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3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5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6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7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8.xml" ContentType="application/vnd.openxmlformats-officedocument.drawing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9.xml" ContentType="application/vnd.openxmlformats-officedocument.drawing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10.xml" ContentType="application/vnd.openxmlformats-officedocument.drawing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drawings/drawing11.xml" ContentType="application/vnd.openxmlformats-officedocument.drawing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drawings/drawing12.xml" ContentType="application/vnd.openxmlformats-officedocument.drawing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drawings/drawing13.xml" ContentType="application/vnd.openxmlformats-officedocument.drawing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drawings/drawing14.xml" ContentType="application/vnd.openxmlformats-officedocument.drawing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drawings/drawing15.xml" ContentType="application/vnd.openxmlformats-officedocument.drawing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drawings/drawing16.xml" ContentType="application/vnd.openxmlformats-officedocument.drawing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drawings/drawing17.xml" ContentType="application/vnd.openxmlformats-officedocument.drawing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drawings/drawing18.xml" ContentType="application/vnd.openxmlformats-officedocument.drawing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3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4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5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16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drawings/drawing19.xml" ContentType="application/vnd.openxmlformats-officedocument.drawing+xml"/>
  <Override PartName="/xl/charts/chart217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18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19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0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1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2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3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4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5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26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drawings/drawing20.xml" ContentType="application/vnd.openxmlformats-officedocument.drawing+xml"/>
  <Override PartName="/xl/charts/chart227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28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harts/chart229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0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31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charts/chart232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33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34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35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charts/chart236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drawings/drawing21.xml" ContentType="application/vnd.openxmlformats-officedocument.drawing+xml"/>
  <Override PartName="/xl/charts/chart237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38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39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0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charts/chart241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42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charts/chart243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charts/chart244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charts/chart245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xl/charts/chart246.xml" ContentType="application/vnd.openxmlformats-officedocument.drawingml.chart+xml"/>
  <Override PartName="/xl/charts/style246.xml" ContentType="application/vnd.ms-office.chartstyle+xml"/>
  <Override PartName="/xl/charts/colors246.xml" ContentType="application/vnd.ms-office.chartcolorstyle+xml"/>
  <Override PartName="/xl/drawings/drawing22.xml" ContentType="application/vnd.openxmlformats-officedocument.drawing+xml"/>
  <Override PartName="/xl/charts/chart247.xml" ContentType="application/vnd.openxmlformats-officedocument.drawingml.chart+xml"/>
  <Override PartName="/xl/charts/style247.xml" ContentType="application/vnd.ms-office.chartstyle+xml"/>
  <Override PartName="/xl/charts/colors247.xml" ContentType="application/vnd.ms-office.chartcolorstyle+xml"/>
  <Override PartName="/xl/charts/chart248.xml" ContentType="application/vnd.openxmlformats-officedocument.drawingml.chart+xml"/>
  <Override PartName="/xl/charts/style248.xml" ContentType="application/vnd.ms-office.chartstyle+xml"/>
  <Override PartName="/xl/charts/colors248.xml" ContentType="application/vnd.ms-office.chartcolorstyle+xml"/>
  <Override PartName="/xl/charts/chart249.xml" ContentType="application/vnd.openxmlformats-officedocument.drawingml.chart+xml"/>
  <Override PartName="/xl/charts/style249.xml" ContentType="application/vnd.ms-office.chartstyle+xml"/>
  <Override PartName="/xl/charts/colors249.xml" ContentType="application/vnd.ms-office.chartcolorstyle+xml"/>
  <Override PartName="/xl/charts/chart250.xml" ContentType="application/vnd.openxmlformats-officedocument.drawingml.chart+xml"/>
  <Override PartName="/xl/charts/style250.xml" ContentType="application/vnd.ms-office.chartstyle+xml"/>
  <Override PartName="/xl/charts/colors250.xml" ContentType="application/vnd.ms-office.chartcolorstyle+xml"/>
  <Override PartName="/xl/charts/chart251.xml" ContentType="application/vnd.openxmlformats-officedocument.drawingml.chart+xml"/>
  <Override PartName="/xl/charts/style251.xml" ContentType="application/vnd.ms-office.chartstyle+xml"/>
  <Override PartName="/xl/charts/colors251.xml" ContentType="application/vnd.ms-office.chartcolorstyle+xml"/>
  <Override PartName="/xl/charts/chart252.xml" ContentType="application/vnd.openxmlformats-officedocument.drawingml.chart+xml"/>
  <Override PartName="/xl/charts/style252.xml" ContentType="application/vnd.ms-office.chartstyle+xml"/>
  <Override PartName="/xl/charts/colors252.xml" ContentType="application/vnd.ms-office.chartcolorstyle+xml"/>
  <Override PartName="/xl/charts/chart253.xml" ContentType="application/vnd.openxmlformats-officedocument.drawingml.chart+xml"/>
  <Override PartName="/xl/charts/style253.xml" ContentType="application/vnd.ms-office.chartstyle+xml"/>
  <Override PartName="/xl/charts/colors253.xml" ContentType="application/vnd.ms-office.chartcolorstyle+xml"/>
  <Override PartName="/xl/charts/chart254.xml" ContentType="application/vnd.openxmlformats-officedocument.drawingml.chart+xml"/>
  <Override PartName="/xl/charts/style254.xml" ContentType="application/vnd.ms-office.chartstyle+xml"/>
  <Override PartName="/xl/charts/colors254.xml" ContentType="application/vnd.ms-office.chartcolorstyle+xml"/>
  <Override PartName="/xl/charts/chart255.xml" ContentType="application/vnd.openxmlformats-officedocument.drawingml.chart+xml"/>
  <Override PartName="/xl/charts/style255.xml" ContentType="application/vnd.ms-office.chartstyle+xml"/>
  <Override PartName="/xl/charts/colors255.xml" ContentType="application/vnd.ms-office.chartcolorstyle+xml"/>
  <Override PartName="/xl/charts/chart256.xml" ContentType="application/vnd.openxmlformats-officedocument.drawingml.chart+xml"/>
  <Override PartName="/xl/charts/style256.xml" ContentType="application/vnd.ms-office.chartstyle+xml"/>
  <Override PartName="/xl/charts/colors256.xml" ContentType="application/vnd.ms-office.chartcolorstyle+xml"/>
  <Override PartName="/xl/drawings/drawing23.xml" ContentType="application/vnd.openxmlformats-officedocument.drawing+xml"/>
  <Override PartName="/xl/charts/chart257.xml" ContentType="application/vnd.openxmlformats-officedocument.drawingml.chart+xml"/>
  <Override PartName="/xl/charts/style257.xml" ContentType="application/vnd.ms-office.chartstyle+xml"/>
  <Override PartName="/xl/charts/colors257.xml" ContentType="application/vnd.ms-office.chartcolorstyle+xml"/>
  <Override PartName="/xl/charts/chart258.xml" ContentType="application/vnd.openxmlformats-officedocument.drawingml.chart+xml"/>
  <Override PartName="/xl/charts/style258.xml" ContentType="application/vnd.ms-office.chartstyle+xml"/>
  <Override PartName="/xl/charts/colors258.xml" ContentType="application/vnd.ms-office.chartcolorstyle+xml"/>
  <Override PartName="/xl/charts/chart259.xml" ContentType="application/vnd.openxmlformats-officedocument.drawingml.chart+xml"/>
  <Override PartName="/xl/charts/style259.xml" ContentType="application/vnd.ms-office.chartstyle+xml"/>
  <Override PartName="/xl/charts/colors259.xml" ContentType="application/vnd.ms-office.chartcolorstyle+xml"/>
  <Override PartName="/xl/charts/chart260.xml" ContentType="application/vnd.openxmlformats-officedocument.drawingml.chart+xml"/>
  <Override PartName="/xl/charts/style260.xml" ContentType="application/vnd.ms-office.chartstyle+xml"/>
  <Override PartName="/xl/charts/colors260.xml" ContentType="application/vnd.ms-office.chartcolorstyle+xml"/>
  <Override PartName="/xl/charts/chart261.xml" ContentType="application/vnd.openxmlformats-officedocument.drawingml.chart+xml"/>
  <Override PartName="/xl/charts/style261.xml" ContentType="application/vnd.ms-office.chartstyle+xml"/>
  <Override PartName="/xl/charts/colors261.xml" ContentType="application/vnd.ms-office.chartcolorstyle+xml"/>
  <Override PartName="/xl/charts/chart262.xml" ContentType="application/vnd.openxmlformats-officedocument.drawingml.chart+xml"/>
  <Override PartName="/xl/charts/style262.xml" ContentType="application/vnd.ms-office.chartstyle+xml"/>
  <Override PartName="/xl/charts/colors262.xml" ContentType="application/vnd.ms-office.chartcolorstyle+xml"/>
  <Override PartName="/xl/charts/chart263.xml" ContentType="application/vnd.openxmlformats-officedocument.drawingml.chart+xml"/>
  <Override PartName="/xl/charts/style263.xml" ContentType="application/vnd.ms-office.chartstyle+xml"/>
  <Override PartName="/xl/charts/colors263.xml" ContentType="application/vnd.ms-office.chartcolorstyle+xml"/>
  <Override PartName="/xl/charts/chart264.xml" ContentType="application/vnd.openxmlformats-officedocument.drawingml.chart+xml"/>
  <Override PartName="/xl/charts/style264.xml" ContentType="application/vnd.ms-office.chartstyle+xml"/>
  <Override PartName="/xl/charts/colors264.xml" ContentType="application/vnd.ms-office.chartcolorstyle+xml"/>
  <Override PartName="/xl/charts/chart265.xml" ContentType="application/vnd.openxmlformats-officedocument.drawingml.chart+xml"/>
  <Override PartName="/xl/charts/style265.xml" ContentType="application/vnd.ms-office.chartstyle+xml"/>
  <Override PartName="/xl/charts/colors265.xml" ContentType="application/vnd.ms-office.chartcolorstyle+xml"/>
  <Override PartName="/xl/charts/chart266.xml" ContentType="application/vnd.openxmlformats-officedocument.drawingml.chart+xml"/>
  <Override PartName="/xl/charts/style266.xml" ContentType="application/vnd.ms-office.chartstyle+xml"/>
  <Override PartName="/xl/charts/colors266.xml" ContentType="application/vnd.ms-office.chartcolorstyle+xml"/>
  <Override PartName="/xl/drawings/drawing24.xml" ContentType="application/vnd.openxmlformats-officedocument.drawing+xml"/>
  <Override PartName="/xl/charts/chart267.xml" ContentType="application/vnd.openxmlformats-officedocument.drawingml.chart+xml"/>
  <Override PartName="/xl/charts/style267.xml" ContentType="application/vnd.ms-office.chartstyle+xml"/>
  <Override PartName="/xl/charts/colors267.xml" ContentType="application/vnd.ms-office.chartcolorstyle+xml"/>
  <Override PartName="/xl/charts/chart268.xml" ContentType="application/vnd.openxmlformats-officedocument.drawingml.chart+xml"/>
  <Override PartName="/xl/charts/style268.xml" ContentType="application/vnd.ms-office.chartstyle+xml"/>
  <Override PartName="/xl/charts/colors268.xml" ContentType="application/vnd.ms-office.chartcolorstyle+xml"/>
  <Override PartName="/xl/charts/chart269.xml" ContentType="application/vnd.openxmlformats-officedocument.drawingml.chart+xml"/>
  <Override PartName="/xl/charts/style269.xml" ContentType="application/vnd.ms-office.chartstyle+xml"/>
  <Override PartName="/xl/charts/colors269.xml" ContentType="application/vnd.ms-office.chartcolorstyle+xml"/>
  <Override PartName="/xl/charts/chart270.xml" ContentType="application/vnd.openxmlformats-officedocument.drawingml.chart+xml"/>
  <Override PartName="/xl/charts/style270.xml" ContentType="application/vnd.ms-office.chartstyle+xml"/>
  <Override PartName="/xl/charts/colors270.xml" ContentType="application/vnd.ms-office.chartcolorstyle+xml"/>
  <Override PartName="/xl/charts/chart271.xml" ContentType="application/vnd.openxmlformats-officedocument.drawingml.chart+xml"/>
  <Override PartName="/xl/charts/style271.xml" ContentType="application/vnd.ms-office.chartstyle+xml"/>
  <Override PartName="/xl/charts/colors271.xml" ContentType="application/vnd.ms-office.chartcolorstyle+xml"/>
  <Override PartName="/xl/charts/chart272.xml" ContentType="application/vnd.openxmlformats-officedocument.drawingml.chart+xml"/>
  <Override PartName="/xl/charts/style272.xml" ContentType="application/vnd.ms-office.chartstyle+xml"/>
  <Override PartName="/xl/charts/colors272.xml" ContentType="application/vnd.ms-office.chartcolorstyle+xml"/>
  <Override PartName="/xl/charts/chart273.xml" ContentType="application/vnd.openxmlformats-officedocument.drawingml.chart+xml"/>
  <Override PartName="/xl/charts/style273.xml" ContentType="application/vnd.ms-office.chartstyle+xml"/>
  <Override PartName="/xl/charts/colors273.xml" ContentType="application/vnd.ms-office.chartcolorstyle+xml"/>
  <Override PartName="/xl/charts/chart274.xml" ContentType="application/vnd.openxmlformats-officedocument.drawingml.chart+xml"/>
  <Override PartName="/xl/charts/style274.xml" ContentType="application/vnd.ms-office.chartstyle+xml"/>
  <Override PartName="/xl/charts/colors274.xml" ContentType="application/vnd.ms-office.chartcolorstyle+xml"/>
  <Override PartName="/xl/charts/chart275.xml" ContentType="application/vnd.openxmlformats-officedocument.drawingml.chart+xml"/>
  <Override PartName="/xl/charts/style275.xml" ContentType="application/vnd.ms-office.chartstyle+xml"/>
  <Override PartName="/xl/charts/colors275.xml" ContentType="application/vnd.ms-office.chartcolorstyle+xml"/>
  <Override PartName="/xl/charts/chart276.xml" ContentType="application/vnd.openxmlformats-officedocument.drawingml.chart+xml"/>
  <Override PartName="/xl/charts/style276.xml" ContentType="application/vnd.ms-office.chartstyle+xml"/>
  <Override PartName="/xl/charts/colors276.xml" ContentType="application/vnd.ms-office.chartcolorstyle+xml"/>
  <Override PartName="/xl/drawings/drawing25.xml" ContentType="application/vnd.openxmlformats-officedocument.drawing+xml"/>
  <Override PartName="/xl/charts/chart277.xml" ContentType="application/vnd.openxmlformats-officedocument.drawingml.chart+xml"/>
  <Override PartName="/xl/charts/style277.xml" ContentType="application/vnd.ms-office.chartstyle+xml"/>
  <Override PartName="/xl/charts/colors277.xml" ContentType="application/vnd.ms-office.chartcolorstyle+xml"/>
  <Override PartName="/xl/charts/chart278.xml" ContentType="application/vnd.openxmlformats-officedocument.drawingml.chart+xml"/>
  <Override PartName="/xl/charts/style278.xml" ContentType="application/vnd.ms-office.chartstyle+xml"/>
  <Override PartName="/xl/charts/colors278.xml" ContentType="application/vnd.ms-office.chartcolorstyle+xml"/>
  <Override PartName="/xl/charts/chart279.xml" ContentType="application/vnd.openxmlformats-officedocument.drawingml.chart+xml"/>
  <Override PartName="/xl/charts/style279.xml" ContentType="application/vnd.ms-office.chartstyle+xml"/>
  <Override PartName="/xl/charts/colors279.xml" ContentType="application/vnd.ms-office.chartcolorstyle+xml"/>
  <Override PartName="/xl/charts/chart280.xml" ContentType="application/vnd.openxmlformats-officedocument.drawingml.chart+xml"/>
  <Override PartName="/xl/charts/style280.xml" ContentType="application/vnd.ms-office.chartstyle+xml"/>
  <Override PartName="/xl/charts/colors280.xml" ContentType="application/vnd.ms-office.chartcolorstyle+xml"/>
  <Override PartName="/xl/charts/chart281.xml" ContentType="application/vnd.openxmlformats-officedocument.drawingml.chart+xml"/>
  <Override PartName="/xl/charts/style281.xml" ContentType="application/vnd.ms-office.chartstyle+xml"/>
  <Override PartName="/xl/charts/colors281.xml" ContentType="application/vnd.ms-office.chartcolorstyle+xml"/>
  <Override PartName="/xl/charts/chart282.xml" ContentType="application/vnd.openxmlformats-officedocument.drawingml.chart+xml"/>
  <Override PartName="/xl/charts/style282.xml" ContentType="application/vnd.ms-office.chartstyle+xml"/>
  <Override PartName="/xl/charts/colors282.xml" ContentType="application/vnd.ms-office.chartcolorstyle+xml"/>
  <Override PartName="/xl/charts/chart283.xml" ContentType="application/vnd.openxmlformats-officedocument.drawingml.chart+xml"/>
  <Override PartName="/xl/charts/style283.xml" ContentType="application/vnd.ms-office.chartstyle+xml"/>
  <Override PartName="/xl/charts/colors283.xml" ContentType="application/vnd.ms-office.chartcolorstyle+xml"/>
  <Override PartName="/xl/charts/chart284.xml" ContentType="application/vnd.openxmlformats-officedocument.drawingml.chart+xml"/>
  <Override PartName="/xl/charts/style284.xml" ContentType="application/vnd.ms-office.chartstyle+xml"/>
  <Override PartName="/xl/charts/colors284.xml" ContentType="application/vnd.ms-office.chartcolorstyle+xml"/>
  <Override PartName="/xl/charts/chart285.xml" ContentType="application/vnd.openxmlformats-officedocument.drawingml.chart+xml"/>
  <Override PartName="/xl/charts/style285.xml" ContentType="application/vnd.ms-office.chartstyle+xml"/>
  <Override PartName="/xl/charts/colors285.xml" ContentType="application/vnd.ms-office.chartcolorstyle+xml"/>
  <Override PartName="/xl/charts/chart286.xml" ContentType="application/vnd.openxmlformats-officedocument.drawingml.chart+xml"/>
  <Override PartName="/xl/charts/style286.xml" ContentType="application/vnd.ms-office.chartstyle+xml"/>
  <Override PartName="/xl/charts/colors286.xml" ContentType="application/vnd.ms-office.chartcolorstyle+xml"/>
  <Override PartName="/xl/drawings/drawing26.xml" ContentType="application/vnd.openxmlformats-officedocument.drawing+xml"/>
  <Override PartName="/xl/charts/chart287.xml" ContentType="application/vnd.openxmlformats-officedocument.drawingml.chart+xml"/>
  <Override PartName="/xl/charts/style287.xml" ContentType="application/vnd.ms-office.chartstyle+xml"/>
  <Override PartName="/xl/charts/colors287.xml" ContentType="application/vnd.ms-office.chartcolorstyle+xml"/>
  <Override PartName="/xl/charts/chart288.xml" ContentType="application/vnd.openxmlformats-officedocument.drawingml.chart+xml"/>
  <Override PartName="/xl/charts/style288.xml" ContentType="application/vnd.ms-office.chartstyle+xml"/>
  <Override PartName="/xl/charts/colors288.xml" ContentType="application/vnd.ms-office.chartcolorstyle+xml"/>
  <Override PartName="/xl/charts/chart289.xml" ContentType="application/vnd.openxmlformats-officedocument.drawingml.chart+xml"/>
  <Override PartName="/xl/charts/style289.xml" ContentType="application/vnd.ms-office.chartstyle+xml"/>
  <Override PartName="/xl/charts/colors289.xml" ContentType="application/vnd.ms-office.chartcolorstyle+xml"/>
  <Override PartName="/xl/charts/chart290.xml" ContentType="application/vnd.openxmlformats-officedocument.drawingml.chart+xml"/>
  <Override PartName="/xl/charts/style290.xml" ContentType="application/vnd.ms-office.chartstyle+xml"/>
  <Override PartName="/xl/charts/colors290.xml" ContentType="application/vnd.ms-office.chartcolorstyle+xml"/>
  <Override PartName="/xl/charts/chart291.xml" ContentType="application/vnd.openxmlformats-officedocument.drawingml.chart+xml"/>
  <Override PartName="/xl/charts/style291.xml" ContentType="application/vnd.ms-office.chartstyle+xml"/>
  <Override PartName="/xl/charts/colors291.xml" ContentType="application/vnd.ms-office.chartcolorstyle+xml"/>
  <Override PartName="/xl/charts/chart292.xml" ContentType="application/vnd.openxmlformats-officedocument.drawingml.chart+xml"/>
  <Override PartName="/xl/charts/style292.xml" ContentType="application/vnd.ms-office.chartstyle+xml"/>
  <Override PartName="/xl/charts/colors292.xml" ContentType="application/vnd.ms-office.chartcolorstyle+xml"/>
  <Override PartName="/xl/charts/chart293.xml" ContentType="application/vnd.openxmlformats-officedocument.drawingml.chart+xml"/>
  <Override PartName="/xl/charts/style293.xml" ContentType="application/vnd.ms-office.chartstyle+xml"/>
  <Override PartName="/xl/charts/colors293.xml" ContentType="application/vnd.ms-office.chartcolorstyle+xml"/>
  <Override PartName="/xl/charts/chart294.xml" ContentType="application/vnd.openxmlformats-officedocument.drawingml.chart+xml"/>
  <Override PartName="/xl/charts/style294.xml" ContentType="application/vnd.ms-office.chartstyle+xml"/>
  <Override PartName="/xl/charts/colors294.xml" ContentType="application/vnd.ms-office.chartcolorstyle+xml"/>
  <Override PartName="/xl/charts/chart295.xml" ContentType="application/vnd.openxmlformats-officedocument.drawingml.chart+xml"/>
  <Override PartName="/xl/charts/style295.xml" ContentType="application/vnd.ms-office.chartstyle+xml"/>
  <Override PartName="/xl/charts/colors295.xml" ContentType="application/vnd.ms-office.chartcolorstyle+xml"/>
  <Override PartName="/xl/charts/chart296.xml" ContentType="application/vnd.openxmlformats-officedocument.drawingml.chart+xml"/>
  <Override PartName="/xl/charts/style296.xml" ContentType="application/vnd.ms-office.chartstyle+xml"/>
  <Override PartName="/xl/charts/colors296.xml" ContentType="application/vnd.ms-office.chartcolorstyle+xml"/>
  <Override PartName="/xl/drawings/drawing27.xml" ContentType="application/vnd.openxmlformats-officedocument.drawing+xml"/>
  <Override PartName="/xl/charts/chart297.xml" ContentType="application/vnd.openxmlformats-officedocument.drawingml.chart+xml"/>
  <Override PartName="/xl/charts/style297.xml" ContentType="application/vnd.ms-office.chartstyle+xml"/>
  <Override PartName="/xl/charts/colors297.xml" ContentType="application/vnd.ms-office.chartcolorstyle+xml"/>
  <Override PartName="/xl/charts/chart298.xml" ContentType="application/vnd.openxmlformats-officedocument.drawingml.chart+xml"/>
  <Override PartName="/xl/charts/style298.xml" ContentType="application/vnd.ms-office.chartstyle+xml"/>
  <Override PartName="/xl/charts/colors298.xml" ContentType="application/vnd.ms-office.chartcolorstyle+xml"/>
  <Override PartName="/xl/charts/chart299.xml" ContentType="application/vnd.openxmlformats-officedocument.drawingml.chart+xml"/>
  <Override PartName="/xl/charts/style299.xml" ContentType="application/vnd.ms-office.chartstyle+xml"/>
  <Override PartName="/xl/charts/colors299.xml" ContentType="application/vnd.ms-office.chartcolorstyle+xml"/>
  <Override PartName="/xl/charts/chart300.xml" ContentType="application/vnd.openxmlformats-officedocument.drawingml.chart+xml"/>
  <Override PartName="/xl/charts/style300.xml" ContentType="application/vnd.ms-office.chartstyle+xml"/>
  <Override PartName="/xl/charts/colors300.xml" ContentType="application/vnd.ms-office.chartcolorstyle+xml"/>
  <Override PartName="/xl/charts/chart301.xml" ContentType="application/vnd.openxmlformats-officedocument.drawingml.chart+xml"/>
  <Override PartName="/xl/charts/style301.xml" ContentType="application/vnd.ms-office.chartstyle+xml"/>
  <Override PartName="/xl/charts/colors301.xml" ContentType="application/vnd.ms-office.chartcolorstyle+xml"/>
  <Override PartName="/xl/charts/chart302.xml" ContentType="application/vnd.openxmlformats-officedocument.drawingml.chart+xml"/>
  <Override PartName="/xl/charts/style302.xml" ContentType="application/vnd.ms-office.chartstyle+xml"/>
  <Override PartName="/xl/charts/colors302.xml" ContentType="application/vnd.ms-office.chartcolorstyle+xml"/>
  <Override PartName="/xl/charts/chart303.xml" ContentType="application/vnd.openxmlformats-officedocument.drawingml.chart+xml"/>
  <Override PartName="/xl/charts/style303.xml" ContentType="application/vnd.ms-office.chartstyle+xml"/>
  <Override PartName="/xl/charts/colors303.xml" ContentType="application/vnd.ms-office.chartcolorstyle+xml"/>
  <Override PartName="/xl/charts/chart304.xml" ContentType="application/vnd.openxmlformats-officedocument.drawingml.chart+xml"/>
  <Override PartName="/xl/charts/style304.xml" ContentType="application/vnd.ms-office.chartstyle+xml"/>
  <Override PartName="/xl/charts/colors304.xml" ContentType="application/vnd.ms-office.chartcolorstyle+xml"/>
  <Override PartName="/xl/charts/chart305.xml" ContentType="application/vnd.openxmlformats-officedocument.drawingml.chart+xml"/>
  <Override PartName="/xl/charts/style305.xml" ContentType="application/vnd.ms-office.chartstyle+xml"/>
  <Override PartName="/xl/charts/colors305.xml" ContentType="application/vnd.ms-office.chartcolorstyle+xml"/>
  <Override PartName="/xl/charts/chart306.xml" ContentType="application/vnd.openxmlformats-officedocument.drawingml.chart+xml"/>
  <Override PartName="/xl/charts/style306.xml" ContentType="application/vnd.ms-office.chartstyle+xml"/>
  <Override PartName="/xl/charts/colors306.xml" ContentType="application/vnd.ms-office.chartcolorstyle+xml"/>
  <Override PartName="/xl/drawings/drawing28.xml" ContentType="application/vnd.openxmlformats-officedocument.drawing+xml"/>
  <Override PartName="/xl/charts/chart307.xml" ContentType="application/vnd.openxmlformats-officedocument.drawingml.chart+xml"/>
  <Override PartName="/xl/charts/style307.xml" ContentType="application/vnd.ms-office.chartstyle+xml"/>
  <Override PartName="/xl/charts/colors307.xml" ContentType="application/vnd.ms-office.chartcolorstyle+xml"/>
  <Override PartName="/xl/charts/chart308.xml" ContentType="application/vnd.openxmlformats-officedocument.drawingml.chart+xml"/>
  <Override PartName="/xl/charts/style308.xml" ContentType="application/vnd.ms-office.chartstyle+xml"/>
  <Override PartName="/xl/charts/colors308.xml" ContentType="application/vnd.ms-office.chartcolorstyle+xml"/>
  <Override PartName="/xl/charts/chart309.xml" ContentType="application/vnd.openxmlformats-officedocument.drawingml.chart+xml"/>
  <Override PartName="/xl/charts/style309.xml" ContentType="application/vnd.ms-office.chartstyle+xml"/>
  <Override PartName="/xl/charts/colors309.xml" ContentType="application/vnd.ms-office.chartcolorstyle+xml"/>
  <Override PartName="/xl/charts/chart310.xml" ContentType="application/vnd.openxmlformats-officedocument.drawingml.chart+xml"/>
  <Override PartName="/xl/charts/style310.xml" ContentType="application/vnd.ms-office.chartstyle+xml"/>
  <Override PartName="/xl/charts/colors310.xml" ContentType="application/vnd.ms-office.chartcolorstyle+xml"/>
  <Override PartName="/xl/charts/chart311.xml" ContentType="application/vnd.openxmlformats-officedocument.drawingml.chart+xml"/>
  <Override PartName="/xl/charts/style311.xml" ContentType="application/vnd.ms-office.chartstyle+xml"/>
  <Override PartName="/xl/charts/colors311.xml" ContentType="application/vnd.ms-office.chartcolorstyle+xml"/>
  <Override PartName="/xl/charts/chart312.xml" ContentType="application/vnd.openxmlformats-officedocument.drawingml.chart+xml"/>
  <Override PartName="/xl/charts/style312.xml" ContentType="application/vnd.ms-office.chartstyle+xml"/>
  <Override PartName="/xl/charts/colors312.xml" ContentType="application/vnd.ms-office.chartcolorstyle+xml"/>
  <Override PartName="/xl/charts/chart313.xml" ContentType="application/vnd.openxmlformats-officedocument.drawingml.chart+xml"/>
  <Override PartName="/xl/charts/style313.xml" ContentType="application/vnd.ms-office.chartstyle+xml"/>
  <Override PartName="/xl/charts/colors313.xml" ContentType="application/vnd.ms-office.chartcolorstyle+xml"/>
  <Override PartName="/xl/charts/chart314.xml" ContentType="application/vnd.openxmlformats-officedocument.drawingml.chart+xml"/>
  <Override PartName="/xl/charts/style314.xml" ContentType="application/vnd.ms-office.chartstyle+xml"/>
  <Override PartName="/xl/charts/colors314.xml" ContentType="application/vnd.ms-office.chartcolorstyle+xml"/>
  <Override PartName="/xl/charts/chart315.xml" ContentType="application/vnd.openxmlformats-officedocument.drawingml.chart+xml"/>
  <Override PartName="/xl/charts/style315.xml" ContentType="application/vnd.ms-office.chartstyle+xml"/>
  <Override PartName="/xl/charts/colors315.xml" ContentType="application/vnd.ms-office.chartcolorstyle+xml"/>
  <Override PartName="/xl/charts/chart316.xml" ContentType="application/vnd.openxmlformats-officedocument.drawingml.chart+xml"/>
  <Override PartName="/xl/charts/style316.xml" ContentType="application/vnd.ms-office.chartstyle+xml"/>
  <Override PartName="/xl/charts/colors316.xml" ContentType="application/vnd.ms-office.chartcolorstyle+xml"/>
  <Override PartName="/xl/drawings/drawing29.xml" ContentType="application/vnd.openxmlformats-officedocument.drawing+xml"/>
  <Override PartName="/xl/charts/chart317.xml" ContentType="application/vnd.openxmlformats-officedocument.drawingml.chart+xml"/>
  <Override PartName="/xl/charts/style317.xml" ContentType="application/vnd.ms-office.chartstyle+xml"/>
  <Override PartName="/xl/charts/colors317.xml" ContentType="application/vnd.ms-office.chartcolorstyle+xml"/>
  <Override PartName="/xl/charts/chart318.xml" ContentType="application/vnd.openxmlformats-officedocument.drawingml.chart+xml"/>
  <Override PartName="/xl/charts/style318.xml" ContentType="application/vnd.ms-office.chartstyle+xml"/>
  <Override PartName="/xl/charts/colors318.xml" ContentType="application/vnd.ms-office.chartcolorstyle+xml"/>
  <Override PartName="/xl/charts/chart319.xml" ContentType="application/vnd.openxmlformats-officedocument.drawingml.chart+xml"/>
  <Override PartName="/xl/charts/style319.xml" ContentType="application/vnd.ms-office.chartstyle+xml"/>
  <Override PartName="/xl/charts/colors319.xml" ContentType="application/vnd.ms-office.chartcolorstyle+xml"/>
  <Override PartName="/xl/charts/chart320.xml" ContentType="application/vnd.openxmlformats-officedocument.drawingml.chart+xml"/>
  <Override PartName="/xl/charts/style320.xml" ContentType="application/vnd.ms-office.chartstyle+xml"/>
  <Override PartName="/xl/charts/colors320.xml" ContentType="application/vnd.ms-office.chartcolorstyle+xml"/>
  <Override PartName="/xl/charts/chart321.xml" ContentType="application/vnd.openxmlformats-officedocument.drawingml.chart+xml"/>
  <Override PartName="/xl/charts/style321.xml" ContentType="application/vnd.ms-office.chartstyle+xml"/>
  <Override PartName="/xl/charts/colors321.xml" ContentType="application/vnd.ms-office.chartcolorstyle+xml"/>
  <Override PartName="/xl/charts/chart322.xml" ContentType="application/vnd.openxmlformats-officedocument.drawingml.chart+xml"/>
  <Override PartName="/xl/charts/style322.xml" ContentType="application/vnd.ms-office.chartstyle+xml"/>
  <Override PartName="/xl/charts/colors322.xml" ContentType="application/vnd.ms-office.chartcolorstyle+xml"/>
  <Override PartName="/xl/charts/chart323.xml" ContentType="application/vnd.openxmlformats-officedocument.drawingml.chart+xml"/>
  <Override PartName="/xl/charts/style323.xml" ContentType="application/vnd.ms-office.chartstyle+xml"/>
  <Override PartName="/xl/charts/colors323.xml" ContentType="application/vnd.ms-office.chartcolorstyle+xml"/>
  <Override PartName="/xl/charts/chart324.xml" ContentType="application/vnd.openxmlformats-officedocument.drawingml.chart+xml"/>
  <Override PartName="/xl/charts/style324.xml" ContentType="application/vnd.ms-office.chartstyle+xml"/>
  <Override PartName="/xl/charts/colors324.xml" ContentType="application/vnd.ms-office.chartcolorstyle+xml"/>
  <Override PartName="/xl/charts/chart325.xml" ContentType="application/vnd.openxmlformats-officedocument.drawingml.chart+xml"/>
  <Override PartName="/xl/charts/style325.xml" ContentType="application/vnd.ms-office.chartstyle+xml"/>
  <Override PartName="/xl/charts/colors325.xml" ContentType="application/vnd.ms-office.chartcolorstyle+xml"/>
  <Override PartName="/xl/charts/chart326.xml" ContentType="application/vnd.openxmlformats-officedocument.drawingml.chart+xml"/>
  <Override PartName="/xl/charts/style326.xml" ContentType="application/vnd.ms-office.chartstyle+xml"/>
  <Override PartName="/xl/charts/colors326.xml" ContentType="application/vnd.ms-office.chartcolorstyle+xml"/>
  <Override PartName="/xl/drawings/drawing30.xml" ContentType="application/vnd.openxmlformats-officedocument.drawing+xml"/>
  <Override PartName="/xl/charts/chart327.xml" ContentType="application/vnd.openxmlformats-officedocument.drawingml.chart+xml"/>
  <Override PartName="/xl/charts/style327.xml" ContentType="application/vnd.ms-office.chartstyle+xml"/>
  <Override PartName="/xl/charts/colors327.xml" ContentType="application/vnd.ms-office.chartcolorstyle+xml"/>
  <Override PartName="/xl/charts/chart328.xml" ContentType="application/vnd.openxmlformats-officedocument.drawingml.chart+xml"/>
  <Override PartName="/xl/charts/style328.xml" ContentType="application/vnd.ms-office.chartstyle+xml"/>
  <Override PartName="/xl/charts/colors328.xml" ContentType="application/vnd.ms-office.chartcolorstyle+xml"/>
  <Override PartName="/xl/charts/chart329.xml" ContentType="application/vnd.openxmlformats-officedocument.drawingml.chart+xml"/>
  <Override PartName="/xl/charts/style329.xml" ContentType="application/vnd.ms-office.chartstyle+xml"/>
  <Override PartName="/xl/charts/colors329.xml" ContentType="application/vnd.ms-office.chartcolorstyle+xml"/>
  <Override PartName="/xl/charts/chart330.xml" ContentType="application/vnd.openxmlformats-officedocument.drawingml.chart+xml"/>
  <Override PartName="/xl/charts/style330.xml" ContentType="application/vnd.ms-office.chartstyle+xml"/>
  <Override PartName="/xl/charts/colors330.xml" ContentType="application/vnd.ms-office.chartcolorstyle+xml"/>
  <Override PartName="/xl/charts/chart331.xml" ContentType="application/vnd.openxmlformats-officedocument.drawingml.chart+xml"/>
  <Override PartName="/xl/charts/style331.xml" ContentType="application/vnd.ms-office.chartstyle+xml"/>
  <Override PartName="/xl/charts/colors331.xml" ContentType="application/vnd.ms-office.chartcolorstyle+xml"/>
  <Override PartName="/xl/charts/chart332.xml" ContentType="application/vnd.openxmlformats-officedocument.drawingml.chart+xml"/>
  <Override PartName="/xl/charts/style332.xml" ContentType="application/vnd.ms-office.chartstyle+xml"/>
  <Override PartName="/xl/charts/colors332.xml" ContentType="application/vnd.ms-office.chartcolorstyle+xml"/>
  <Override PartName="/xl/charts/chart333.xml" ContentType="application/vnd.openxmlformats-officedocument.drawingml.chart+xml"/>
  <Override PartName="/xl/charts/style333.xml" ContentType="application/vnd.ms-office.chartstyle+xml"/>
  <Override PartName="/xl/charts/colors333.xml" ContentType="application/vnd.ms-office.chartcolorstyle+xml"/>
  <Override PartName="/xl/charts/chart334.xml" ContentType="application/vnd.openxmlformats-officedocument.drawingml.chart+xml"/>
  <Override PartName="/xl/charts/style334.xml" ContentType="application/vnd.ms-office.chartstyle+xml"/>
  <Override PartName="/xl/charts/colors334.xml" ContentType="application/vnd.ms-office.chartcolorstyle+xml"/>
  <Override PartName="/xl/charts/chart335.xml" ContentType="application/vnd.openxmlformats-officedocument.drawingml.chart+xml"/>
  <Override PartName="/xl/charts/style335.xml" ContentType="application/vnd.ms-office.chartstyle+xml"/>
  <Override PartName="/xl/charts/colors335.xml" ContentType="application/vnd.ms-office.chartcolorstyle+xml"/>
  <Override PartName="/xl/charts/chart336.xml" ContentType="application/vnd.openxmlformats-officedocument.drawingml.chart+xml"/>
  <Override PartName="/xl/charts/style336.xml" ContentType="application/vnd.ms-office.chartstyle+xml"/>
  <Override PartName="/xl/charts/colors3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en\Copy\My Research Folder\"/>
    </mc:Choice>
  </mc:AlternateContent>
  <bookViews>
    <workbookView xWindow="0" yWindow="14085" windowWidth="23040" windowHeight="2475" tabRatio="923"/>
  </bookViews>
  <sheets>
    <sheet name="Kinetics" sheetId="13" r:id="rId1"/>
    <sheet name="Kinetics (rxn end)" sheetId="19" state="hidden" r:id="rId2"/>
    <sheet name="Selectivity" sheetId="18" r:id="rId3"/>
    <sheet name="FER28@75" sheetId="2" r:id="rId4"/>
    <sheet name="FER28@92" sheetId="3" r:id="rId5"/>
    <sheet name="FER28@97" sheetId="4" r:id="rId6"/>
    <sheet name="MFI40@70" sheetId="5" r:id="rId7"/>
    <sheet name="MFI40@78" sheetId="8" r:id="rId8"/>
    <sheet name="MFI40@92" sheetId="9" r:id="rId9"/>
    <sheet name="FAU40@70" sheetId="10" r:id="rId10"/>
    <sheet name="FAU40@78" sheetId="6" r:id="rId11"/>
    <sheet name="FAU40@92" sheetId="7" r:id="rId12"/>
    <sheet name="BEA19@70" sheetId="12" r:id="rId13"/>
    <sheet name="BEA19@78" sheetId="15" r:id="rId14"/>
    <sheet name="BEA19@92" sheetId="16" r:id="rId15"/>
    <sheet name="MOR45@70" sheetId="20" r:id="rId16"/>
    <sheet name="MOR45@78" sheetId="21" r:id="rId17"/>
    <sheet name="MOR45@92" sheetId="24" r:id="rId18"/>
    <sheet name="MCM22@70" sheetId="25" r:id="rId19"/>
    <sheet name="MCM22@78" sheetId="23" r:id="rId20"/>
    <sheet name="MCM22@92" sheetId="27" r:id="rId21"/>
    <sheet name="FAU15@70" sheetId="28" r:id="rId22"/>
    <sheet name="FAU15@78" sheetId="29" r:id="rId23"/>
    <sheet name="FAU15@92" sheetId="30" r:id="rId24"/>
    <sheet name="PMFI@70" sheetId="32" r:id="rId25"/>
    <sheet name="PMFI@78" sheetId="33" r:id="rId26"/>
    <sheet name="PMFI@92" sheetId="34" r:id="rId27"/>
    <sheet name="MCM36@70" sheetId="36" r:id="rId28"/>
    <sheet name="MCM36@78" sheetId="37" r:id="rId29"/>
    <sheet name="MCM36@92" sheetId="38" r:id="rId30"/>
  </sheets>
  <externalReferences>
    <externalReference r:id="rId31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81" i="13" l="1"/>
  <c r="AF81" i="13"/>
  <c r="Y81" i="13"/>
  <c r="R81" i="13"/>
  <c r="AN79" i="13"/>
  <c r="AM79" i="13"/>
  <c r="AF79" i="13"/>
  <c r="AG79" i="13" s="1"/>
  <c r="Y79" i="13"/>
  <c r="Z79" i="13" s="1"/>
  <c r="R79" i="13"/>
  <c r="S79" i="13" s="1"/>
  <c r="L81" i="13"/>
  <c r="L80" i="13"/>
  <c r="L79" i="13"/>
  <c r="L78" i="13"/>
  <c r="H81" i="13"/>
  <c r="I81" i="13" s="1"/>
  <c r="G81" i="13"/>
  <c r="E81" i="13"/>
  <c r="C81" i="13"/>
  <c r="B81" i="13"/>
  <c r="H80" i="13"/>
  <c r="I80" i="13" s="1"/>
  <c r="G80" i="13"/>
  <c r="E80" i="13"/>
  <c r="B80" i="13"/>
  <c r="C80" i="13" s="1"/>
  <c r="H79" i="13"/>
  <c r="I79" i="13" s="1"/>
  <c r="G79" i="13"/>
  <c r="E79" i="13"/>
  <c r="B79" i="13"/>
  <c r="C79" i="13" s="1"/>
  <c r="H78" i="13"/>
  <c r="I78" i="13" s="1"/>
  <c r="G78" i="13"/>
  <c r="E78" i="13"/>
  <c r="B78" i="13"/>
  <c r="C78" i="13" s="1"/>
  <c r="AF64" i="13"/>
  <c r="AG62" i="13"/>
  <c r="AF62" i="13"/>
  <c r="Y64" i="13"/>
  <c r="Y62" i="13"/>
  <c r="Z62" i="13" s="1"/>
  <c r="L62" i="13"/>
  <c r="R9" i="38"/>
  <c r="R9" i="37"/>
  <c r="R9" i="36"/>
  <c r="R9" i="34"/>
  <c r="R9" i="33"/>
  <c r="R9" i="32"/>
  <c r="R9" i="30"/>
  <c r="R9" i="29"/>
  <c r="R9" i="28"/>
  <c r="R9" i="27"/>
  <c r="R9" i="23"/>
  <c r="R9" i="25"/>
  <c r="R9" i="24"/>
  <c r="R9" i="21"/>
  <c r="R9" i="20"/>
  <c r="R9" i="16"/>
  <c r="R9" i="15"/>
  <c r="R9" i="12"/>
  <c r="R9" i="7"/>
  <c r="R9" i="6"/>
  <c r="R9" i="10"/>
  <c r="R9" i="9"/>
  <c r="R9" i="8"/>
  <c r="R9" i="5"/>
  <c r="R9" i="4"/>
  <c r="R9" i="3"/>
  <c r="R9" i="2"/>
  <c r="H73" i="13" l="1"/>
  <c r="H72" i="13"/>
  <c r="H71" i="13"/>
  <c r="H70" i="13"/>
  <c r="H65" i="13"/>
  <c r="H64" i="13"/>
  <c r="H63" i="13"/>
  <c r="H62" i="13"/>
  <c r="H56" i="13"/>
  <c r="H55" i="13"/>
  <c r="H54" i="13"/>
  <c r="H53" i="13"/>
  <c r="H46" i="13"/>
  <c r="H45" i="13"/>
  <c r="H36" i="13"/>
  <c r="H35" i="13"/>
  <c r="H38" i="13"/>
  <c r="H37" i="13"/>
  <c r="H29" i="13"/>
  <c r="H28" i="13"/>
  <c r="H27" i="13"/>
  <c r="H26" i="13"/>
  <c r="H20" i="13"/>
  <c r="H19" i="13"/>
  <c r="A27" i="38" l="1"/>
  <c r="A26" i="38"/>
  <c r="A25" i="38"/>
  <c r="A24" i="38"/>
  <c r="A23" i="38"/>
  <c r="A22" i="38"/>
  <c r="A21" i="38"/>
  <c r="F20" i="38"/>
  <c r="E20" i="38"/>
  <c r="D20" i="38"/>
  <c r="B20" i="38"/>
  <c r="A20" i="38"/>
  <c r="L16" i="38"/>
  <c r="K16" i="38"/>
  <c r="J16" i="38"/>
  <c r="I16" i="38"/>
  <c r="H16" i="38"/>
  <c r="L15" i="38"/>
  <c r="K15" i="38"/>
  <c r="J15" i="38"/>
  <c r="I15" i="38"/>
  <c r="H15" i="38"/>
  <c r="L14" i="38"/>
  <c r="K14" i="38"/>
  <c r="J14" i="38"/>
  <c r="I14" i="38"/>
  <c r="H14" i="38"/>
  <c r="L13" i="38"/>
  <c r="K13" i="38"/>
  <c r="J13" i="38"/>
  <c r="I13" i="38"/>
  <c r="H13" i="38"/>
  <c r="L12" i="38"/>
  <c r="K12" i="38"/>
  <c r="J12" i="38"/>
  <c r="I12" i="38"/>
  <c r="H12" i="38"/>
  <c r="L11" i="38"/>
  <c r="K11" i="38"/>
  <c r="J11" i="38"/>
  <c r="I11" i="38"/>
  <c r="H11" i="38"/>
  <c r="L10" i="38"/>
  <c r="B21" i="38" s="1"/>
  <c r="E21" i="38" s="1"/>
  <c r="K10" i="38"/>
  <c r="J10" i="38"/>
  <c r="I10" i="38"/>
  <c r="H10" i="38"/>
  <c r="K9" i="38"/>
  <c r="J9" i="38"/>
  <c r="M9" i="38" s="1"/>
  <c r="I9" i="38"/>
  <c r="H20" i="38" s="1"/>
  <c r="H9" i="38"/>
  <c r="A27" i="37"/>
  <c r="A26" i="37"/>
  <c r="A25" i="37"/>
  <c r="A24" i="37"/>
  <c r="A23" i="37"/>
  <c r="A22" i="37"/>
  <c r="A21" i="37"/>
  <c r="B20" i="37"/>
  <c r="E20" i="37" s="1"/>
  <c r="A20" i="37"/>
  <c r="L16" i="37"/>
  <c r="K16" i="37"/>
  <c r="J16" i="37"/>
  <c r="I16" i="37"/>
  <c r="H16" i="37"/>
  <c r="L15" i="37"/>
  <c r="K15" i="37"/>
  <c r="J15" i="37"/>
  <c r="I15" i="37"/>
  <c r="H15" i="37"/>
  <c r="L14" i="37"/>
  <c r="K14" i="37"/>
  <c r="J14" i="37"/>
  <c r="I14" i="37"/>
  <c r="H14" i="37"/>
  <c r="L13" i="37"/>
  <c r="K13" i="37"/>
  <c r="J13" i="37"/>
  <c r="I13" i="37"/>
  <c r="H13" i="37"/>
  <c r="L12" i="37"/>
  <c r="K12" i="37"/>
  <c r="J12" i="37"/>
  <c r="I12" i="37"/>
  <c r="H12" i="37"/>
  <c r="L11" i="37"/>
  <c r="K11" i="37"/>
  <c r="J11" i="37"/>
  <c r="I11" i="37"/>
  <c r="H11" i="37"/>
  <c r="L10" i="37"/>
  <c r="K10" i="37"/>
  <c r="J10" i="37"/>
  <c r="I10" i="37"/>
  <c r="H10" i="37"/>
  <c r="P9" i="37"/>
  <c r="O9" i="37"/>
  <c r="K9" i="37"/>
  <c r="J9" i="37"/>
  <c r="I9" i="37"/>
  <c r="H20" i="37" s="1"/>
  <c r="H9" i="37"/>
  <c r="F20" i="37" s="1"/>
  <c r="A27" i="36"/>
  <c r="A26" i="36"/>
  <c r="A25" i="36"/>
  <c r="A24" i="36"/>
  <c r="A23" i="36"/>
  <c r="A22" i="36"/>
  <c r="A21" i="36"/>
  <c r="E20" i="36"/>
  <c r="D20" i="36"/>
  <c r="B20" i="36"/>
  <c r="A20" i="36"/>
  <c r="L16" i="36"/>
  <c r="K16" i="36"/>
  <c r="J16" i="36"/>
  <c r="I16" i="36"/>
  <c r="H16" i="36"/>
  <c r="L15" i="36"/>
  <c r="K15" i="36"/>
  <c r="J15" i="36"/>
  <c r="I15" i="36"/>
  <c r="H15" i="36"/>
  <c r="L14" i="36"/>
  <c r="K14" i="36"/>
  <c r="J14" i="36"/>
  <c r="I14" i="36"/>
  <c r="H14" i="36"/>
  <c r="L13" i="36"/>
  <c r="K13" i="36"/>
  <c r="J13" i="36"/>
  <c r="I13" i="36"/>
  <c r="H13" i="36"/>
  <c r="L12" i="36"/>
  <c r="K12" i="36"/>
  <c r="J12" i="36"/>
  <c r="I12" i="36"/>
  <c r="H12" i="36"/>
  <c r="L11" i="36"/>
  <c r="K11" i="36"/>
  <c r="J11" i="36"/>
  <c r="I11" i="36"/>
  <c r="H11" i="36"/>
  <c r="L10" i="36"/>
  <c r="K10" i="36"/>
  <c r="J10" i="36"/>
  <c r="I10" i="36"/>
  <c r="H10" i="36"/>
  <c r="K9" i="36"/>
  <c r="P9" i="36" s="1"/>
  <c r="J9" i="36"/>
  <c r="O9" i="36" s="1"/>
  <c r="I9" i="36"/>
  <c r="H20" i="36" s="1"/>
  <c r="H9" i="36"/>
  <c r="N27" i="38" l="1"/>
  <c r="N15" i="38"/>
  <c r="O26" i="38"/>
  <c r="O14" i="38"/>
  <c r="N24" i="38"/>
  <c r="O12" i="38"/>
  <c r="P11" i="38"/>
  <c r="B25" i="38"/>
  <c r="E25" i="38" s="1"/>
  <c r="N21" i="38"/>
  <c r="B23" i="38"/>
  <c r="E23" i="38" s="1"/>
  <c r="B27" i="38"/>
  <c r="E27" i="38" s="1"/>
  <c r="O24" i="38"/>
  <c r="P14" i="38"/>
  <c r="P10" i="38"/>
  <c r="N12" i="38"/>
  <c r="P24" i="38"/>
  <c r="O25" i="38"/>
  <c r="M14" i="38"/>
  <c r="M15" i="38"/>
  <c r="N23" i="38"/>
  <c r="N25" i="38"/>
  <c r="N13" i="38"/>
  <c r="N14" i="38"/>
  <c r="O23" i="38"/>
  <c r="H22" i="38"/>
  <c r="K22" i="38" s="1"/>
  <c r="O13" i="38"/>
  <c r="P25" i="38"/>
  <c r="H24" i="38"/>
  <c r="O11" i="38"/>
  <c r="H27" i="38"/>
  <c r="L27" i="38" s="1"/>
  <c r="B26" i="38"/>
  <c r="D26" i="38" s="1"/>
  <c r="P22" i="38"/>
  <c r="P13" i="38"/>
  <c r="H25" i="38"/>
  <c r="K25" i="38" s="1"/>
  <c r="N26" i="38"/>
  <c r="O16" i="38"/>
  <c r="H26" i="38"/>
  <c r="L26" i="38" s="1"/>
  <c r="O10" i="38"/>
  <c r="P26" i="38"/>
  <c r="K20" i="38"/>
  <c r="J20" i="38"/>
  <c r="P12" i="38"/>
  <c r="O21" i="38"/>
  <c r="O27" i="38"/>
  <c r="N9" i="38"/>
  <c r="O15" i="38"/>
  <c r="N16" i="38"/>
  <c r="F21" i="38"/>
  <c r="F23" i="38"/>
  <c r="L24" i="38"/>
  <c r="D21" i="38"/>
  <c r="M16" i="38"/>
  <c r="P27" i="38"/>
  <c r="O9" i="38"/>
  <c r="M10" i="38"/>
  <c r="P15" i="38"/>
  <c r="H21" i="38"/>
  <c r="L21" i="38" s="1"/>
  <c r="B22" i="38"/>
  <c r="F22" i="38" s="1"/>
  <c r="N22" i="38"/>
  <c r="H23" i="38"/>
  <c r="L23" i="38" s="1"/>
  <c r="B24" i="38"/>
  <c r="P21" i="38"/>
  <c r="P23" i="38"/>
  <c r="P9" i="38"/>
  <c r="N10" i="38"/>
  <c r="M11" i="38"/>
  <c r="P16" i="38"/>
  <c r="O22" i="38"/>
  <c r="N11" i="38"/>
  <c r="M12" i="38"/>
  <c r="L20" i="38"/>
  <c r="M13" i="38"/>
  <c r="N27" i="37"/>
  <c r="N15" i="37"/>
  <c r="P25" i="37"/>
  <c r="P13" i="37"/>
  <c r="P23" i="37"/>
  <c r="N22" i="37"/>
  <c r="M11" i="37"/>
  <c r="P22" i="37"/>
  <c r="O21" i="37"/>
  <c r="M10" i="37"/>
  <c r="N10" i="37"/>
  <c r="O10" i="37"/>
  <c r="B22" i="37"/>
  <c r="D22" i="37" s="1"/>
  <c r="H24" i="37"/>
  <c r="J24" i="37" s="1"/>
  <c r="O27" i="37"/>
  <c r="N11" i="37"/>
  <c r="O13" i="37"/>
  <c r="M15" i="37"/>
  <c r="P27" i="37"/>
  <c r="O22" i="37"/>
  <c r="B27" i="37"/>
  <c r="E27" i="37" s="1"/>
  <c r="O11" i="37"/>
  <c r="N23" i="37"/>
  <c r="B24" i="37"/>
  <c r="E24" i="37" s="1"/>
  <c r="O26" i="37"/>
  <c r="N21" i="37"/>
  <c r="H22" i="37"/>
  <c r="L22" i="37" s="1"/>
  <c r="O23" i="37"/>
  <c r="M14" i="37"/>
  <c r="N14" i="37"/>
  <c r="P21" i="37"/>
  <c r="P11" i="37"/>
  <c r="O14" i="37"/>
  <c r="M16" i="37"/>
  <c r="H21" i="37"/>
  <c r="K20" i="37"/>
  <c r="J20" i="37"/>
  <c r="P24" i="37"/>
  <c r="N9" i="37"/>
  <c r="P14" i="37"/>
  <c r="O15" i="37"/>
  <c r="N16" i="37"/>
  <c r="P15" i="37"/>
  <c r="O16" i="37"/>
  <c r="H23" i="37"/>
  <c r="L23" i="37" s="1"/>
  <c r="N24" i="37"/>
  <c r="H25" i="37"/>
  <c r="B26" i="37"/>
  <c r="F26" i="37" s="1"/>
  <c r="N26" i="37"/>
  <c r="H27" i="37"/>
  <c r="O24" i="37"/>
  <c r="M12" i="37"/>
  <c r="P10" i="37"/>
  <c r="N12" i="37"/>
  <c r="M13" i="37"/>
  <c r="L21" i="37"/>
  <c r="L20" i="37"/>
  <c r="P26" i="37"/>
  <c r="O12" i="37"/>
  <c r="N13" i="37"/>
  <c r="D20" i="37"/>
  <c r="B21" i="37"/>
  <c r="B23" i="37"/>
  <c r="F23" i="37" s="1"/>
  <c r="B25" i="37"/>
  <c r="F25" i="37" s="1"/>
  <c r="N25" i="37"/>
  <c r="H26" i="37"/>
  <c r="L26" i="37" s="1"/>
  <c r="P12" i="37"/>
  <c r="O25" i="37"/>
  <c r="P16" i="37"/>
  <c r="M9" i="37"/>
  <c r="H27" i="36"/>
  <c r="L27" i="36" s="1"/>
  <c r="B26" i="36"/>
  <c r="F26" i="36" s="1"/>
  <c r="N26" i="36"/>
  <c r="M15" i="36"/>
  <c r="M14" i="36"/>
  <c r="O14" i="36"/>
  <c r="N24" i="36"/>
  <c r="M13" i="36"/>
  <c r="H24" i="36"/>
  <c r="K24" i="36" s="1"/>
  <c r="O12" i="36"/>
  <c r="O23" i="36"/>
  <c r="N12" i="36"/>
  <c r="P22" i="36"/>
  <c r="P10" i="36"/>
  <c r="O11" i="36"/>
  <c r="H25" i="36"/>
  <c r="K25" i="36" s="1"/>
  <c r="B21" i="36"/>
  <c r="E21" i="36" s="1"/>
  <c r="B27" i="36"/>
  <c r="E27" i="36" s="1"/>
  <c r="N21" i="36"/>
  <c r="O26" i="36"/>
  <c r="N27" i="36"/>
  <c r="B25" i="36"/>
  <c r="E25" i="36" s="1"/>
  <c r="O21" i="36"/>
  <c r="P12" i="36"/>
  <c r="O24" i="36"/>
  <c r="P14" i="36"/>
  <c r="P26" i="36"/>
  <c r="N25" i="36"/>
  <c r="O16" i="36"/>
  <c r="P24" i="36"/>
  <c r="P25" i="36"/>
  <c r="M11" i="36"/>
  <c r="N13" i="36"/>
  <c r="N14" i="36"/>
  <c r="N15" i="36"/>
  <c r="B23" i="36"/>
  <c r="D23" i="36" s="1"/>
  <c r="O25" i="36"/>
  <c r="N23" i="36"/>
  <c r="N11" i="36"/>
  <c r="O13" i="36"/>
  <c r="H26" i="36"/>
  <c r="J26" i="36" s="1"/>
  <c r="K20" i="36"/>
  <c r="J20" i="36"/>
  <c r="E26" i="36"/>
  <c r="P11" i="36"/>
  <c r="H22" i="36"/>
  <c r="L22" i="36" s="1"/>
  <c r="D21" i="36"/>
  <c r="F20" i="36"/>
  <c r="P21" i="36"/>
  <c r="P27" i="36"/>
  <c r="N9" i="36"/>
  <c r="O15" i="36"/>
  <c r="N16" i="36"/>
  <c r="F21" i="36"/>
  <c r="M9" i="36"/>
  <c r="P13" i="36"/>
  <c r="M16" i="36"/>
  <c r="P23" i="36"/>
  <c r="M10" i="36"/>
  <c r="P15" i="36"/>
  <c r="H21" i="36"/>
  <c r="L21" i="36" s="1"/>
  <c r="B22" i="36"/>
  <c r="N22" i="36"/>
  <c r="H23" i="36"/>
  <c r="L23" i="36" s="1"/>
  <c r="B24" i="36"/>
  <c r="F24" i="36" s="1"/>
  <c r="O27" i="36"/>
  <c r="N10" i="36"/>
  <c r="P16" i="36"/>
  <c r="O22" i="36"/>
  <c r="O10" i="36"/>
  <c r="M12" i="36"/>
  <c r="L20" i="36"/>
  <c r="K27" i="38" l="1"/>
  <c r="L25" i="38"/>
  <c r="J25" i="38"/>
  <c r="D25" i="38"/>
  <c r="D23" i="38"/>
  <c r="L22" i="38"/>
  <c r="J22" i="38"/>
  <c r="F27" i="38"/>
  <c r="F25" i="38"/>
  <c r="D27" i="38"/>
  <c r="E26" i="38"/>
  <c r="F26" i="38"/>
  <c r="J27" i="38"/>
  <c r="K26" i="38"/>
  <c r="J26" i="38"/>
  <c r="K24" i="38"/>
  <c r="J24" i="38"/>
  <c r="E24" i="38"/>
  <c r="D24" i="38"/>
  <c r="F24" i="38"/>
  <c r="K23" i="38"/>
  <c r="J23" i="38"/>
  <c r="E22" i="38"/>
  <c r="D22" i="38"/>
  <c r="K21" i="38"/>
  <c r="J21" i="38"/>
  <c r="D27" i="37"/>
  <c r="F27" i="37"/>
  <c r="D24" i="37"/>
  <c r="F24" i="37"/>
  <c r="K24" i="37"/>
  <c r="L24" i="37"/>
  <c r="K22" i="37"/>
  <c r="F22" i="37"/>
  <c r="E22" i="37"/>
  <c r="J22" i="37"/>
  <c r="K21" i="37"/>
  <c r="J21" i="37"/>
  <c r="K27" i="37"/>
  <c r="J27" i="37"/>
  <c r="K26" i="37"/>
  <c r="J26" i="37"/>
  <c r="E26" i="37"/>
  <c r="D26" i="37"/>
  <c r="K25" i="37"/>
  <c r="J25" i="37"/>
  <c r="E25" i="37"/>
  <c r="D25" i="37"/>
  <c r="L27" i="37"/>
  <c r="E23" i="37"/>
  <c r="D23" i="37"/>
  <c r="K23" i="37"/>
  <c r="J23" i="37"/>
  <c r="E21" i="37"/>
  <c r="D21" i="37"/>
  <c r="L25" i="37"/>
  <c r="F21" i="37"/>
  <c r="J27" i="36"/>
  <c r="K27" i="36"/>
  <c r="D26" i="36"/>
  <c r="L26" i="36"/>
  <c r="K26" i="36"/>
  <c r="L25" i="36"/>
  <c r="F25" i="36"/>
  <c r="L24" i="36"/>
  <c r="J24" i="36"/>
  <c r="D25" i="36"/>
  <c r="D27" i="36"/>
  <c r="F27" i="36"/>
  <c r="E23" i="36"/>
  <c r="J25" i="36"/>
  <c r="F23" i="36"/>
  <c r="K23" i="36"/>
  <c r="J23" i="36"/>
  <c r="E22" i="36"/>
  <c r="D22" i="36"/>
  <c r="K21" i="36"/>
  <c r="J21" i="36"/>
  <c r="K22" i="36"/>
  <c r="J22" i="36"/>
  <c r="F22" i="36"/>
  <c r="E24" i="36"/>
  <c r="D24" i="36"/>
  <c r="H11" i="13" l="1"/>
  <c r="H10" i="13"/>
  <c r="H8" i="13"/>
  <c r="H9" i="13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P16" i="34"/>
  <c r="O16" i="34"/>
  <c r="N16" i="34"/>
  <c r="M16" i="34"/>
  <c r="P15" i="34"/>
  <c r="O15" i="34"/>
  <c r="N15" i="34"/>
  <c r="M15" i="34"/>
  <c r="P14" i="34"/>
  <c r="O14" i="34"/>
  <c r="N14" i="34"/>
  <c r="M14" i="34"/>
  <c r="P13" i="34"/>
  <c r="O13" i="34"/>
  <c r="N13" i="34"/>
  <c r="M13" i="34"/>
  <c r="P12" i="34"/>
  <c r="O12" i="34"/>
  <c r="N12" i="34"/>
  <c r="M12" i="34"/>
  <c r="P11" i="34"/>
  <c r="O11" i="34"/>
  <c r="N11" i="34"/>
  <c r="M11" i="34"/>
  <c r="P10" i="34"/>
  <c r="O10" i="34"/>
  <c r="N10" i="34"/>
  <c r="M10" i="34"/>
  <c r="P9" i="34"/>
  <c r="O9" i="34"/>
  <c r="N9" i="34"/>
  <c r="M9" i="34"/>
  <c r="P16" i="33"/>
  <c r="O16" i="33"/>
  <c r="N16" i="33"/>
  <c r="M16" i="33"/>
  <c r="P15" i="33"/>
  <c r="O15" i="33"/>
  <c r="N15" i="33"/>
  <c r="M15" i="33"/>
  <c r="P14" i="33"/>
  <c r="O14" i="33"/>
  <c r="N14" i="33"/>
  <c r="M14" i="33"/>
  <c r="P13" i="33"/>
  <c r="O13" i="33"/>
  <c r="N13" i="33"/>
  <c r="M13" i="33"/>
  <c r="P12" i="33"/>
  <c r="O12" i="33"/>
  <c r="N12" i="33"/>
  <c r="M12" i="33"/>
  <c r="P11" i="33"/>
  <c r="O11" i="33"/>
  <c r="N11" i="33"/>
  <c r="M11" i="33"/>
  <c r="P10" i="33"/>
  <c r="O10" i="33"/>
  <c r="N10" i="33"/>
  <c r="M10" i="33"/>
  <c r="P9" i="33"/>
  <c r="O9" i="33"/>
  <c r="N9" i="33"/>
  <c r="M9" i="33"/>
  <c r="P16" i="32"/>
  <c r="O16" i="32"/>
  <c r="N16" i="32"/>
  <c r="M16" i="32"/>
  <c r="P15" i="32"/>
  <c r="O15" i="32"/>
  <c r="N15" i="32"/>
  <c r="M15" i="32"/>
  <c r="P14" i="32"/>
  <c r="O14" i="32"/>
  <c r="N14" i="32"/>
  <c r="M14" i="32"/>
  <c r="P13" i="32"/>
  <c r="O13" i="32"/>
  <c r="N13" i="32"/>
  <c r="M13" i="32"/>
  <c r="P12" i="32"/>
  <c r="O12" i="32"/>
  <c r="N12" i="32"/>
  <c r="M12" i="32"/>
  <c r="P11" i="32"/>
  <c r="O11" i="32"/>
  <c r="N11" i="32"/>
  <c r="M11" i="32"/>
  <c r="P10" i="32"/>
  <c r="O10" i="32"/>
  <c r="N10" i="32"/>
  <c r="M10" i="32"/>
  <c r="P9" i="32"/>
  <c r="O9" i="32"/>
  <c r="N9" i="32"/>
  <c r="M9" i="32"/>
  <c r="P16" i="30"/>
  <c r="O16" i="30"/>
  <c r="N16" i="30"/>
  <c r="M16" i="30"/>
  <c r="P15" i="30"/>
  <c r="O15" i="30"/>
  <c r="N15" i="30"/>
  <c r="M15" i="30"/>
  <c r="P14" i="30"/>
  <c r="O14" i="30"/>
  <c r="N14" i="30"/>
  <c r="M14" i="30"/>
  <c r="P13" i="30"/>
  <c r="O13" i="30"/>
  <c r="N13" i="30"/>
  <c r="M13" i="30"/>
  <c r="P12" i="30"/>
  <c r="O12" i="30"/>
  <c r="N12" i="30"/>
  <c r="M12" i="30"/>
  <c r="P11" i="30"/>
  <c r="O11" i="30"/>
  <c r="N11" i="30"/>
  <c r="M11" i="30"/>
  <c r="P10" i="30"/>
  <c r="O10" i="30"/>
  <c r="N10" i="30"/>
  <c r="M10" i="30"/>
  <c r="P9" i="30"/>
  <c r="O9" i="30"/>
  <c r="N9" i="30"/>
  <c r="M9" i="30"/>
  <c r="P16" i="29"/>
  <c r="O16" i="29"/>
  <c r="N16" i="29"/>
  <c r="M16" i="29"/>
  <c r="P15" i="29"/>
  <c r="O15" i="29"/>
  <c r="N15" i="29"/>
  <c r="M15" i="29"/>
  <c r="P14" i="29"/>
  <c r="O14" i="29"/>
  <c r="N14" i="29"/>
  <c r="M14" i="29"/>
  <c r="P13" i="29"/>
  <c r="O13" i="29"/>
  <c r="N13" i="29"/>
  <c r="M13" i="29"/>
  <c r="P12" i="29"/>
  <c r="O12" i="29"/>
  <c r="N12" i="29"/>
  <c r="M12" i="29"/>
  <c r="P11" i="29"/>
  <c r="O11" i="29"/>
  <c r="N11" i="29"/>
  <c r="M11" i="29"/>
  <c r="P10" i="29"/>
  <c r="O10" i="29"/>
  <c r="N10" i="29"/>
  <c r="M10" i="29"/>
  <c r="P9" i="29"/>
  <c r="O9" i="29"/>
  <c r="N9" i="29"/>
  <c r="M9" i="29"/>
  <c r="P16" i="27"/>
  <c r="O16" i="27"/>
  <c r="N16" i="27"/>
  <c r="M16" i="27"/>
  <c r="P15" i="27"/>
  <c r="O15" i="27"/>
  <c r="N15" i="27"/>
  <c r="M15" i="27"/>
  <c r="P14" i="27"/>
  <c r="O14" i="27"/>
  <c r="N14" i="27"/>
  <c r="M14" i="27"/>
  <c r="P13" i="27"/>
  <c r="O13" i="27"/>
  <c r="N13" i="27"/>
  <c r="M13" i="27"/>
  <c r="P12" i="27"/>
  <c r="O12" i="27"/>
  <c r="N12" i="27"/>
  <c r="M12" i="27"/>
  <c r="P11" i="27"/>
  <c r="O11" i="27"/>
  <c r="N11" i="27"/>
  <c r="M11" i="27"/>
  <c r="P10" i="27"/>
  <c r="O10" i="27"/>
  <c r="N10" i="27"/>
  <c r="M10" i="27"/>
  <c r="P9" i="27"/>
  <c r="O9" i="27"/>
  <c r="N9" i="27"/>
  <c r="M9" i="27"/>
  <c r="P16" i="23"/>
  <c r="O16" i="23"/>
  <c r="N16" i="23"/>
  <c r="M16" i="23"/>
  <c r="P15" i="23"/>
  <c r="O15" i="23"/>
  <c r="N15" i="23"/>
  <c r="M15" i="23"/>
  <c r="P14" i="23"/>
  <c r="O14" i="23"/>
  <c r="N14" i="23"/>
  <c r="M14" i="23"/>
  <c r="P13" i="23"/>
  <c r="O13" i="23"/>
  <c r="N13" i="23"/>
  <c r="M13" i="23"/>
  <c r="P12" i="23"/>
  <c r="O12" i="23"/>
  <c r="N12" i="23"/>
  <c r="M12" i="23"/>
  <c r="P11" i="23"/>
  <c r="O11" i="23"/>
  <c r="N11" i="23"/>
  <c r="M11" i="23"/>
  <c r="P10" i="23"/>
  <c r="O10" i="23"/>
  <c r="N10" i="23"/>
  <c r="M10" i="23"/>
  <c r="P9" i="23"/>
  <c r="O9" i="23"/>
  <c r="N9" i="23"/>
  <c r="M9" i="23"/>
  <c r="P16" i="25"/>
  <c r="O16" i="25"/>
  <c r="N16" i="25"/>
  <c r="M16" i="25"/>
  <c r="P15" i="25"/>
  <c r="O15" i="25"/>
  <c r="N15" i="25"/>
  <c r="M15" i="25"/>
  <c r="P14" i="25"/>
  <c r="O14" i="25"/>
  <c r="N14" i="25"/>
  <c r="M14" i="25"/>
  <c r="P13" i="25"/>
  <c r="O13" i="25"/>
  <c r="N13" i="25"/>
  <c r="M13" i="25"/>
  <c r="P12" i="25"/>
  <c r="O12" i="25"/>
  <c r="N12" i="25"/>
  <c r="M12" i="25"/>
  <c r="P11" i="25"/>
  <c r="O11" i="25"/>
  <c r="N11" i="25"/>
  <c r="M11" i="25"/>
  <c r="P10" i="25"/>
  <c r="O10" i="25"/>
  <c r="N10" i="25"/>
  <c r="M10" i="25"/>
  <c r="P9" i="25"/>
  <c r="O9" i="25"/>
  <c r="N9" i="25"/>
  <c r="M9" i="25"/>
  <c r="P16" i="21"/>
  <c r="O16" i="21"/>
  <c r="N16" i="21"/>
  <c r="M16" i="21"/>
  <c r="P15" i="21"/>
  <c r="O15" i="21"/>
  <c r="N15" i="21"/>
  <c r="M15" i="21"/>
  <c r="P14" i="21"/>
  <c r="O14" i="21"/>
  <c r="N14" i="21"/>
  <c r="M14" i="21"/>
  <c r="P13" i="21"/>
  <c r="O13" i="21"/>
  <c r="N13" i="21"/>
  <c r="M13" i="21"/>
  <c r="P12" i="21"/>
  <c r="O12" i="21"/>
  <c r="N12" i="21"/>
  <c r="M12" i="21"/>
  <c r="P11" i="21"/>
  <c r="O11" i="21"/>
  <c r="N11" i="21"/>
  <c r="M11" i="21"/>
  <c r="P10" i="21"/>
  <c r="O10" i="21"/>
  <c r="N10" i="21"/>
  <c r="M10" i="21"/>
  <c r="P9" i="21"/>
  <c r="O9" i="21"/>
  <c r="N9" i="21"/>
  <c r="M9" i="21"/>
  <c r="P16" i="20"/>
  <c r="O16" i="20"/>
  <c r="N16" i="20"/>
  <c r="M16" i="20"/>
  <c r="P15" i="20"/>
  <c r="O15" i="20"/>
  <c r="N15" i="20"/>
  <c r="M15" i="20"/>
  <c r="P14" i="20"/>
  <c r="O14" i="20"/>
  <c r="N14" i="20"/>
  <c r="M14" i="20"/>
  <c r="P13" i="20"/>
  <c r="O13" i="20"/>
  <c r="N13" i="20"/>
  <c r="M13" i="20"/>
  <c r="P12" i="20"/>
  <c r="O12" i="20"/>
  <c r="N12" i="20"/>
  <c r="M12" i="20"/>
  <c r="P11" i="20"/>
  <c r="O11" i="20"/>
  <c r="N11" i="20"/>
  <c r="M11" i="20"/>
  <c r="P10" i="20"/>
  <c r="O10" i="20"/>
  <c r="N10" i="20"/>
  <c r="M10" i="20"/>
  <c r="P9" i="20"/>
  <c r="O9" i="20"/>
  <c r="N9" i="20"/>
  <c r="M9" i="20"/>
  <c r="P16" i="16"/>
  <c r="O16" i="16"/>
  <c r="N16" i="16"/>
  <c r="M16" i="16"/>
  <c r="P15" i="16"/>
  <c r="O15" i="16"/>
  <c r="N15" i="16"/>
  <c r="M15" i="16"/>
  <c r="P14" i="16"/>
  <c r="O14" i="16"/>
  <c r="N14" i="16"/>
  <c r="M14" i="16"/>
  <c r="P13" i="16"/>
  <c r="O13" i="16"/>
  <c r="N13" i="16"/>
  <c r="M13" i="16"/>
  <c r="P12" i="16"/>
  <c r="O12" i="16"/>
  <c r="N12" i="16"/>
  <c r="M12" i="16"/>
  <c r="P11" i="16"/>
  <c r="O11" i="16"/>
  <c r="N11" i="16"/>
  <c r="M11" i="16"/>
  <c r="P10" i="16"/>
  <c r="O10" i="16"/>
  <c r="N10" i="16"/>
  <c r="M10" i="16"/>
  <c r="P9" i="16"/>
  <c r="O9" i="16"/>
  <c r="N9" i="16"/>
  <c r="M9" i="16"/>
  <c r="P16" i="15"/>
  <c r="O16" i="15"/>
  <c r="N16" i="15"/>
  <c r="M16" i="15"/>
  <c r="P15" i="15"/>
  <c r="O15" i="15"/>
  <c r="N15" i="15"/>
  <c r="M15" i="15"/>
  <c r="P14" i="15"/>
  <c r="O14" i="15"/>
  <c r="N14" i="15"/>
  <c r="M14" i="15"/>
  <c r="P13" i="15"/>
  <c r="O13" i="15"/>
  <c r="N13" i="15"/>
  <c r="M13" i="15"/>
  <c r="P12" i="15"/>
  <c r="O12" i="15"/>
  <c r="N12" i="15"/>
  <c r="M12" i="15"/>
  <c r="P11" i="15"/>
  <c r="O11" i="15"/>
  <c r="N11" i="15"/>
  <c r="M11" i="15"/>
  <c r="P10" i="15"/>
  <c r="O10" i="15"/>
  <c r="N10" i="15"/>
  <c r="M10" i="15"/>
  <c r="P9" i="15"/>
  <c r="O9" i="15"/>
  <c r="N9" i="15"/>
  <c r="M9" i="15"/>
  <c r="P16" i="12"/>
  <c r="O16" i="12"/>
  <c r="N16" i="12"/>
  <c r="M16" i="12"/>
  <c r="P15" i="12"/>
  <c r="O15" i="12"/>
  <c r="N15" i="12"/>
  <c r="M15" i="12"/>
  <c r="P14" i="12"/>
  <c r="O14" i="12"/>
  <c r="N14" i="12"/>
  <c r="M14" i="12"/>
  <c r="P13" i="12"/>
  <c r="O13" i="12"/>
  <c r="N13" i="12"/>
  <c r="M13" i="12"/>
  <c r="P12" i="12"/>
  <c r="O12" i="12"/>
  <c r="N12" i="12"/>
  <c r="M12" i="12"/>
  <c r="P11" i="12"/>
  <c r="O11" i="12"/>
  <c r="N11" i="12"/>
  <c r="M11" i="12"/>
  <c r="P10" i="12"/>
  <c r="O10" i="12"/>
  <c r="N10" i="12"/>
  <c r="M10" i="12"/>
  <c r="P9" i="12"/>
  <c r="O9" i="12"/>
  <c r="N9" i="12"/>
  <c r="M9" i="12"/>
  <c r="P16" i="7"/>
  <c r="O16" i="7"/>
  <c r="N16" i="7"/>
  <c r="M16" i="7"/>
  <c r="P15" i="7"/>
  <c r="O15" i="7"/>
  <c r="N15" i="7"/>
  <c r="M15" i="7"/>
  <c r="P14" i="7"/>
  <c r="O14" i="7"/>
  <c r="N14" i="7"/>
  <c r="M14" i="7"/>
  <c r="P13" i="7"/>
  <c r="O13" i="7"/>
  <c r="N13" i="7"/>
  <c r="M13" i="7"/>
  <c r="P12" i="7"/>
  <c r="O12" i="7"/>
  <c r="N12" i="7"/>
  <c r="M12" i="7"/>
  <c r="P11" i="7"/>
  <c r="O11" i="7"/>
  <c r="N11" i="7"/>
  <c r="M11" i="7"/>
  <c r="P10" i="7"/>
  <c r="O10" i="7"/>
  <c r="N10" i="7"/>
  <c r="M10" i="7"/>
  <c r="P9" i="7"/>
  <c r="O9" i="7"/>
  <c r="N9" i="7"/>
  <c r="M9" i="7"/>
  <c r="P16" i="6"/>
  <c r="O16" i="6"/>
  <c r="N16" i="6"/>
  <c r="M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P10" i="6"/>
  <c r="O10" i="6"/>
  <c r="N10" i="6"/>
  <c r="M10" i="6"/>
  <c r="P9" i="6"/>
  <c r="O9" i="6"/>
  <c r="N9" i="6"/>
  <c r="M9" i="6"/>
  <c r="P16" i="10"/>
  <c r="O16" i="10"/>
  <c r="N16" i="10"/>
  <c r="M16" i="10"/>
  <c r="P15" i="10"/>
  <c r="O15" i="10"/>
  <c r="N15" i="10"/>
  <c r="M15" i="10"/>
  <c r="P14" i="10"/>
  <c r="O14" i="10"/>
  <c r="N14" i="10"/>
  <c r="M14" i="10"/>
  <c r="P13" i="10"/>
  <c r="O13" i="10"/>
  <c r="N13" i="10"/>
  <c r="M13" i="10"/>
  <c r="P12" i="10"/>
  <c r="O12" i="10"/>
  <c r="N12" i="10"/>
  <c r="M12" i="10"/>
  <c r="P11" i="10"/>
  <c r="O11" i="10"/>
  <c r="N11" i="10"/>
  <c r="M11" i="10"/>
  <c r="P10" i="10"/>
  <c r="O10" i="10"/>
  <c r="N10" i="10"/>
  <c r="M10" i="10"/>
  <c r="P9" i="10"/>
  <c r="O9" i="10"/>
  <c r="N9" i="10"/>
  <c r="M9" i="10"/>
  <c r="P16" i="9"/>
  <c r="O16" i="9"/>
  <c r="N16" i="9"/>
  <c r="M16" i="9"/>
  <c r="P15" i="9"/>
  <c r="O15" i="9"/>
  <c r="N15" i="9"/>
  <c r="M15" i="9"/>
  <c r="P14" i="9"/>
  <c r="O14" i="9"/>
  <c r="N14" i="9"/>
  <c r="M14" i="9"/>
  <c r="P13" i="9"/>
  <c r="O13" i="9"/>
  <c r="N13" i="9"/>
  <c r="M13" i="9"/>
  <c r="P12" i="9"/>
  <c r="O12" i="9"/>
  <c r="N12" i="9"/>
  <c r="M12" i="9"/>
  <c r="P11" i="9"/>
  <c r="O11" i="9"/>
  <c r="N11" i="9"/>
  <c r="M11" i="9"/>
  <c r="P10" i="9"/>
  <c r="O10" i="9"/>
  <c r="N10" i="9"/>
  <c r="M10" i="9"/>
  <c r="P9" i="9"/>
  <c r="O9" i="9"/>
  <c r="N9" i="9"/>
  <c r="M9" i="9"/>
  <c r="P16" i="8"/>
  <c r="O16" i="8"/>
  <c r="N16" i="8"/>
  <c r="M16" i="8"/>
  <c r="P15" i="8"/>
  <c r="O15" i="8"/>
  <c r="N15" i="8"/>
  <c r="M15" i="8"/>
  <c r="P14" i="8"/>
  <c r="O14" i="8"/>
  <c r="N14" i="8"/>
  <c r="M14" i="8"/>
  <c r="P13" i="8"/>
  <c r="O13" i="8"/>
  <c r="N13" i="8"/>
  <c r="M13" i="8"/>
  <c r="P12" i="8"/>
  <c r="O12" i="8"/>
  <c r="N12" i="8"/>
  <c r="M12" i="8"/>
  <c r="P11" i="8"/>
  <c r="O11" i="8"/>
  <c r="N11" i="8"/>
  <c r="M11" i="8"/>
  <c r="P10" i="8"/>
  <c r="O10" i="8"/>
  <c r="N10" i="8"/>
  <c r="M10" i="8"/>
  <c r="P9" i="8"/>
  <c r="O9" i="8"/>
  <c r="N9" i="8"/>
  <c r="M9" i="8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N9" i="5"/>
  <c r="M9" i="5"/>
  <c r="P16" i="4"/>
  <c r="O16" i="4"/>
  <c r="N16" i="4"/>
  <c r="M16" i="4"/>
  <c r="P15" i="4"/>
  <c r="O15" i="4"/>
  <c r="N15" i="4"/>
  <c r="M15" i="4"/>
  <c r="P14" i="4"/>
  <c r="O14" i="4"/>
  <c r="N14" i="4"/>
  <c r="M14" i="4"/>
  <c r="P13" i="4"/>
  <c r="O13" i="4"/>
  <c r="N13" i="4"/>
  <c r="M13" i="4"/>
  <c r="P12" i="4"/>
  <c r="O12" i="4"/>
  <c r="N12" i="4"/>
  <c r="M12" i="4"/>
  <c r="P11" i="4"/>
  <c r="O11" i="4"/>
  <c r="N11" i="4"/>
  <c r="M11" i="4"/>
  <c r="P10" i="4"/>
  <c r="O10" i="4"/>
  <c r="N10" i="4"/>
  <c r="M10" i="4"/>
  <c r="P9" i="4"/>
  <c r="O9" i="4"/>
  <c r="N9" i="4"/>
  <c r="M9" i="4"/>
  <c r="P16" i="3"/>
  <c r="O16" i="3"/>
  <c r="N16" i="3"/>
  <c r="M16" i="3"/>
  <c r="P15" i="3"/>
  <c r="O15" i="3"/>
  <c r="N15" i="3"/>
  <c r="M15" i="3"/>
  <c r="P14" i="3"/>
  <c r="O14" i="3"/>
  <c r="N14" i="3"/>
  <c r="M14" i="3"/>
  <c r="P13" i="3"/>
  <c r="O13" i="3"/>
  <c r="N13" i="3"/>
  <c r="M13" i="3"/>
  <c r="P12" i="3"/>
  <c r="O12" i="3"/>
  <c r="N12" i="3"/>
  <c r="M12" i="3"/>
  <c r="P11" i="3"/>
  <c r="O11" i="3"/>
  <c r="N11" i="3"/>
  <c r="M11" i="3"/>
  <c r="P10" i="3"/>
  <c r="O10" i="3"/>
  <c r="N10" i="3"/>
  <c r="M10" i="3"/>
  <c r="P9" i="3"/>
  <c r="O9" i="3"/>
  <c r="N9" i="3"/>
  <c r="M9" i="3"/>
  <c r="H20" i="2" l="1"/>
  <c r="L73" i="13" l="1"/>
  <c r="L72" i="13"/>
  <c r="L71" i="13"/>
  <c r="L70" i="13"/>
  <c r="L65" i="13"/>
  <c r="L64" i="13"/>
  <c r="L63" i="13"/>
  <c r="L55" i="13"/>
  <c r="L56" i="13"/>
  <c r="L54" i="13"/>
  <c r="L53" i="13"/>
  <c r="L46" i="13"/>
  <c r="L45" i="13"/>
  <c r="L44" i="13"/>
  <c r="L38" i="13"/>
  <c r="L37" i="13"/>
  <c r="L36" i="13"/>
  <c r="L35" i="13"/>
  <c r="L29" i="13"/>
  <c r="L28" i="13"/>
  <c r="L27" i="13"/>
  <c r="L26" i="13"/>
  <c r="L20" i="13"/>
  <c r="L19" i="13"/>
  <c r="L18" i="13"/>
  <c r="L17" i="13"/>
  <c r="L11" i="13"/>
  <c r="L10" i="13"/>
  <c r="L9" i="13"/>
  <c r="L8" i="13"/>
  <c r="AM63" i="13" l="1"/>
  <c r="AM61" i="13"/>
  <c r="AN61" i="13" s="1"/>
  <c r="AM8" i="13"/>
  <c r="AN8" i="13"/>
  <c r="AM10" i="13"/>
  <c r="AM17" i="13"/>
  <c r="AN17" i="13" s="1"/>
  <c r="AM19" i="13"/>
  <c r="AM26" i="13"/>
  <c r="AN26" i="13"/>
  <c r="AM28" i="13"/>
  <c r="AM35" i="13"/>
  <c r="AN35" i="13" s="1"/>
  <c r="AM37" i="13"/>
  <c r="AM44" i="13"/>
  <c r="AN44" i="13"/>
  <c r="AM46" i="13"/>
  <c r="AM53" i="13"/>
  <c r="AN53" i="13"/>
  <c r="AM55" i="13"/>
  <c r="AM70" i="13"/>
  <c r="AN70" i="13" s="1"/>
  <c r="AM72" i="13"/>
  <c r="K65" i="13"/>
  <c r="K64" i="13"/>
  <c r="K63" i="13"/>
  <c r="K62" i="13"/>
  <c r="K56" i="13"/>
  <c r="K55" i="13"/>
  <c r="K54" i="13"/>
  <c r="K53" i="13"/>
  <c r="K47" i="13"/>
  <c r="K46" i="13"/>
  <c r="K45" i="13"/>
  <c r="K44" i="13"/>
  <c r="K38" i="13"/>
  <c r="K37" i="13"/>
  <c r="K36" i="13"/>
  <c r="K35" i="13"/>
  <c r="K29" i="13"/>
  <c r="K28" i="13"/>
  <c r="K27" i="13"/>
  <c r="K26" i="13"/>
  <c r="K20" i="13"/>
  <c r="K19" i="13"/>
  <c r="K18" i="13"/>
  <c r="K17" i="13"/>
  <c r="K11" i="13"/>
  <c r="K10" i="13"/>
  <c r="K9" i="13"/>
  <c r="K8" i="13"/>
  <c r="I73" i="13" l="1"/>
  <c r="G73" i="13"/>
  <c r="E73" i="13"/>
  <c r="C73" i="13"/>
  <c r="B73" i="13"/>
  <c r="AF72" i="13"/>
  <c r="Y72" i="13"/>
  <c r="R72" i="13"/>
  <c r="I72" i="13"/>
  <c r="G72" i="13"/>
  <c r="E72" i="13"/>
  <c r="B72" i="13"/>
  <c r="C72" i="13" s="1"/>
  <c r="I71" i="13"/>
  <c r="G71" i="13"/>
  <c r="E71" i="13"/>
  <c r="B71" i="13"/>
  <c r="C71" i="13" s="1"/>
  <c r="AF70" i="13"/>
  <c r="AG70" i="13" s="1"/>
  <c r="Y70" i="13"/>
  <c r="Z70" i="13" s="1"/>
  <c r="R70" i="13"/>
  <c r="S70" i="13" s="1"/>
  <c r="I70" i="13"/>
  <c r="G70" i="13"/>
  <c r="E70" i="13"/>
  <c r="B70" i="13"/>
  <c r="C70" i="13" s="1"/>
  <c r="A27" i="34"/>
  <c r="A26" i="34"/>
  <c r="A25" i="34"/>
  <c r="A24" i="34"/>
  <c r="A23" i="34"/>
  <c r="A22" i="34"/>
  <c r="A21" i="34"/>
  <c r="D20" i="34"/>
  <c r="B20" i="34"/>
  <c r="E20" i="34" s="1"/>
  <c r="A20" i="34"/>
  <c r="L16" i="34"/>
  <c r="K16" i="34"/>
  <c r="J16" i="34"/>
  <c r="I16" i="34"/>
  <c r="H16" i="34"/>
  <c r="L15" i="34"/>
  <c r="K15" i="34"/>
  <c r="J15" i="34"/>
  <c r="I15" i="34"/>
  <c r="H15" i="34"/>
  <c r="L14" i="34"/>
  <c r="K14" i="34"/>
  <c r="J14" i="34"/>
  <c r="I14" i="34"/>
  <c r="H14" i="34"/>
  <c r="L13" i="34"/>
  <c r="K13" i="34"/>
  <c r="J13" i="34"/>
  <c r="I13" i="34"/>
  <c r="H13" i="34"/>
  <c r="L12" i="34"/>
  <c r="K12" i="34"/>
  <c r="J12" i="34"/>
  <c r="I12" i="34"/>
  <c r="H12" i="34"/>
  <c r="L11" i="34"/>
  <c r="K11" i="34"/>
  <c r="J11" i="34"/>
  <c r="I11" i="34"/>
  <c r="H11" i="34"/>
  <c r="L10" i="34"/>
  <c r="B21" i="34" s="1"/>
  <c r="E21" i="34" s="1"/>
  <c r="K10" i="34"/>
  <c r="J10" i="34"/>
  <c r="I10" i="34"/>
  <c r="H10" i="34"/>
  <c r="K9" i="34"/>
  <c r="J9" i="34"/>
  <c r="I9" i="34"/>
  <c r="H20" i="34" s="1"/>
  <c r="H9" i="34"/>
  <c r="F20" i="34" s="1"/>
  <c r="A27" i="33"/>
  <c r="A26" i="33"/>
  <c r="A25" i="33"/>
  <c r="A24" i="33"/>
  <c r="A23" i="33"/>
  <c r="A22" i="33"/>
  <c r="A21" i="33"/>
  <c r="F20" i="33"/>
  <c r="E20" i="33"/>
  <c r="B20" i="33"/>
  <c r="D20" i="33" s="1"/>
  <c r="A20" i="33"/>
  <c r="L16" i="33"/>
  <c r="K16" i="33"/>
  <c r="J16" i="33"/>
  <c r="I16" i="33"/>
  <c r="N27" i="33" s="1"/>
  <c r="H16" i="33"/>
  <c r="L15" i="33"/>
  <c r="K15" i="33"/>
  <c r="J15" i="33"/>
  <c r="I15" i="33"/>
  <c r="H15" i="33"/>
  <c r="L14" i="33"/>
  <c r="K14" i="33"/>
  <c r="J14" i="33"/>
  <c r="I14" i="33"/>
  <c r="N25" i="33" s="1"/>
  <c r="H14" i="33"/>
  <c r="L13" i="33"/>
  <c r="K13" i="33"/>
  <c r="J13" i="33"/>
  <c r="I13" i="33"/>
  <c r="H13" i="33"/>
  <c r="L12" i="33"/>
  <c r="K12" i="33"/>
  <c r="J12" i="33"/>
  <c r="I12" i="33"/>
  <c r="H12" i="33"/>
  <c r="L11" i="33"/>
  <c r="K11" i="33"/>
  <c r="J11" i="33"/>
  <c r="I11" i="33"/>
  <c r="H11" i="33"/>
  <c r="L10" i="33"/>
  <c r="K10" i="33"/>
  <c r="J10" i="33"/>
  <c r="I10" i="33"/>
  <c r="H10" i="33"/>
  <c r="K9" i="33"/>
  <c r="J9" i="33"/>
  <c r="H20" i="33" s="1"/>
  <c r="I9" i="33"/>
  <c r="H9" i="33"/>
  <c r="A27" i="32"/>
  <c r="A26" i="32"/>
  <c r="A25" i="32"/>
  <c r="A24" i="32"/>
  <c r="A23" i="32"/>
  <c r="A22" i="32"/>
  <c r="A21" i="32"/>
  <c r="H20" i="32"/>
  <c r="K20" i="32" s="1"/>
  <c r="E20" i="32"/>
  <c r="B20" i="32"/>
  <c r="D20" i="32" s="1"/>
  <c r="A20" i="32"/>
  <c r="L16" i="32"/>
  <c r="K16" i="32"/>
  <c r="J16" i="32"/>
  <c r="I16" i="32"/>
  <c r="H16" i="32"/>
  <c r="L15" i="32"/>
  <c r="K15" i="32"/>
  <c r="J15" i="32"/>
  <c r="I15" i="32"/>
  <c r="H15" i="32"/>
  <c r="L14" i="32"/>
  <c r="K14" i="32"/>
  <c r="J14" i="32"/>
  <c r="I14" i="32"/>
  <c r="H14" i="32"/>
  <c r="L13" i="32"/>
  <c r="K13" i="32"/>
  <c r="J13" i="32"/>
  <c r="I13" i="32"/>
  <c r="H13" i="32"/>
  <c r="L12" i="32"/>
  <c r="K12" i="32"/>
  <c r="J12" i="32"/>
  <c r="I12" i="32"/>
  <c r="H12" i="32"/>
  <c r="L11" i="32"/>
  <c r="K11" i="32"/>
  <c r="J11" i="32"/>
  <c r="I11" i="32"/>
  <c r="H11" i="32"/>
  <c r="L10" i="32"/>
  <c r="K10" i="32"/>
  <c r="J10" i="32"/>
  <c r="I10" i="32"/>
  <c r="H10" i="32"/>
  <c r="K9" i="32"/>
  <c r="J9" i="32"/>
  <c r="I9" i="32"/>
  <c r="H9" i="32"/>
  <c r="F20" i="32" s="1"/>
  <c r="N26" i="34" l="1"/>
  <c r="O25" i="34"/>
  <c r="H25" i="34"/>
  <c r="K25" i="34" s="1"/>
  <c r="B25" i="34"/>
  <c r="E25" i="34" s="1"/>
  <c r="O23" i="34"/>
  <c r="N22" i="34"/>
  <c r="O22" i="34"/>
  <c r="P22" i="34"/>
  <c r="B24" i="34"/>
  <c r="E24" i="34" s="1"/>
  <c r="N21" i="34"/>
  <c r="H24" i="34"/>
  <c r="P27" i="34"/>
  <c r="O21" i="34"/>
  <c r="B23" i="34"/>
  <c r="E23" i="34" s="1"/>
  <c r="P24" i="34"/>
  <c r="O26" i="34"/>
  <c r="B27" i="34"/>
  <c r="D27" i="34" s="1"/>
  <c r="O27" i="34"/>
  <c r="B22" i="34"/>
  <c r="E22" i="34" s="1"/>
  <c r="B26" i="34"/>
  <c r="E26" i="34" s="1"/>
  <c r="P21" i="34"/>
  <c r="N23" i="34"/>
  <c r="P25" i="34"/>
  <c r="H22" i="34"/>
  <c r="L22" i="34" s="1"/>
  <c r="P23" i="34"/>
  <c r="N25" i="34"/>
  <c r="H23" i="34"/>
  <c r="K23" i="34" s="1"/>
  <c r="K24" i="34"/>
  <c r="J24" i="34"/>
  <c r="J20" i="34"/>
  <c r="L20" i="34"/>
  <c r="K20" i="34"/>
  <c r="H26" i="34"/>
  <c r="L26" i="34" s="1"/>
  <c r="F21" i="34"/>
  <c r="L24" i="34"/>
  <c r="F25" i="34"/>
  <c r="H21" i="34"/>
  <c r="L21" i="34" s="1"/>
  <c r="N24" i="34"/>
  <c r="H27" i="34"/>
  <c r="L27" i="34" s="1"/>
  <c r="O24" i="34"/>
  <c r="P26" i="34"/>
  <c r="N27" i="34"/>
  <c r="D21" i="34"/>
  <c r="O27" i="33"/>
  <c r="O23" i="33"/>
  <c r="H23" i="33"/>
  <c r="K23" i="33" s="1"/>
  <c r="N21" i="33"/>
  <c r="O21" i="33"/>
  <c r="P23" i="33"/>
  <c r="H22" i="33"/>
  <c r="L22" i="33" s="1"/>
  <c r="O22" i="33"/>
  <c r="P22" i="33"/>
  <c r="O24" i="33"/>
  <c r="P24" i="33"/>
  <c r="O25" i="33"/>
  <c r="P25" i="33"/>
  <c r="B27" i="33"/>
  <c r="F27" i="33" s="1"/>
  <c r="H24" i="33"/>
  <c r="L24" i="33" s="1"/>
  <c r="P21" i="33"/>
  <c r="H26" i="33"/>
  <c r="J26" i="33" s="1"/>
  <c r="N26" i="33"/>
  <c r="N23" i="33"/>
  <c r="P26" i="33"/>
  <c r="K20" i="33"/>
  <c r="J20" i="33"/>
  <c r="K22" i="33"/>
  <c r="H21" i="33"/>
  <c r="B24" i="33"/>
  <c r="F24" i="33" s="1"/>
  <c r="N24" i="33"/>
  <c r="H25" i="33"/>
  <c r="L25" i="33" s="1"/>
  <c r="B26" i="33"/>
  <c r="F26" i="33" s="1"/>
  <c r="H27" i="33"/>
  <c r="L27" i="33" s="1"/>
  <c r="O26" i="33"/>
  <c r="L20" i="33"/>
  <c r="B22" i="33"/>
  <c r="F22" i="33"/>
  <c r="P27" i="33"/>
  <c r="N22" i="33"/>
  <c r="B21" i="33"/>
  <c r="B23" i="33"/>
  <c r="B25" i="33"/>
  <c r="P27" i="32"/>
  <c r="P26" i="32"/>
  <c r="N25" i="32"/>
  <c r="O24" i="32"/>
  <c r="O23" i="32"/>
  <c r="H23" i="32"/>
  <c r="J23" i="32" s="1"/>
  <c r="N21" i="32"/>
  <c r="O21" i="32"/>
  <c r="P24" i="32"/>
  <c r="H26" i="32"/>
  <c r="K26" i="32" s="1"/>
  <c r="P21" i="32"/>
  <c r="P23" i="32"/>
  <c r="H25" i="32"/>
  <c r="K25" i="32" s="1"/>
  <c r="H22" i="32"/>
  <c r="K22" i="32" s="1"/>
  <c r="O25" i="32"/>
  <c r="P25" i="32"/>
  <c r="N27" i="32"/>
  <c r="N26" i="32"/>
  <c r="B24" i="32"/>
  <c r="F24" i="32" s="1"/>
  <c r="P22" i="32"/>
  <c r="N24" i="32"/>
  <c r="O27" i="32"/>
  <c r="H21" i="32"/>
  <c r="L21" i="32" s="1"/>
  <c r="B22" i="32"/>
  <c r="F22" i="32" s="1"/>
  <c r="N22" i="32"/>
  <c r="B26" i="32"/>
  <c r="H27" i="32"/>
  <c r="L27" i="32" s="1"/>
  <c r="O22" i="32"/>
  <c r="O26" i="32"/>
  <c r="L20" i="32"/>
  <c r="B21" i="32"/>
  <c r="B23" i="32"/>
  <c r="N23" i="32"/>
  <c r="H24" i="32"/>
  <c r="B25" i="32"/>
  <c r="B27" i="32"/>
  <c r="J20" i="32"/>
  <c r="L25" i="34" l="1"/>
  <c r="J25" i="34"/>
  <c r="D25" i="34"/>
  <c r="D24" i="34"/>
  <c r="J23" i="34"/>
  <c r="L23" i="34"/>
  <c r="F23" i="34"/>
  <c r="D23" i="34"/>
  <c r="J22" i="34"/>
  <c r="K22" i="34"/>
  <c r="D22" i="34"/>
  <c r="F26" i="34"/>
  <c r="D26" i="34"/>
  <c r="F24" i="34"/>
  <c r="F22" i="34"/>
  <c r="E27" i="34"/>
  <c r="F27" i="34"/>
  <c r="K27" i="34"/>
  <c r="J27" i="34"/>
  <c r="K21" i="34"/>
  <c r="J21" i="34"/>
  <c r="K26" i="34"/>
  <c r="J26" i="34"/>
  <c r="L26" i="33"/>
  <c r="J23" i="33"/>
  <c r="L23" i="33"/>
  <c r="E27" i="33"/>
  <c r="D27" i="33"/>
  <c r="K26" i="33"/>
  <c r="J22" i="33"/>
  <c r="K24" i="33"/>
  <c r="J24" i="33"/>
  <c r="D25" i="33"/>
  <c r="F25" i="33"/>
  <c r="E25" i="33"/>
  <c r="E26" i="33"/>
  <c r="D26" i="33"/>
  <c r="K21" i="33"/>
  <c r="J21" i="33"/>
  <c r="K27" i="33"/>
  <c r="J27" i="33"/>
  <c r="E23" i="33"/>
  <c r="D23" i="33"/>
  <c r="F23" i="33"/>
  <c r="K25" i="33"/>
  <c r="J25" i="33"/>
  <c r="D21" i="33"/>
  <c r="F21" i="33"/>
  <c r="E21" i="33"/>
  <c r="L21" i="33"/>
  <c r="E22" i="33"/>
  <c r="D22" i="33"/>
  <c r="E24" i="33"/>
  <c r="D24" i="33"/>
  <c r="L26" i="32"/>
  <c r="J26" i="32"/>
  <c r="E24" i="32"/>
  <c r="K23" i="32"/>
  <c r="L23" i="32"/>
  <c r="L22" i="32"/>
  <c r="D24" i="32"/>
  <c r="J22" i="32"/>
  <c r="J25" i="32"/>
  <c r="L25" i="32"/>
  <c r="E26" i="32"/>
  <c r="D26" i="32"/>
  <c r="E21" i="32"/>
  <c r="D21" i="32"/>
  <c r="F21" i="32"/>
  <c r="E22" i="32"/>
  <c r="D22" i="32"/>
  <c r="K21" i="32"/>
  <c r="J21" i="32"/>
  <c r="E27" i="32"/>
  <c r="D27" i="32"/>
  <c r="F27" i="32"/>
  <c r="E25" i="32"/>
  <c r="D25" i="32"/>
  <c r="F25" i="32"/>
  <c r="F26" i="32"/>
  <c r="K24" i="32"/>
  <c r="J24" i="32"/>
  <c r="L24" i="32"/>
  <c r="K27" i="32"/>
  <c r="J27" i="32"/>
  <c r="E23" i="32"/>
  <c r="D23" i="32"/>
  <c r="F23" i="32"/>
  <c r="AF55" i="13"/>
  <c r="AF53" i="13"/>
  <c r="AG53" i="13" s="1"/>
  <c r="AF46" i="13"/>
  <c r="AF44" i="13"/>
  <c r="AG44" i="13" s="1"/>
  <c r="AF37" i="13"/>
  <c r="AF35" i="13"/>
  <c r="AG35" i="13" s="1"/>
  <c r="AF28" i="13"/>
  <c r="AF26" i="13"/>
  <c r="AG26" i="13" s="1"/>
  <c r="AF19" i="13"/>
  <c r="AF17" i="13"/>
  <c r="AG17" i="13" s="1"/>
  <c r="AF10" i="13"/>
  <c r="AF8" i="13"/>
  <c r="AG8" i="13" s="1"/>
  <c r="Y55" i="13"/>
  <c r="Z53" i="13"/>
  <c r="Y53" i="13"/>
  <c r="Y46" i="13"/>
  <c r="Y44" i="13"/>
  <c r="Z44" i="13" s="1"/>
  <c r="Y37" i="13"/>
  <c r="Y35" i="13"/>
  <c r="Z35" i="13" s="1"/>
  <c r="Y28" i="13"/>
  <c r="Y26" i="13"/>
  <c r="Z26" i="13" s="1"/>
  <c r="Y19" i="13"/>
  <c r="Y17" i="13"/>
  <c r="Z17" i="13" s="1"/>
  <c r="Y10" i="13"/>
  <c r="Y8" i="13"/>
  <c r="Z8" i="13" s="1"/>
  <c r="I55" i="13"/>
  <c r="I46" i="13"/>
  <c r="I37" i="13"/>
  <c r="I28" i="13"/>
  <c r="I19" i="13"/>
  <c r="I9" i="13"/>
  <c r="G9" i="13"/>
  <c r="G10" i="13"/>
  <c r="G11" i="13"/>
  <c r="G17" i="13"/>
  <c r="G18" i="13"/>
  <c r="G19" i="13"/>
  <c r="G20" i="13"/>
  <c r="G26" i="13"/>
  <c r="G27" i="13"/>
  <c r="G28" i="13"/>
  <c r="G29" i="13"/>
  <c r="G35" i="13"/>
  <c r="G36" i="13"/>
  <c r="G37" i="13"/>
  <c r="G38" i="13"/>
  <c r="G44" i="13"/>
  <c r="G45" i="13"/>
  <c r="G46" i="13"/>
  <c r="G47" i="13"/>
  <c r="G53" i="13"/>
  <c r="G54" i="13"/>
  <c r="G55" i="13"/>
  <c r="G56" i="13"/>
  <c r="G62" i="13"/>
  <c r="G63" i="13"/>
  <c r="G64" i="13"/>
  <c r="G65" i="13"/>
  <c r="G8" i="13"/>
  <c r="I56" i="13"/>
  <c r="I54" i="13"/>
  <c r="I53" i="13"/>
  <c r="I45" i="13" l="1"/>
  <c r="H44" i="13"/>
  <c r="I44" i="13" s="1"/>
  <c r="I38" i="13"/>
  <c r="I36" i="13"/>
  <c r="I35" i="13"/>
  <c r="I29" i="13"/>
  <c r="I27" i="13"/>
  <c r="I26" i="13"/>
  <c r="I20" i="13"/>
  <c r="H18" i="13" l="1"/>
  <c r="I18" i="13" s="1"/>
  <c r="I65" i="13" l="1"/>
  <c r="E65" i="13"/>
  <c r="B65" i="13"/>
  <c r="C65" i="13" s="1"/>
  <c r="R64" i="13"/>
  <c r="I64" i="13"/>
  <c r="E64" i="13"/>
  <c r="B64" i="13"/>
  <c r="C64" i="13" s="1"/>
  <c r="I63" i="13"/>
  <c r="E63" i="13"/>
  <c r="B63" i="13"/>
  <c r="C63" i="13" s="1"/>
  <c r="R62" i="13"/>
  <c r="S62" i="13" s="1"/>
  <c r="I62" i="13"/>
  <c r="E62" i="13"/>
  <c r="B62" i="13"/>
  <c r="C62" i="13" s="1"/>
  <c r="R53" i="13"/>
  <c r="H26" i="3"/>
  <c r="J26" i="3" s="1"/>
  <c r="A27" i="30" l="1"/>
  <c r="A26" i="30"/>
  <c r="A25" i="30"/>
  <c r="A24" i="30"/>
  <c r="A23" i="30"/>
  <c r="A22" i="30"/>
  <c r="O21" i="30"/>
  <c r="A21" i="30"/>
  <c r="F20" i="30"/>
  <c r="E20" i="30"/>
  <c r="B20" i="30"/>
  <c r="D20" i="30" s="1"/>
  <c r="A20" i="30"/>
  <c r="L16" i="30"/>
  <c r="K16" i="30"/>
  <c r="J16" i="30"/>
  <c r="I16" i="30"/>
  <c r="N27" i="30" s="1"/>
  <c r="H16" i="30"/>
  <c r="L15" i="30"/>
  <c r="K15" i="30"/>
  <c r="J15" i="30"/>
  <c r="I15" i="30"/>
  <c r="H15" i="30"/>
  <c r="L14" i="30"/>
  <c r="K14" i="30"/>
  <c r="J14" i="30"/>
  <c r="I14" i="30"/>
  <c r="H14" i="30"/>
  <c r="L13" i="30"/>
  <c r="K13" i="30"/>
  <c r="J13" i="30"/>
  <c r="I13" i="30"/>
  <c r="H13" i="30"/>
  <c r="L12" i="30"/>
  <c r="K12" i="30"/>
  <c r="J12" i="30"/>
  <c r="I12" i="30"/>
  <c r="N23" i="30" s="1"/>
  <c r="H12" i="30"/>
  <c r="L11" i="30"/>
  <c r="K11" i="30"/>
  <c r="J11" i="30"/>
  <c r="I11" i="30"/>
  <c r="H11" i="30"/>
  <c r="L10" i="30"/>
  <c r="K10" i="30"/>
  <c r="J10" i="30"/>
  <c r="I10" i="30"/>
  <c r="P21" i="30" s="1"/>
  <c r="H10" i="30"/>
  <c r="K9" i="30"/>
  <c r="J9" i="30"/>
  <c r="H20" i="30" s="1"/>
  <c r="I9" i="30"/>
  <c r="H9" i="30"/>
  <c r="A27" i="29"/>
  <c r="A26" i="29"/>
  <c r="A25" i="29"/>
  <c r="A24" i="29"/>
  <c r="A23" i="29"/>
  <c r="A22" i="29"/>
  <c r="A21" i="29"/>
  <c r="H20" i="29"/>
  <c r="L20" i="29" s="1"/>
  <c r="B20" i="29"/>
  <c r="E20" i="29" s="1"/>
  <c r="A20" i="29"/>
  <c r="L16" i="29"/>
  <c r="K16" i="29"/>
  <c r="J16" i="29"/>
  <c r="I16" i="29"/>
  <c r="H16" i="29"/>
  <c r="L15" i="29"/>
  <c r="K15" i="29"/>
  <c r="J15" i="29"/>
  <c r="I15" i="29"/>
  <c r="H26" i="29" s="1"/>
  <c r="H15" i="29"/>
  <c r="L14" i="29"/>
  <c r="K14" i="29"/>
  <c r="J14" i="29"/>
  <c r="H25" i="29" s="1"/>
  <c r="K25" i="29" s="1"/>
  <c r="I14" i="29"/>
  <c r="N25" i="29" s="1"/>
  <c r="H14" i="29"/>
  <c r="L13" i="29"/>
  <c r="K13" i="29"/>
  <c r="J13" i="29"/>
  <c r="I13" i="29"/>
  <c r="N24" i="29" s="1"/>
  <c r="H13" i="29"/>
  <c r="L12" i="29"/>
  <c r="K12" i="29"/>
  <c r="J12" i="29"/>
  <c r="O23" i="29" s="1"/>
  <c r="I12" i="29"/>
  <c r="H12" i="29"/>
  <c r="L11" i="29"/>
  <c r="K11" i="29"/>
  <c r="J11" i="29"/>
  <c r="I11" i="29"/>
  <c r="H11" i="29"/>
  <c r="L10" i="29"/>
  <c r="K10" i="29"/>
  <c r="J10" i="29"/>
  <c r="I10" i="29"/>
  <c r="H10" i="29"/>
  <c r="K9" i="29"/>
  <c r="J9" i="29"/>
  <c r="I9" i="29"/>
  <c r="H9" i="29"/>
  <c r="F20" i="29" s="1"/>
  <c r="A25" i="28"/>
  <c r="A24" i="28"/>
  <c r="A23" i="28"/>
  <c r="A22" i="28"/>
  <c r="A21" i="28"/>
  <c r="A20" i="28"/>
  <c r="B19" i="28"/>
  <c r="A19" i="28"/>
  <c r="L15" i="28"/>
  <c r="K15" i="28"/>
  <c r="J15" i="28"/>
  <c r="I15" i="28"/>
  <c r="H15" i="28"/>
  <c r="L14" i="28"/>
  <c r="K14" i="28"/>
  <c r="J14" i="28"/>
  <c r="I14" i="28"/>
  <c r="H14" i="28"/>
  <c r="L13" i="28"/>
  <c r="K13" i="28"/>
  <c r="J13" i="28"/>
  <c r="I13" i="28"/>
  <c r="H13" i="28"/>
  <c r="L12" i="28"/>
  <c r="K12" i="28"/>
  <c r="J12" i="28"/>
  <c r="I12" i="28"/>
  <c r="H12" i="28"/>
  <c r="L11" i="28"/>
  <c r="K11" i="28"/>
  <c r="J11" i="28"/>
  <c r="I11" i="28"/>
  <c r="H11" i="28"/>
  <c r="L10" i="28"/>
  <c r="K10" i="28"/>
  <c r="J10" i="28"/>
  <c r="I10" i="28"/>
  <c r="H10" i="28"/>
  <c r="K9" i="28"/>
  <c r="J9" i="28"/>
  <c r="I9" i="28"/>
  <c r="H9" i="28"/>
  <c r="A27" i="27"/>
  <c r="A26" i="27"/>
  <c r="A25" i="27"/>
  <c r="A24" i="27"/>
  <c r="A23" i="27"/>
  <c r="A22" i="27"/>
  <c r="P21" i="27"/>
  <c r="A21" i="27"/>
  <c r="F20" i="27"/>
  <c r="B20" i="27"/>
  <c r="E20" i="27" s="1"/>
  <c r="A20" i="27"/>
  <c r="L16" i="27"/>
  <c r="K16" i="27"/>
  <c r="J16" i="27"/>
  <c r="I16" i="27"/>
  <c r="H16" i="27"/>
  <c r="L15" i="27"/>
  <c r="K15" i="27"/>
  <c r="J15" i="27"/>
  <c r="I15" i="27"/>
  <c r="H15" i="27"/>
  <c r="L14" i="27"/>
  <c r="K14" i="27"/>
  <c r="J14" i="27"/>
  <c r="I14" i="27"/>
  <c r="N25" i="27" s="1"/>
  <c r="H14" i="27"/>
  <c r="L13" i="27"/>
  <c r="K13" i="27"/>
  <c r="J13" i="27"/>
  <c r="I13" i="27"/>
  <c r="H13" i="27"/>
  <c r="L12" i="27"/>
  <c r="K12" i="27"/>
  <c r="J12" i="27"/>
  <c r="I12" i="27"/>
  <c r="H12" i="27"/>
  <c r="L11" i="27"/>
  <c r="K11" i="27"/>
  <c r="J11" i="27"/>
  <c r="I11" i="27"/>
  <c r="H11" i="27"/>
  <c r="L10" i="27"/>
  <c r="K10" i="27"/>
  <c r="J10" i="27"/>
  <c r="I10" i="27"/>
  <c r="N21" i="27" s="1"/>
  <c r="H10" i="27"/>
  <c r="K9" i="27"/>
  <c r="H20" i="27" s="1"/>
  <c r="J9" i="27"/>
  <c r="I9" i="27"/>
  <c r="H9" i="27"/>
  <c r="H27" i="23"/>
  <c r="H22" i="7"/>
  <c r="J22" i="7" s="1"/>
  <c r="H22" i="9"/>
  <c r="J22" i="9"/>
  <c r="M9" i="28" l="1"/>
  <c r="O9" i="28"/>
  <c r="P9" i="28"/>
  <c r="D19" i="28"/>
  <c r="H19" i="28"/>
  <c r="L19" i="28" s="1"/>
  <c r="N9" i="28"/>
  <c r="O25" i="28"/>
  <c r="M15" i="28"/>
  <c r="N15" i="28"/>
  <c r="P15" i="28"/>
  <c r="O15" i="28"/>
  <c r="O24" i="28"/>
  <c r="M14" i="28"/>
  <c r="O14" i="28"/>
  <c r="P14" i="28"/>
  <c r="N14" i="28"/>
  <c r="H23" i="28"/>
  <c r="K23" i="28" s="1"/>
  <c r="P13" i="28"/>
  <c r="O13" i="28"/>
  <c r="N13" i="28"/>
  <c r="M13" i="28"/>
  <c r="M12" i="28"/>
  <c r="O12" i="28"/>
  <c r="P12" i="28"/>
  <c r="N12" i="28"/>
  <c r="N21" i="28"/>
  <c r="P11" i="28"/>
  <c r="O11" i="28"/>
  <c r="N11" i="28"/>
  <c r="M11" i="28"/>
  <c r="M10" i="28"/>
  <c r="O10" i="28"/>
  <c r="P10" i="28"/>
  <c r="N10" i="28"/>
  <c r="B22" i="28"/>
  <c r="D22" i="28" s="1"/>
  <c r="H20" i="28"/>
  <c r="K20" i="28" s="1"/>
  <c r="B20" i="28"/>
  <c r="E20" i="28" s="1"/>
  <c r="B24" i="28"/>
  <c r="E24" i="28" s="1"/>
  <c r="O27" i="30"/>
  <c r="P27" i="30"/>
  <c r="N26" i="30"/>
  <c r="P26" i="30"/>
  <c r="H26" i="30"/>
  <c r="J26" i="30" s="1"/>
  <c r="P25" i="30"/>
  <c r="N25" i="30"/>
  <c r="H25" i="30"/>
  <c r="K25" i="30" s="1"/>
  <c r="O24" i="30"/>
  <c r="P24" i="30"/>
  <c r="H24" i="30"/>
  <c r="K24" i="30" s="1"/>
  <c r="O23" i="30"/>
  <c r="P23" i="30"/>
  <c r="H23" i="30"/>
  <c r="J23" i="30" s="1"/>
  <c r="O22" i="30"/>
  <c r="P22" i="30"/>
  <c r="H22" i="30"/>
  <c r="K22" i="30" s="1"/>
  <c r="B27" i="30"/>
  <c r="D27" i="30" s="1"/>
  <c r="P27" i="29"/>
  <c r="N27" i="29"/>
  <c r="O27" i="29"/>
  <c r="O26" i="29"/>
  <c r="N26" i="29"/>
  <c r="O25" i="29"/>
  <c r="P25" i="29"/>
  <c r="O24" i="29"/>
  <c r="P24" i="29"/>
  <c r="B24" i="29"/>
  <c r="E24" i="29" s="1"/>
  <c r="H23" i="29"/>
  <c r="K23" i="29" s="1"/>
  <c r="P23" i="29"/>
  <c r="P22" i="29"/>
  <c r="H22" i="29"/>
  <c r="J22" i="29" s="1"/>
  <c r="N21" i="29"/>
  <c r="P21" i="29"/>
  <c r="O21" i="29"/>
  <c r="K20" i="30"/>
  <c r="J20" i="30"/>
  <c r="O25" i="30"/>
  <c r="H21" i="30"/>
  <c r="B22" i="30"/>
  <c r="N22" i="30"/>
  <c r="B24" i="30"/>
  <c r="F24" i="30" s="1"/>
  <c r="O26" i="30"/>
  <c r="L20" i="30"/>
  <c r="N24" i="30"/>
  <c r="B26" i="30"/>
  <c r="H27" i="30"/>
  <c r="B21" i="30"/>
  <c r="N21" i="30"/>
  <c r="B23" i="30"/>
  <c r="B25" i="30"/>
  <c r="K26" i="29"/>
  <c r="J26" i="29"/>
  <c r="L26" i="29"/>
  <c r="H21" i="29"/>
  <c r="L21" i="29" s="1"/>
  <c r="N22" i="29"/>
  <c r="B26" i="29"/>
  <c r="H27" i="29"/>
  <c r="P26" i="29"/>
  <c r="D20" i="29"/>
  <c r="B21" i="29"/>
  <c r="B23" i="29"/>
  <c r="N23" i="29"/>
  <c r="H24" i="29"/>
  <c r="B25" i="29"/>
  <c r="B27" i="29"/>
  <c r="J20" i="29"/>
  <c r="B22" i="29"/>
  <c r="F22" i="29" s="1"/>
  <c r="K20" i="29"/>
  <c r="O22" i="29"/>
  <c r="J25" i="29"/>
  <c r="F24" i="29"/>
  <c r="L25" i="29"/>
  <c r="P20" i="28"/>
  <c r="P23" i="28"/>
  <c r="H22" i="28"/>
  <c r="L22" i="28" s="1"/>
  <c r="O22" i="28"/>
  <c r="H21" i="28"/>
  <c r="K21" i="28" s="1"/>
  <c r="P22" i="28"/>
  <c r="N24" i="28"/>
  <c r="N25" i="28"/>
  <c r="N20" i="28"/>
  <c r="O21" i="28"/>
  <c r="P24" i="28"/>
  <c r="H25" i="28"/>
  <c r="L25" i="28" s="1"/>
  <c r="O20" i="28"/>
  <c r="P21" i="28"/>
  <c r="N23" i="28"/>
  <c r="B25" i="28"/>
  <c r="E25" i="28" s="1"/>
  <c r="F19" i="28"/>
  <c r="N22" i="28"/>
  <c r="E19" i="28"/>
  <c r="J23" i="28"/>
  <c r="P25" i="28"/>
  <c r="L23" i="28"/>
  <c r="B21" i="28"/>
  <c r="F21" i="28" s="1"/>
  <c r="B23" i="28"/>
  <c r="F23" i="28" s="1"/>
  <c r="H24" i="28"/>
  <c r="O23" i="28"/>
  <c r="N27" i="27"/>
  <c r="P26" i="27"/>
  <c r="P23" i="27"/>
  <c r="O22" i="27"/>
  <c r="H25" i="27"/>
  <c r="L25" i="27" s="1"/>
  <c r="B27" i="27"/>
  <c r="P22" i="27"/>
  <c r="H24" i="27"/>
  <c r="J24" i="27" s="1"/>
  <c r="O27" i="27"/>
  <c r="O21" i="27"/>
  <c r="P24" i="27"/>
  <c r="N23" i="27"/>
  <c r="O23" i="27"/>
  <c r="H22" i="27"/>
  <c r="J22" i="27" s="1"/>
  <c r="O25" i="27"/>
  <c r="D27" i="27"/>
  <c r="E27" i="27"/>
  <c r="F27" i="27"/>
  <c r="L20" i="27"/>
  <c r="K20" i="27"/>
  <c r="J20" i="27"/>
  <c r="L22" i="27"/>
  <c r="K22" i="27"/>
  <c r="P25" i="27"/>
  <c r="P27" i="27"/>
  <c r="H21" i="27"/>
  <c r="L21" i="27" s="1"/>
  <c r="B22" i="27"/>
  <c r="F22" i="27" s="1"/>
  <c r="N22" i="27"/>
  <c r="H23" i="27"/>
  <c r="B24" i="27"/>
  <c r="F24" i="27" s="1"/>
  <c r="N24" i="27"/>
  <c r="B26" i="27"/>
  <c r="N26" i="27"/>
  <c r="H27" i="27"/>
  <c r="L27" i="27" s="1"/>
  <c r="O24" i="27"/>
  <c r="D20" i="27"/>
  <c r="B21" i="27"/>
  <c r="B23" i="27"/>
  <c r="B25" i="27"/>
  <c r="H26" i="27"/>
  <c r="O26" i="27"/>
  <c r="H17" i="13"/>
  <c r="I17" i="13" s="1"/>
  <c r="E56" i="13"/>
  <c r="B56" i="13"/>
  <c r="C56" i="13" s="1"/>
  <c r="R55" i="13"/>
  <c r="E55" i="13"/>
  <c r="B55" i="13"/>
  <c r="C55" i="13" s="1"/>
  <c r="E54" i="13"/>
  <c r="B54" i="13"/>
  <c r="C54" i="13" s="1"/>
  <c r="S53" i="13"/>
  <c r="E53" i="13"/>
  <c r="B53" i="13"/>
  <c r="C53" i="13" s="1"/>
  <c r="I11" i="13"/>
  <c r="I10" i="13"/>
  <c r="I8" i="13"/>
  <c r="J19" i="28" l="1"/>
  <c r="K19" i="28"/>
  <c r="J22" i="28"/>
  <c r="K22" i="28"/>
  <c r="J25" i="28"/>
  <c r="K25" i="28"/>
  <c r="J21" i="28"/>
  <c r="L21" i="28"/>
  <c r="F22" i="28"/>
  <c r="E22" i="28"/>
  <c r="L20" i="28"/>
  <c r="J20" i="28"/>
  <c r="F24" i="28"/>
  <c r="D20" i="28"/>
  <c r="F20" i="28"/>
  <c r="D24" i="28"/>
  <c r="E27" i="30"/>
  <c r="F27" i="30"/>
  <c r="K26" i="30"/>
  <c r="L26" i="30"/>
  <c r="L25" i="30"/>
  <c r="J25" i="30"/>
  <c r="L24" i="30"/>
  <c r="J24" i="30"/>
  <c r="L23" i="30"/>
  <c r="K23" i="30"/>
  <c r="J22" i="30"/>
  <c r="L22" i="30"/>
  <c r="D24" i="29"/>
  <c r="L23" i="29"/>
  <c r="J23" i="29"/>
  <c r="L22" i="29"/>
  <c r="K22" i="29"/>
  <c r="K27" i="30"/>
  <c r="J27" i="30"/>
  <c r="E22" i="30"/>
  <c r="D22" i="30"/>
  <c r="E21" i="30"/>
  <c r="D21" i="30"/>
  <c r="F21" i="30"/>
  <c r="E26" i="30"/>
  <c r="D26" i="30"/>
  <c r="K21" i="30"/>
  <c r="J21" i="30"/>
  <c r="F26" i="30"/>
  <c r="L27" i="30"/>
  <c r="E25" i="30"/>
  <c r="D25" i="30"/>
  <c r="F25" i="30"/>
  <c r="F22" i="30"/>
  <c r="E24" i="30"/>
  <c r="D24" i="30"/>
  <c r="E23" i="30"/>
  <c r="F23" i="30"/>
  <c r="D23" i="30"/>
  <c r="L21" i="30"/>
  <c r="K27" i="29"/>
  <c r="J27" i="29"/>
  <c r="E25" i="29"/>
  <c r="D25" i="29"/>
  <c r="F25" i="29"/>
  <c r="E26" i="29"/>
  <c r="D26" i="29"/>
  <c r="K24" i="29"/>
  <c r="J24" i="29"/>
  <c r="L24" i="29"/>
  <c r="L27" i="29"/>
  <c r="K21" i="29"/>
  <c r="J21" i="29"/>
  <c r="F26" i="29"/>
  <c r="E23" i="29"/>
  <c r="D23" i="29"/>
  <c r="F23" i="29"/>
  <c r="E21" i="29"/>
  <c r="D21" i="29"/>
  <c r="F21" i="29"/>
  <c r="E22" i="29"/>
  <c r="D22" i="29"/>
  <c r="E27" i="29"/>
  <c r="D27" i="29"/>
  <c r="F27" i="29"/>
  <c r="F25" i="28"/>
  <c r="D25" i="28"/>
  <c r="K24" i="28"/>
  <c r="J24" i="28"/>
  <c r="E23" i="28"/>
  <c r="D23" i="28"/>
  <c r="E21" i="28"/>
  <c r="D21" i="28"/>
  <c r="L24" i="28"/>
  <c r="K24" i="27"/>
  <c r="K25" i="27"/>
  <c r="J25" i="27"/>
  <c r="L24" i="27"/>
  <c r="E26" i="27"/>
  <c r="D26" i="27"/>
  <c r="D25" i="27"/>
  <c r="F25" i="27"/>
  <c r="E25" i="27"/>
  <c r="E22" i="27"/>
  <c r="D22" i="27"/>
  <c r="E24" i="27"/>
  <c r="D24" i="27"/>
  <c r="K23" i="27"/>
  <c r="J23" i="27"/>
  <c r="J26" i="27"/>
  <c r="K26" i="27"/>
  <c r="L26" i="27"/>
  <c r="D23" i="27"/>
  <c r="E23" i="27"/>
  <c r="F23" i="27"/>
  <c r="K27" i="27"/>
  <c r="J27" i="27"/>
  <c r="J21" i="27"/>
  <c r="K21" i="27"/>
  <c r="F26" i="27"/>
  <c r="L23" i="27"/>
  <c r="D21" i="27"/>
  <c r="E21" i="27"/>
  <c r="F21" i="27"/>
  <c r="E47" i="13"/>
  <c r="B47" i="13"/>
  <c r="C47" i="13" s="1"/>
  <c r="R46" i="13"/>
  <c r="E46" i="13"/>
  <c r="B46" i="13"/>
  <c r="C46" i="13" s="1"/>
  <c r="E45" i="13"/>
  <c r="B45" i="13"/>
  <c r="C45" i="13" s="1"/>
  <c r="R44" i="13"/>
  <c r="S44" i="13" s="1"/>
  <c r="E44" i="13"/>
  <c r="B44" i="13"/>
  <c r="C44" i="13" s="1"/>
  <c r="A27" i="25"/>
  <c r="A26" i="25"/>
  <c r="A25" i="25"/>
  <c r="A24" i="25"/>
  <c r="A23" i="25"/>
  <c r="A22" i="25"/>
  <c r="A21" i="25"/>
  <c r="F20" i="25"/>
  <c r="D20" i="25"/>
  <c r="B20" i="25"/>
  <c r="E20" i="25" s="1"/>
  <c r="A20" i="25"/>
  <c r="L16" i="25"/>
  <c r="K16" i="25"/>
  <c r="J16" i="25"/>
  <c r="I16" i="25"/>
  <c r="H16" i="25"/>
  <c r="L15" i="25"/>
  <c r="K15" i="25"/>
  <c r="J15" i="25"/>
  <c r="I15" i="25"/>
  <c r="H15" i="25"/>
  <c r="L14" i="25"/>
  <c r="K14" i="25"/>
  <c r="J14" i="25"/>
  <c r="I14" i="25"/>
  <c r="H14" i="25"/>
  <c r="L13" i="25"/>
  <c r="K13" i="25"/>
  <c r="J13" i="25"/>
  <c r="I13" i="25"/>
  <c r="H13" i="25"/>
  <c r="L12" i="25"/>
  <c r="K12" i="25"/>
  <c r="J12" i="25"/>
  <c r="I12" i="25"/>
  <c r="P23" i="25" s="1"/>
  <c r="H12" i="25"/>
  <c r="L11" i="25"/>
  <c r="K11" i="25"/>
  <c r="J11" i="25"/>
  <c r="I11" i="25"/>
  <c r="H11" i="25"/>
  <c r="L10" i="25"/>
  <c r="K10" i="25"/>
  <c r="J10" i="25"/>
  <c r="I10" i="25"/>
  <c r="H10" i="25"/>
  <c r="K9" i="25"/>
  <c r="J9" i="25"/>
  <c r="I9" i="25"/>
  <c r="H20" i="25" s="1"/>
  <c r="H9" i="25"/>
  <c r="B27" i="25" l="1"/>
  <c r="D27" i="25" s="1"/>
  <c r="H26" i="25"/>
  <c r="O26" i="25"/>
  <c r="N25" i="25"/>
  <c r="O24" i="25"/>
  <c r="P22" i="25"/>
  <c r="N21" i="25"/>
  <c r="P21" i="25"/>
  <c r="O21" i="25"/>
  <c r="P24" i="25"/>
  <c r="O23" i="25"/>
  <c r="P26" i="25"/>
  <c r="N23" i="25"/>
  <c r="O25" i="25"/>
  <c r="H22" i="25"/>
  <c r="L22" i="25" s="1"/>
  <c r="P25" i="25"/>
  <c r="N27" i="25"/>
  <c r="N26" i="25"/>
  <c r="H24" i="25"/>
  <c r="J24" i="25" s="1"/>
  <c r="O27" i="25"/>
  <c r="K20" i="25"/>
  <c r="J20" i="25"/>
  <c r="J26" i="25"/>
  <c r="L26" i="25"/>
  <c r="K26" i="25"/>
  <c r="B22" i="25"/>
  <c r="H23" i="25"/>
  <c r="O22" i="25"/>
  <c r="L20" i="25"/>
  <c r="H21" i="25"/>
  <c r="N22" i="25"/>
  <c r="B24" i="25"/>
  <c r="F24" i="25" s="1"/>
  <c r="N24" i="25"/>
  <c r="H25" i="25"/>
  <c r="B26" i="25"/>
  <c r="H27" i="25"/>
  <c r="L27" i="25" s="1"/>
  <c r="F22" i="25"/>
  <c r="P27" i="25"/>
  <c r="B21" i="25"/>
  <c r="B23" i="25"/>
  <c r="B25" i="25"/>
  <c r="A25" i="24"/>
  <c r="A24" i="24"/>
  <c r="A23" i="24"/>
  <c r="A22" i="24"/>
  <c r="A21" i="24"/>
  <c r="A20" i="24"/>
  <c r="B19" i="24"/>
  <c r="E19" i="24" s="1"/>
  <c r="A19" i="24"/>
  <c r="L15" i="24"/>
  <c r="K15" i="24"/>
  <c r="J15" i="24"/>
  <c r="I15" i="24"/>
  <c r="N15" i="24" s="1"/>
  <c r="H15" i="24"/>
  <c r="L14" i="24"/>
  <c r="K14" i="24"/>
  <c r="J14" i="24"/>
  <c r="O14" i="24" s="1"/>
  <c r="I14" i="24"/>
  <c r="H14" i="24"/>
  <c r="L13" i="24"/>
  <c r="K13" i="24"/>
  <c r="J13" i="24"/>
  <c r="I13" i="24"/>
  <c r="H13" i="24"/>
  <c r="M13" i="24" s="1"/>
  <c r="L12" i="24"/>
  <c r="K12" i="24"/>
  <c r="J12" i="24"/>
  <c r="I12" i="24"/>
  <c r="H12" i="24"/>
  <c r="M12" i="24" s="1"/>
  <c r="L11" i="24"/>
  <c r="K11" i="24"/>
  <c r="J11" i="24"/>
  <c r="I11" i="24"/>
  <c r="H11" i="24"/>
  <c r="L10" i="24"/>
  <c r="K10" i="24"/>
  <c r="J10" i="24"/>
  <c r="I10" i="24"/>
  <c r="H10" i="24"/>
  <c r="M10" i="24" s="1"/>
  <c r="K9" i="24"/>
  <c r="J9" i="24"/>
  <c r="O9" i="24" s="1"/>
  <c r="I9" i="24"/>
  <c r="H9" i="24"/>
  <c r="A27" i="23"/>
  <c r="A26" i="23"/>
  <c r="A25" i="23"/>
  <c r="A24" i="23"/>
  <c r="A23" i="23"/>
  <c r="A22" i="23"/>
  <c r="A21" i="23"/>
  <c r="B20" i="23"/>
  <c r="E20" i="23" s="1"/>
  <c r="A20" i="23"/>
  <c r="L16" i="23"/>
  <c r="K16" i="23"/>
  <c r="J16" i="23"/>
  <c r="I16" i="23"/>
  <c r="H16" i="23"/>
  <c r="L15" i="23"/>
  <c r="K15" i="23"/>
  <c r="J15" i="23"/>
  <c r="I15" i="23"/>
  <c r="H15" i="23"/>
  <c r="L14" i="23"/>
  <c r="K14" i="23"/>
  <c r="J14" i="23"/>
  <c r="I14" i="23"/>
  <c r="H14" i="23"/>
  <c r="L13" i="23"/>
  <c r="K13" i="23"/>
  <c r="J13" i="23"/>
  <c r="I13" i="23"/>
  <c r="H13" i="23"/>
  <c r="L12" i="23"/>
  <c r="K12" i="23"/>
  <c r="J12" i="23"/>
  <c r="I12" i="23"/>
  <c r="H12" i="23"/>
  <c r="L11" i="23"/>
  <c r="K11" i="23"/>
  <c r="J11" i="23"/>
  <c r="I11" i="23"/>
  <c r="H11" i="23"/>
  <c r="L10" i="23"/>
  <c r="K10" i="23"/>
  <c r="J10" i="23"/>
  <c r="I10" i="23"/>
  <c r="H10" i="23"/>
  <c r="K9" i="23"/>
  <c r="J9" i="23"/>
  <c r="I9" i="23"/>
  <c r="H20" i="23" s="1"/>
  <c r="H9" i="23"/>
  <c r="A27" i="21"/>
  <c r="A26" i="21"/>
  <c r="A25" i="21"/>
  <c r="A24" i="21"/>
  <c r="A23" i="21"/>
  <c r="A22" i="21"/>
  <c r="A21" i="21"/>
  <c r="H20" i="21"/>
  <c r="L20" i="21" s="1"/>
  <c r="B20" i="21"/>
  <c r="E20" i="21" s="1"/>
  <c r="A20" i="21"/>
  <c r="L16" i="21"/>
  <c r="K16" i="21"/>
  <c r="J16" i="21"/>
  <c r="I16" i="21"/>
  <c r="H16" i="21"/>
  <c r="L15" i="21"/>
  <c r="K15" i="21"/>
  <c r="J15" i="21"/>
  <c r="I15" i="21"/>
  <c r="H15" i="21"/>
  <c r="L14" i="21"/>
  <c r="K14" i="21"/>
  <c r="J14" i="21"/>
  <c r="I14" i="21"/>
  <c r="H14" i="21"/>
  <c r="L13" i="21"/>
  <c r="K13" i="21"/>
  <c r="J13" i="21"/>
  <c r="I13" i="21"/>
  <c r="H13" i="21"/>
  <c r="L12" i="21"/>
  <c r="K12" i="21"/>
  <c r="P23" i="21" s="1"/>
  <c r="J12" i="21"/>
  <c r="I12" i="21"/>
  <c r="H23" i="21" s="1"/>
  <c r="K23" i="21" s="1"/>
  <c r="H12" i="21"/>
  <c r="L11" i="21"/>
  <c r="K11" i="21"/>
  <c r="J11" i="21"/>
  <c r="I11" i="21"/>
  <c r="H11" i="21"/>
  <c r="L10" i="21"/>
  <c r="K10" i="21"/>
  <c r="J10" i="21"/>
  <c r="I10" i="21"/>
  <c r="N21" i="21" s="1"/>
  <c r="H10" i="21"/>
  <c r="K9" i="21"/>
  <c r="J9" i="21"/>
  <c r="I9" i="21"/>
  <c r="H9" i="21"/>
  <c r="F20" i="21" s="1"/>
  <c r="P11" i="24" l="1"/>
  <c r="N13" i="24"/>
  <c r="N10" i="24"/>
  <c r="O13" i="24"/>
  <c r="M15" i="24"/>
  <c r="O11" i="24"/>
  <c r="P10" i="24"/>
  <c r="N12" i="24"/>
  <c r="O15" i="24"/>
  <c r="O10" i="24"/>
  <c r="P13" i="24"/>
  <c r="F19" i="24"/>
  <c r="M9" i="24"/>
  <c r="O12" i="24"/>
  <c r="M14" i="24"/>
  <c r="P15" i="24"/>
  <c r="N11" i="24"/>
  <c r="H21" i="24"/>
  <c r="J21" i="24" s="1"/>
  <c r="P9" i="24"/>
  <c r="L47" i="13" s="1"/>
  <c r="P14" i="24"/>
  <c r="N9" i="24"/>
  <c r="M11" i="24"/>
  <c r="P12" i="24"/>
  <c r="N14" i="24"/>
  <c r="F27" i="25"/>
  <c r="E27" i="25"/>
  <c r="K24" i="25"/>
  <c r="L24" i="25"/>
  <c r="K22" i="25"/>
  <c r="J22" i="25"/>
  <c r="J21" i="25"/>
  <c r="K21" i="25"/>
  <c r="D23" i="25"/>
  <c r="F23" i="25"/>
  <c r="E23" i="25"/>
  <c r="L21" i="25"/>
  <c r="D21" i="25"/>
  <c r="F21" i="25"/>
  <c r="E21" i="25"/>
  <c r="E26" i="25"/>
  <c r="D26" i="25"/>
  <c r="J23" i="25"/>
  <c r="K23" i="25"/>
  <c r="F26" i="25"/>
  <c r="K25" i="25"/>
  <c r="J25" i="25"/>
  <c r="E22" i="25"/>
  <c r="D22" i="25"/>
  <c r="L25" i="25"/>
  <c r="E24" i="25"/>
  <c r="D24" i="25"/>
  <c r="L23" i="25"/>
  <c r="D25" i="25"/>
  <c r="E25" i="25"/>
  <c r="F25" i="25"/>
  <c r="K27" i="25"/>
  <c r="J27" i="25"/>
  <c r="N25" i="24"/>
  <c r="H25" i="24"/>
  <c r="K25" i="24" s="1"/>
  <c r="H19" i="24"/>
  <c r="K19" i="24" s="1"/>
  <c r="H25" i="23"/>
  <c r="K25" i="23" s="1"/>
  <c r="N26" i="23"/>
  <c r="O24" i="24"/>
  <c r="H24" i="24"/>
  <c r="K24" i="24" s="1"/>
  <c r="B24" i="24"/>
  <c r="N22" i="24"/>
  <c r="O23" i="24"/>
  <c r="P25" i="24"/>
  <c r="H22" i="24"/>
  <c r="K22" i="24" s="1"/>
  <c r="O20" i="24"/>
  <c r="P23" i="24"/>
  <c r="K21" i="24"/>
  <c r="H23" i="24"/>
  <c r="K23" i="24" s="1"/>
  <c r="O22" i="24"/>
  <c r="P24" i="24"/>
  <c r="O21" i="24"/>
  <c r="H20" i="24"/>
  <c r="K20" i="24" s="1"/>
  <c r="P20" i="24"/>
  <c r="P22" i="24"/>
  <c r="N24" i="24"/>
  <c r="E24" i="24"/>
  <c r="D24" i="24"/>
  <c r="F24" i="24"/>
  <c r="N23" i="24"/>
  <c r="P21" i="24"/>
  <c r="D19" i="24"/>
  <c r="B25" i="24"/>
  <c r="J19" i="24"/>
  <c r="B21" i="24"/>
  <c r="N21" i="24"/>
  <c r="B23" i="24"/>
  <c r="F23" i="24" s="1"/>
  <c r="B20" i="24"/>
  <c r="N20" i="24"/>
  <c r="B22" i="24"/>
  <c r="O25" i="24"/>
  <c r="N25" i="23"/>
  <c r="P24" i="23"/>
  <c r="N22" i="23"/>
  <c r="H22" i="23"/>
  <c r="K22" i="23" s="1"/>
  <c r="P22" i="23"/>
  <c r="O22" i="23"/>
  <c r="O21" i="23"/>
  <c r="B23" i="23"/>
  <c r="E23" i="23" s="1"/>
  <c r="B27" i="23"/>
  <c r="D27" i="23" s="1"/>
  <c r="B21" i="23"/>
  <c r="D21" i="23" s="1"/>
  <c r="B24" i="23"/>
  <c r="D24" i="23" s="1"/>
  <c r="P23" i="23"/>
  <c r="P25" i="23"/>
  <c r="H23" i="23"/>
  <c r="K23" i="23" s="1"/>
  <c r="O23" i="23"/>
  <c r="O25" i="23"/>
  <c r="P21" i="23"/>
  <c r="H21" i="23"/>
  <c r="J21" i="23" s="1"/>
  <c r="B22" i="23"/>
  <c r="D22" i="23" s="1"/>
  <c r="N24" i="23"/>
  <c r="B26" i="23"/>
  <c r="E26" i="23" s="1"/>
  <c r="J27" i="23"/>
  <c r="J20" i="23"/>
  <c r="L20" i="23"/>
  <c r="K20" i="23"/>
  <c r="O24" i="23"/>
  <c r="O26" i="23"/>
  <c r="P26" i="23"/>
  <c r="D20" i="23"/>
  <c r="N21" i="23"/>
  <c r="N23" i="23"/>
  <c r="H24" i="23"/>
  <c r="B25" i="23"/>
  <c r="F25" i="23" s="1"/>
  <c r="H26" i="23"/>
  <c r="L26" i="23" s="1"/>
  <c r="N27" i="23"/>
  <c r="O27" i="23"/>
  <c r="F20" i="23"/>
  <c r="P27" i="23"/>
  <c r="B27" i="21"/>
  <c r="H24" i="21"/>
  <c r="K24" i="21" s="1"/>
  <c r="O27" i="21"/>
  <c r="N26" i="21"/>
  <c r="H22" i="21"/>
  <c r="N25" i="21"/>
  <c r="P24" i="21"/>
  <c r="P21" i="21"/>
  <c r="N23" i="21"/>
  <c r="O23" i="21"/>
  <c r="H25" i="21"/>
  <c r="K25" i="21" s="1"/>
  <c r="O24" i="21"/>
  <c r="P27" i="21"/>
  <c r="O21" i="21"/>
  <c r="O25" i="21"/>
  <c r="H26" i="21"/>
  <c r="K26" i="21" s="1"/>
  <c r="P25" i="21"/>
  <c r="E27" i="21"/>
  <c r="D27" i="21"/>
  <c r="F27" i="21"/>
  <c r="K22" i="21"/>
  <c r="J22" i="21"/>
  <c r="L22" i="21"/>
  <c r="J24" i="21"/>
  <c r="L24" i="21"/>
  <c r="J20" i="21"/>
  <c r="H21" i="21"/>
  <c r="B22" i="21"/>
  <c r="N22" i="21"/>
  <c r="B24" i="21"/>
  <c r="N24" i="21"/>
  <c r="B26" i="21"/>
  <c r="H27" i="21"/>
  <c r="K20" i="21"/>
  <c r="O22" i="21"/>
  <c r="J23" i="21"/>
  <c r="O26" i="21"/>
  <c r="P22" i="21"/>
  <c r="P26" i="21"/>
  <c r="L23" i="21"/>
  <c r="F24" i="21"/>
  <c r="L25" i="21"/>
  <c r="D20" i="21"/>
  <c r="B21" i="21"/>
  <c r="B23" i="21"/>
  <c r="B25" i="21"/>
  <c r="N27" i="21"/>
  <c r="J25" i="24" l="1"/>
  <c r="H47" i="13"/>
  <c r="I47" i="13" s="1"/>
  <c r="J25" i="23"/>
  <c r="L25" i="23"/>
  <c r="L25" i="24"/>
  <c r="L19" i="24"/>
  <c r="E21" i="23"/>
  <c r="F27" i="23"/>
  <c r="E27" i="23"/>
  <c r="L24" i="24"/>
  <c r="J24" i="24"/>
  <c r="L23" i="24"/>
  <c r="J23" i="24"/>
  <c r="J22" i="24"/>
  <c r="L22" i="24"/>
  <c r="L21" i="24"/>
  <c r="J20" i="24"/>
  <c r="L20" i="24"/>
  <c r="D21" i="24"/>
  <c r="E21" i="24"/>
  <c r="E25" i="24"/>
  <c r="D25" i="24"/>
  <c r="F25" i="24"/>
  <c r="E22" i="24"/>
  <c r="F22" i="24"/>
  <c r="D22" i="24"/>
  <c r="F21" i="24"/>
  <c r="E20" i="24"/>
  <c r="F20" i="24"/>
  <c r="D20" i="24"/>
  <c r="D23" i="24"/>
  <c r="E23" i="24"/>
  <c r="F24" i="23"/>
  <c r="F23" i="23"/>
  <c r="L23" i="23"/>
  <c r="D23" i="23"/>
  <c r="J22" i="23"/>
  <c r="L22" i="23"/>
  <c r="E22" i="23"/>
  <c r="E24" i="23"/>
  <c r="F22" i="23"/>
  <c r="L21" i="23"/>
  <c r="K21" i="23"/>
  <c r="F21" i="23"/>
  <c r="K27" i="23"/>
  <c r="L27" i="23"/>
  <c r="J23" i="23"/>
  <c r="D26" i="23"/>
  <c r="F26" i="23"/>
  <c r="K24" i="23"/>
  <c r="J24" i="23"/>
  <c r="L24" i="23"/>
  <c r="K26" i="23"/>
  <c r="J26" i="23"/>
  <c r="E25" i="23"/>
  <c r="D25" i="23"/>
  <c r="J25" i="21"/>
  <c r="L26" i="21"/>
  <c r="J26" i="21"/>
  <c r="E22" i="21"/>
  <c r="D22" i="21"/>
  <c r="E25" i="21"/>
  <c r="D25" i="21"/>
  <c r="F25" i="21"/>
  <c r="K21" i="21"/>
  <c r="J21" i="21"/>
  <c r="E23" i="21"/>
  <c r="D23" i="21"/>
  <c r="F23" i="21"/>
  <c r="F22" i="21"/>
  <c r="E21" i="21"/>
  <c r="D21" i="21"/>
  <c r="F21" i="21"/>
  <c r="L21" i="21"/>
  <c r="K27" i="21"/>
  <c r="J27" i="21"/>
  <c r="E26" i="21"/>
  <c r="D26" i="21"/>
  <c r="L27" i="21"/>
  <c r="F26" i="21"/>
  <c r="E24" i="21"/>
  <c r="D24" i="21"/>
  <c r="A27" i="20" l="1"/>
  <c r="A26" i="20"/>
  <c r="A25" i="20"/>
  <c r="A24" i="20"/>
  <c r="A23" i="20"/>
  <c r="A22" i="20"/>
  <c r="A21" i="20"/>
  <c r="F20" i="20"/>
  <c r="E20" i="20"/>
  <c r="D20" i="20"/>
  <c r="B20" i="20"/>
  <c r="A20" i="20"/>
  <c r="L16" i="20"/>
  <c r="K16" i="20"/>
  <c r="P27" i="20" s="1"/>
  <c r="J16" i="20"/>
  <c r="I16" i="20"/>
  <c r="H16" i="20"/>
  <c r="L15" i="20"/>
  <c r="K15" i="20"/>
  <c r="J15" i="20"/>
  <c r="I15" i="20"/>
  <c r="H15" i="20"/>
  <c r="L14" i="20"/>
  <c r="K14" i="20"/>
  <c r="J14" i="20"/>
  <c r="I14" i="20"/>
  <c r="N25" i="20" s="1"/>
  <c r="H14" i="20"/>
  <c r="L13" i="20"/>
  <c r="K13" i="20"/>
  <c r="J13" i="20"/>
  <c r="O24" i="20" s="1"/>
  <c r="I13" i="20"/>
  <c r="H13" i="20"/>
  <c r="L12" i="20"/>
  <c r="K12" i="20"/>
  <c r="J12" i="20"/>
  <c r="I12" i="20"/>
  <c r="H12" i="20"/>
  <c r="L11" i="20"/>
  <c r="K11" i="20"/>
  <c r="J11" i="20"/>
  <c r="I11" i="20"/>
  <c r="N22" i="20" s="1"/>
  <c r="H11" i="20"/>
  <c r="L10" i="20"/>
  <c r="K10" i="20"/>
  <c r="J10" i="20"/>
  <c r="I10" i="20"/>
  <c r="H21" i="20" s="1"/>
  <c r="H10" i="20"/>
  <c r="K9" i="20"/>
  <c r="J9" i="20"/>
  <c r="I9" i="20"/>
  <c r="H20" i="20" s="1"/>
  <c r="H9" i="20"/>
  <c r="H26" i="20" l="1"/>
  <c r="N26" i="20"/>
  <c r="K26" i="20"/>
  <c r="L26" i="20"/>
  <c r="P21" i="20"/>
  <c r="P23" i="20"/>
  <c r="O25" i="20"/>
  <c r="O22" i="20"/>
  <c r="P25" i="20"/>
  <c r="B27" i="20"/>
  <c r="E27" i="20" s="1"/>
  <c r="H22" i="20"/>
  <c r="K22" i="20" s="1"/>
  <c r="H24" i="20"/>
  <c r="J24" i="20" s="1"/>
  <c r="N27" i="20"/>
  <c r="N21" i="20"/>
  <c r="O21" i="20"/>
  <c r="P24" i="20"/>
  <c r="P26" i="20"/>
  <c r="L20" i="20"/>
  <c r="K20" i="20"/>
  <c r="J20" i="20"/>
  <c r="K21" i="20"/>
  <c r="J21" i="20"/>
  <c r="B22" i="20"/>
  <c r="H23" i="20"/>
  <c r="B24" i="20"/>
  <c r="N24" i="20"/>
  <c r="H25" i="20"/>
  <c r="L25" i="20" s="1"/>
  <c r="B26" i="20"/>
  <c r="H27" i="20"/>
  <c r="L27" i="20" s="1"/>
  <c r="O26" i="20"/>
  <c r="P22" i="20"/>
  <c r="L21" i="20"/>
  <c r="F24" i="20"/>
  <c r="F26" i="20"/>
  <c r="B21" i="20"/>
  <c r="O23" i="20"/>
  <c r="J26" i="20"/>
  <c r="O27" i="20"/>
  <c r="B23" i="20"/>
  <c r="N23" i="20"/>
  <c r="B25" i="20"/>
  <c r="O25" i="19"/>
  <c r="L22" i="20" l="1"/>
  <c r="J22" i="20"/>
  <c r="K24" i="20"/>
  <c r="F27" i="20"/>
  <c r="D27" i="20"/>
  <c r="L24" i="20"/>
  <c r="E22" i="20"/>
  <c r="D22" i="20"/>
  <c r="E21" i="20"/>
  <c r="D21" i="20"/>
  <c r="F21" i="20"/>
  <c r="K27" i="20"/>
  <c r="J27" i="20"/>
  <c r="E25" i="20"/>
  <c r="D25" i="20"/>
  <c r="F25" i="20"/>
  <c r="E26" i="20"/>
  <c r="D26" i="20"/>
  <c r="K23" i="20"/>
  <c r="J23" i="20"/>
  <c r="K25" i="20"/>
  <c r="J25" i="20"/>
  <c r="E23" i="20"/>
  <c r="D23" i="20"/>
  <c r="F23" i="20"/>
  <c r="L23" i="20"/>
  <c r="F22" i="20"/>
  <c r="E24" i="20"/>
  <c r="D24" i="20"/>
  <c r="E39" i="19"/>
  <c r="B39" i="19"/>
  <c r="C39" i="19" s="1"/>
  <c r="O38" i="19"/>
  <c r="E38" i="19"/>
  <c r="B38" i="19"/>
  <c r="C38" i="19" s="1"/>
  <c r="E37" i="19"/>
  <c r="C37" i="19"/>
  <c r="B37" i="19"/>
  <c r="O36" i="19"/>
  <c r="P36" i="19" s="1"/>
  <c r="E36" i="19"/>
  <c r="B36" i="19"/>
  <c r="C36" i="19" s="1"/>
  <c r="E28" i="19"/>
  <c r="C28" i="19"/>
  <c r="B28" i="19"/>
  <c r="O27" i="19"/>
  <c r="E27" i="19"/>
  <c r="C27" i="19"/>
  <c r="B27" i="19"/>
  <c r="E26" i="19"/>
  <c r="C26" i="19"/>
  <c r="B26" i="19"/>
  <c r="P25" i="19"/>
  <c r="E25" i="19"/>
  <c r="C25" i="19"/>
  <c r="B25" i="19"/>
  <c r="E17" i="19"/>
  <c r="C17" i="19"/>
  <c r="B17" i="19"/>
  <c r="O16" i="19"/>
  <c r="E16" i="19"/>
  <c r="B16" i="19"/>
  <c r="C16" i="19" s="1"/>
  <c r="E15" i="19"/>
  <c r="B15" i="19"/>
  <c r="C15" i="19" s="1"/>
  <c r="O14" i="19"/>
  <c r="P14" i="19" s="1"/>
  <c r="E14" i="19"/>
  <c r="B14" i="19"/>
  <c r="C14" i="19" s="1"/>
  <c r="E6" i="19"/>
  <c r="B6" i="19"/>
  <c r="C6" i="19" s="1"/>
  <c r="O5" i="19"/>
  <c r="E5" i="19"/>
  <c r="B5" i="19"/>
  <c r="C5" i="19" s="1"/>
  <c r="E4" i="19"/>
  <c r="B4" i="19"/>
  <c r="C4" i="19" s="1"/>
  <c r="O3" i="19"/>
  <c r="P3" i="19" s="1"/>
  <c r="E3" i="19"/>
  <c r="B3" i="19"/>
  <c r="C3" i="19" s="1"/>
  <c r="L11" i="16" l="1"/>
  <c r="A27" i="16"/>
  <c r="A26" i="16"/>
  <c r="A25" i="16"/>
  <c r="A24" i="16"/>
  <c r="A23" i="16"/>
  <c r="A22" i="16"/>
  <c r="A21" i="16"/>
  <c r="B20" i="16"/>
  <c r="E20" i="16" s="1"/>
  <c r="A20" i="16"/>
  <c r="L16" i="16"/>
  <c r="K16" i="16"/>
  <c r="J16" i="16"/>
  <c r="I16" i="16"/>
  <c r="H16" i="16"/>
  <c r="L15" i="16"/>
  <c r="K15" i="16"/>
  <c r="J15" i="16"/>
  <c r="I15" i="16"/>
  <c r="H15" i="16"/>
  <c r="L14" i="16"/>
  <c r="K14" i="16"/>
  <c r="J14" i="16"/>
  <c r="I14" i="16"/>
  <c r="H14" i="16"/>
  <c r="L13" i="16"/>
  <c r="K13" i="16"/>
  <c r="J13" i="16"/>
  <c r="I13" i="16"/>
  <c r="H13" i="16"/>
  <c r="L12" i="16"/>
  <c r="K12" i="16"/>
  <c r="J12" i="16"/>
  <c r="I12" i="16"/>
  <c r="H12" i="16"/>
  <c r="K11" i="16"/>
  <c r="J11" i="16"/>
  <c r="I11" i="16"/>
  <c r="H11" i="16"/>
  <c r="L10" i="16"/>
  <c r="K10" i="16"/>
  <c r="J10" i="16"/>
  <c r="I10" i="16"/>
  <c r="H10" i="16"/>
  <c r="K9" i="16"/>
  <c r="J9" i="16"/>
  <c r="I9" i="16"/>
  <c r="H20" i="16" s="1"/>
  <c r="H9" i="16"/>
  <c r="A27" i="15"/>
  <c r="A26" i="15"/>
  <c r="A25" i="15"/>
  <c r="A24" i="15"/>
  <c r="A23" i="15"/>
  <c r="A22" i="15"/>
  <c r="A21" i="15"/>
  <c r="B20" i="15"/>
  <c r="E20" i="15" s="1"/>
  <c r="A20" i="15"/>
  <c r="L16" i="15"/>
  <c r="K16" i="15"/>
  <c r="J16" i="15"/>
  <c r="I16" i="15"/>
  <c r="H16" i="15"/>
  <c r="L15" i="15"/>
  <c r="K15" i="15"/>
  <c r="J15" i="15"/>
  <c r="I15" i="15"/>
  <c r="H15" i="15"/>
  <c r="L14" i="15"/>
  <c r="K14" i="15"/>
  <c r="J14" i="15"/>
  <c r="I14" i="15"/>
  <c r="H14" i="15"/>
  <c r="L13" i="15"/>
  <c r="K13" i="15"/>
  <c r="J13" i="15"/>
  <c r="I13" i="15"/>
  <c r="H13" i="15"/>
  <c r="L12" i="15"/>
  <c r="K12" i="15"/>
  <c r="J12" i="15"/>
  <c r="I12" i="15"/>
  <c r="N23" i="15" s="1"/>
  <c r="H12" i="15"/>
  <c r="L11" i="15"/>
  <c r="K11" i="15"/>
  <c r="J11" i="15"/>
  <c r="I11" i="15"/>
  <c r="H11" i="15"/>
  <c r="L10" i="15"/>
  <c r="K10" i="15"/>
  <c r="J10" i="15"/>
  <c r="I10" i="15"/>
  <c r="H10" i="15"/>
  <c r="K9" i="15"/>
  <c r="J9" i="15"/>
  <c r="I9" i="15"/>
  <c r="H20" i="15" s="1"/>
  <c r="H9" i="15"/>
  <c r="B27" i="16" l="1"/>
  <c r="E27" i="16" s="1"/>
  <c r="P25" i="16"/>
  <c r="P24" i="16"/>
  <c r="H24" i="16"/>
  <c r="K24" i="16" s="1"/>
  <c r="O22" i="16"/>
  <c r="P22" i="16"/>
  <c r="N22" i="16"/>
  <c r="B23" i="16"/>
  <c r="E23" i="16" s="1"/>
  <c r="P21" i="16"/>
  <c r="H23" i="16"/>
  <c r="J23" i="16" s="1"/>
  <c r="B24" i="16"/>
  <c r="E24" i="16" s="1"/>
  <c r="O26" i="16"/>
  <c r="B21" i="16"/>
  <c r="F21" i="16" s="1"/>
  <c r="O23" i="16"/>
  <c r="B25" i="16"/>
  <c r="E25" i="16" s="1"/>
  <c r="B22" i="16"/>
  <c r="F22" i="16" s="1"/>
  <c r="P23" i="16"/>
  <c r="H25" i="16"/>
  <c r="K25" i="16" s="1"/>
  <c r="O25" i="16"/>
  <c r="H21" i="16"/>
  <c r="K21" i="16" s="1"/>
  <c r="O24" i="16"/>
  <c r="B26" i="16"/>
  <c r="D26" i="16" s="1"/>
  <c r="H27" i="16"/>
  <c r="K27" i="16" s="1"/>
  <c r="J21" i="16"/>
  <c r="D21" i="16"/>
  <c r="K20" i="16"/>
  <c r="J20" i="16"/>
  <c r="L20" i="16"/>
  <c r="D20" i="16"/>
  <c r="N21" i="16"/>
  <c r="N23" i="16"/>
  <c r="N25" i="16"/>
  <c r="H26" i="16"/>
  <c r="L26" i="16" s="1"/>
  <c r="N27" i="16"/>
  <c r="O21" i="16"/>
  <c r="D27" i="16"/>
  <c r="O27" i="16"/>
  <c r="F20" i="16"/>
  <c r="P27" i="16"/>
  <c r="F27" i="16"/>
  <c r="P26" i="16"/>
  <c r="F26" i="16"/>
  <c r="H22" i="16"/>
  <c r="N24" i="16"/>
  <c r="N26" i="16"/>
  <c r="O27" i="15"/>
  <c r="O26" i="15"/>
  <c r="N26" i="15"/>
  <c r="N25" i="15"/>
  <c r="H24" i="15"/>
  <c r="K24" i="15" s="1"/>
  <c r="P22" i="15"/>
  <c r="B27" i="15"/>
  <c r="D27" i="15" s="1"/>
  <c r="N21" i="15"/>
  <c r="B26" i="15"/>
  <c r="E26" i="15" s="1"/>
  <c r="B22" i="15"/>
  <c r="D22" i="15" s="1"/>
  <c r="B24" i="15"/>
  <c r="E24" i="15" s="1"/>
  <c r="O22" i="15"/>
  <c r="N24" i="15"/>
  <c r="H27" i="15"/>
  <c r="K27" i="15" s="1"/>
  <c r="P24" i="15"/>
  <c r="H23" i="15"/>
  <c r="K23" i="15" s="1"/>
  <c r="O23" i="15"/>
  <c r="H22" i="15"/>
  <c r="K22" i="15" s="1"/>
  <c r="O25" i="15"/>
  <c r="P25" i="15"/>
  <c r="N27" i="15"/>
  <c r="N22" i="15"/>
  <c r="H25" i="15"/>
  <c r="K25" i="15" s="1"/>
  <c r="O21" i="15"/>
  <c r="P21" i="15"/>
  <c r="K20" i="15"/>
  <c r="L20" i="15"/>
  <c r="J20" i="15"/>
  <c r="J24" i="15"/>
  <c r="O24" i="15"/>
  <c r="J25" i="15"/>
  <c r="F20" i="15"/>
  <c r="P23" i="15"/>
  <c r="P27" i="15"/>
  <c r="H21" i="15"/>
  <c r="L21" i="15" s="1"/>
  <c r="P26" i="15"/>
  <c r="D20" i="15"/>
  <c r="B21" i="15"/>
  <c r="F21" i="15" s="1"/>
  <c r="B23" i="15"/>
  <c r="F23" i="15" s="1"/>
  <c r="B25" i="15"/>
  <c r="F25" i="15" s="1"/>
  <c r="H26" i="15"/>
  <c r="S17" i="13"/>
  <c r="R37" i="13"/>
  <c r="R35" i="13"/>
  <c r="S35" i="13" s="1"/>
  <c r="R28" i="13"/>
  <c r="R26" i="13"/>
  <c r="S26" i="13" s="1"/>
  <c r="R19" i="13"/>
  <c r="R17" i="13"/>
  <c r="R10" i="13"/>
  <c r="R8" i="13"/>
  <c r="S8" i="13" s="1"/>
  <c r="E38" i="13"/>
  <c r="B38" i="13"/>
  <c r="C38" i="13" s="1"/>
  <c r="E37" i="13"/>
  <c r="B37" i="13"/>
  <c r="C37" i="13" s="1"/>
  <c r="E36" i="13"/>
  <c r="B36" i="13"/>
  <c r="C36" i="13" s="1"/>
  <c r="E35" i="13"/>
  <c r="B35" i="13"/>
  <c r="C35" i="13" s="1"/>
  <c r="E29" i="13"/>
  <c r="B29" i="13"/>
  <c r="C29" i="13" s="1"/>
  <c r="E28" i="13"/>
  <c r="B28" i="13"/>
  <c r="C28" i="13" s="1"/>
  <c r="E27" i="13"/>
  <c r="B27" i="13"/>
  <c r="C27" i="13" s="1"/>
  <c r="E26" i="13"/>
  <c r="B26" i="13"/>
  <c r="C26" i="13" s="1"/>
  <c r="E20" i="13"/>
  <c r="B20" i="13"/>
  <c r="C20" i="13" s="1"/>
  <c r="E19" i="13"/>
  <c r="B19" i="13"/>
  <c r="C19" i="13" s="1"/>
  <c r="E18" i="13"/>
  <c r="B18" i="13"/>
  <c r="C18" i="13" s="1"/>
  <c r="E17" i="13"/>
  <c r="B17" i="13"/>
  <c r="C17" i="13" s="1"/>
  <c r="E9" i="13"/>
  <c r="E10" i="13"/>
  <c r="E11" i="13"/>
  <c r="E8" i="13"/>
  <c r="L27" i="16" l="1"/>
  <c r="J27" i="16"/>
  <c r="J25" i="16"/>
  <c r="F25" i="16"/>
  <c r="L24" i="16"/>
  <c r="J24" i="16"/>
  <c r="D22" i="16"/>
  <c r="D24" i="16"/>
  <c r="E21" i="16"/>
  <c r="L21" i="16"/>
  <c r="D23" i="16"/>
  <c r="F24" i="16"/>
  <c r="F23" i="16"/>
  <c r="E22" i="16"/>
  <c r="L25" i="16"/>
  <c r="L23" i="16"/>
  <c r="E26" i="16"/>
  <c r="K23" i="16"/>
  <c r="D25" i="16"/>
  <c r="K26" i="16"/>
  <c r="J26" i="16"/>
  <c r="K22" i="16"/>
  <c r="J22" i="16"/>
  <c r="L22" i="16"/>
  <c r="L25" i="15"/>
  <c r="L24" i="15"/>
  <c r="F27" i="15"/>
  <c r="F26" i="15"/>
  <c r="E27" i="15"/>
  <c r="D24" i="15"/>
  <c r="F24" i="15"/>
  <c r="E22" i="15"/>
  <c r="L23" i="15"/>
  <c r="F22" i="15"/>
  <c r="D26" i="15"/>
  <c r="J22" i="15"/>
  <c r="L22" i="15"/>
  <c r="J27" i="15"/>
  <c r="L27" i="15"/>
  <c r="J23" i="15"/>
  <c r="J26" i="15"/>
  <c r="K26" i="15"/>
  <c r="K21" i="15"/>
  <c r="J21" i="15"/>
  <c r="D25" i="15"/>
  <c r="E25" i="15"/>
  <c r="D23" i="15"/>
  <c r="E23" i="15"/>
  <c r="L26" i="15"/>
  <c r="D21" i="15"/>
  <c r="E21" i="15"/>
  <c r="B9" i="13"/>
  <c r="C9" i="13" s="1"/>
  <c r="B10" i="13"/>
  <c r="C10" i="13" s="1"/>
  <c r="B11" i="13"/>
  <c r="C11" i="13" s="1"/>
  <c r="B8" i="13"/>
  <c r="C8" i="13" s="1"/>
  <c r="A27" i="12" l="1"/>
  <c r="A26" i="12"/>
  <c r="A25" i="12"/>
  <c r="A24" i="12"/>
  <c r="A23" i="12"/>
  <c r="A22" i="12"/>
  <c r="A21" i="12"/>
  <c r="B20" i="12"/>
  <c r="E20" i="12" s="1"/>
  <c r="A20" i="12"/>
  <c r="L16" i="12"/>
  <c r="K16" i="12"/>
  <c r="J16" i="12"/>
  <c r="I16" i="12"/>
  <c r="H16" i="12"/>
  <c r="L15" i="12"/>
  <c r="K15" i="12"/>
  <c r="J15" i="12"/>
  <c r="I15" i="12"/>
  <c r="H15" i="12"/>
  <c r="L14" i="12"/>
  <c r="K14" i="12"/>
  <c r="J14" i="12"/>
  <c r="I14" i="12"/>
  <c r="N25" i="12" s="1"/>
  <c r="H14" i="12"/>
  <c r="L13" i="12"/>
  <c r="K13" i="12"/>
  <c r="J13" i="12"/>
  <c r="I13" i="12"/>
  <c r="H13" i="12"/>
  <c r="L12" i="12"/>
  <c r="K12" i="12"/>
  <c r="J12" i="12"/>
  <c r="I12" i="12"/>
  <c r="N23" i="12" s="1"/>
  <c r="H12" i="12"/>
  <c r="L11" i="12"/>
  <c r="K11" i="12"/>
  <c r="J11" i="12"/>
  <c r="I11" i="12"/>
  <c r="H11" i="12"/>
  <c r="L10" i="12"/>
  <c r="K10" i="12"/>
  <c r="J10" i="12"/>
  <c r="I10" i="12"/>
  <c r="H10" i="12"/>
  <c r="K9" i="12"/>
  <c r="H20" i="12" s="1"/>
  <c r="J9" i="12"/>
  <c r="I9" i="12"/>
  <c r="H9" i="12"/>
  <c r="A27" i="10"/>
  <c r="A26" i="10"/>
  <c r="A25" i="10"/>
  <c r="A24" i="10"/>
  <c r="A23" i="10"/>
  <c r="A22" i="10"/>
  <c r="A21" i="10"/>
  <c r="H20" i="10"/>
  <c r="J20" i="10" s="1"/>
  <c r="B20" i="10"/>
  <c r="D20" i="10" s="1"/>
  <c r="A20" i="10"/>
  <c r="L16" i="10"/>
  <c r="K16" i="10"/>
  <c r="J16" i="10"/>
  <c r="O27" i="10" s="1"/>
  <c r="I16" i="10"/>
  <c r="H16" i="10"/>
  <c r="L15" i="10"/>
  <c r="K15" i="10"/>
  <c r="J15" i="10"/>
  <c r="I15" i="10"/>
  <c r="H15" i="10"/>
  <c r="L14" i="10"/>
  <c r="K14" i="10"/>
  <c r="J14" i="10"/>
  <c r="I14" i="10"/>
  <c r="H14" i="10"/>
  <c r="L13" i="10"/>
  <c r="K13" i="10"/>
  <c r="J13" i="10"/>
  <c r="I13" i="10"/>
  <c r="H13" i="10"/>
  <c r="L12" i="10"/>
  <c r="K12" i="10"/>
  <c r="J12" i="10"/>
  <c r="I12" i="10"/>
  <c r="H12" i="10"/>
  <c r="L11" i="10"/>
  <c r="K11" i="10"/>
  <c r="J11" i="10"/>
  <c r="I11" i="10"/>
  <c r="H11" i="10"/>
  <c r="L10" i="10"/>
  <c r="K10" i="10"/>
  <c r="J10" i="10"/>
  <c r="I10" i="10"/>
  <c r="H10" i="10"/>
  <c r="K9" i="10"/>
  <c r="J9" i="10"/>
  <c r="I9" i="10"/>
  <c r="H9" i="10"/>
  <c r="F20" i="10" s="1"/>
  <c r="A27" i="9"/>
  <c r="A26" i="9"/>
  <c r="A25" i="9"/>
  <c r="A24" i="9"/>
  <c r="A23" i="9"/>
  <c r="A22" i="9"/>
  <c r="A21" i="9"/>
  <c r="F20" i="9"/>
  <c r="B20" i="9"/>
  <c r="E20" i="9" s="1"/>
  <c r="A20" i="9"/>
  <c r="L16" i="9"/>
  <c r="K16" i="9"/>
  <c r="J16" i="9"/>
  <c r="I16" i="9"/>
  <c r="H16" i="9"/>
  <c r="L15" i="9"/>
  <c r="K15" i="9"/>
  <c r="J15" i="9"/>
  <c r="I15" i="9"/>
  <c r="H15" i="9"/>
  <c r="L14" i="9"/>
  <c r="K14" i="9"/>
  <c r="J14" i="9"/>
  <c r="I14" i="9"/>
  <c r="H14" i="9"/>
  <c r="L13" i="9"/>
  <c r="K13" i="9"/>
  <c r="J13" i="9"/>
  <c r="I13" i="9"/>
  <c r="H13" i="9"/>
  <c r="L12" i="9"/>
  <c r="K12" i="9"/>
  <c r="J12" i="9"/>
  <c r="I12" i="9"/>
  <c r="H12" i="9"/>
  <c r="L11" i="9"/>
  <c r="K11" i="9"/>
  <c r="J11" i="9"/>
  <c r="I11" i="9"/>
  <c r="H11" i="9"/>
  <c r="L10" i="9"/>
  <c r="K10" i="9"/>
  <c r="J10" i="9"/>
  <c r="I10" i="9"/>
  <c r="H10" i="9"/>
  <c r="K9" i="9"/>
  <c r="J9" i="9"/>
  <c r="I9" i="9"/>
  <c r="H9" i="9"/>
  <c r="A27" i="8"/>
  <c r="A26" i="8"/>
  <c r="A25" i="8"/>
  <c r="A24" i="8"/>
  <c r="A23" i="8"/>
  <c r="A22" i="8"/>
  <c r="A21" i="8"/>
  <c r="F20" i="8"/>
  <c r="E20" i="8"/>
  <c r="D20" i="8"/>
  <c r="B20" i="8"/>
  <c r="A20" i="8"/>
  <c r="L16" i="8"/>
  <c r="K16" i="8"/>
  <c r="J16" i="8"/>
  <c r="I16" i="8"/>
  <c r="H16" i="8"/>
  <c r="L15" i="8"/>
  <c r="K15" i="8"/>
  <c r="J15" i="8"/>
  <c r="I15" i="8"/>
  <c r="H15" i="8"/>
  <c r="L14" i="8"/>
  <c r="K14" i="8"/>
  <c r="J14" i="8"/>
  <c r="I14" i="8"/>
  <c r="H14" i="8"/>
  <c r="L13" i="8"/>
  <c r="K13" i="8"/>
  <c r="J13" i="8"/>
  <c r="I13" i="8"/>
  <c r="H13" i="8"/>
  <c r="L12" i="8"/>
  <c r="K12" i="8"/>
  <c r="J12" i="8"/>
  <c r="I12" i="8"/>
  <c r="H12" i="8"/>
  <c r="L11" i="8"/>
  <c r="K11" i="8"/>
  <c r="J11" i="8"/>
  <c r="I11" i="8"/>
  <c r="H11" i="8"/>
  <c r="L10" i="8"/>
  <c r="K10" i="8"/>
  <c r="J10" i="8"/>
  <c r="I10" i="8"/>
  <c r="H10" i="8"/>
  <c r="B21" i="8" s="1"/>
  <c r="D21" i="8" s="1"/>
  <c r="K9" i="8"/>
  <c r="J9" i="8"/>
  <c r="I9" i="8"/>
  <c r="H20" i="8" s="1"/>
  <c r="H9" i="8"/>
  <c r="A27" i="7"/>
  <c r="A26" i="7"/>
  <c r="A25" i="7"/>
  <c r="A24" i="7"/>
  <c r="A23" i="7"/>
  <c r="A22" i="7"/>
  <c r="A21" i="7"/>
  <c r="H20" i="7"/>
  <c r="L20" i="7" s="1"/>
  <c r="E20" i="7"/>
  <c r="B20" i="7"/>
  <c r="D20" i="7" s="1"/>
  <c r="A20" i="7"/>
  <c r="L16" i="7"/>
  <c r="K16" i="7"/>
  <c r="P27" i="7" s="1"/>
  <c r="J16" i="7"/>
  <c r="I16" i="7"/>
  <c r="H16" i="7"/>
  <c r="L15" i="7"/>
  <c r="K15" i="7"/>
  <c r="J15" i="7"/>
  <c r="I15" i="7"/>
  <c r="H15" i="7"/>
  <c r="L14" i="7"/>
  <c r="K14" i="7"/>
  <c r="J14" i="7"/>
  <c r="I14" i="7"/>
  <c r="N25" i="7" s="1"/>
  <c r="H14" i="7"/>
  <c r="L13" i="7"/>
  <c r="K13" i="7"/>
  <c r="P24" i="7" s="1"/>
  <c r="J13" i="7"/>
  <c r="I13" i="7"/>
  <c r="H13" i="7"/>
  <c r="L12" i="7"/>
  <c r="K12" i="7"/>
  <c r="O23" i="7" s="1"/>
  <c r="J12" i="7"/>
  <c r="I12" i="7"/>
  <c r="N23" i="7" s="1"/>
  <c r="H12" i="7"/>
  <c r="L11" i="7"/>
  <c r="K11" i="7"/>
  <c r="J11" i="7"/>
  <c r="I11" i="7"/>
  <c r="H11" i="7"/>
  <c r="L10" i="7"/>
  <c r="K10" i="7"/>
  <c r="J10" i="7"/>
  <c r="I10" i="7"/>
  <c r="N21" i="7" s="1"/>
  <c r="H10" i="7"/>
  <c r="K9" i="7"/>
  <c r="J9" i="7"/>
  <c r="I9" i="7"/>
  <c r="H9" i="7"/>
  <c r="F20" i="7" s="1"/>
  <c r="A27" i="6"/>
  <c r="A26" i="6"/>
  <c r="A25" i="6"/>
  <c r="A24" i="6"/>
  <c r="A23" i="6"/>
  <c r="A22" i="6"/>
  <c r="A21" i="6"/>
  <c r="H20" i="6"/>
  <c r="K20" i="6" s="1"/>
  <c r="E20" i="6"/>
  <c r="B20" i="6"/>
  <c r="D20" i="6" s="1"/>
  <c r="A20" i="6"/>
  <c r="L16" i="6"/>
  <c r="K16" i="6"/>
  <c r="J16" i="6"/>
  <c r="I16" i="6"/>
  <c r="H16" i="6"/>
  <c r="L15" i="6"/>
  <c r="K15" i="6"/>
  <c r="J15" i="6"/>
  <c r="I15" i="6"/>
  <c r="H15" i="6"/>
  <c r="L14" i="6"/>
  <c r="K14" i="6"/>
  <c r="J14" i="6"/>
  <c r="I14" i="6"/>
  <c r="H14" i="6"/>
  <c r="L13" i="6"/>
  <c r="K13" i="6"/>
  <c r="J13" i="6"/>
  <c r="I13" i="6"/>
  <c r="H13" i="6"/>
  <c r="L12" i="6"/>
  <c r="K12" i="6"/>
  <c r="J12" i="6"/>
  <c r="I12" i="6"/>
  <c r="H12" i="6"/>
  <c r="L11" i="6"/>
  <c r="K11" i="6"/>
  <c r="J11" i="6"/>
  <c r="I11" i="6"/>
  <c r="H11" i="6"/>
  <c r="L10" i="6"/>
  <c r="K10" i="6"/>
  <c r="J10" i="6"/>
  <c r="I10" i="6"/>
  <c r="H10" i="6"/>
  <c r="K9" i="6"/>
  <c r="J9" i="6"/>
  <c r="I9" i="6"/>
  <c r="H9" i="6"/>
  <c r="F20" i="6" s="1"/>
  <c r="A27" i="5"/>
  <c r="A26" i="5"/>
  <c r="A25" i="5"/>
  <c r="A24" i="5"/>
  <c r="A23" i="5"/>
  <c r="A22" i="5"/>
  <c r="A21" i="5"/>
  <c r="F20" i="5"/>
  <c r="E20" i="5"/>
  <c r="D20" i="5"/>
  <c r="B20" i="5"/>
  <c r="A20" i="5"/>
  <c r="L16" i="5"/>
  <c r="K16" i="5"/>
  <c r="J16" i="5"/>
  <c r="I16" i="5"/>
  <c r="H16" i="5"/>
  <c r="L15" i="5"/>
  <c r="K15" i="5"/>
  <c r="J15" i="5"/>
  <c r="I15" i="5"/>
  <c r="N26" i="5" s="1"/>
  <c r="H15" i="5"/>
  <c r="L14" i="5"/>
  <c r="K14" i="5"/>
  <c r="J14" i="5"/>
  <c r="I14" i="5"/>
  <c r="H14" i="5"/>
  <c r="L13" i="5"/>
  <c r="K13" i="5"/>
  <c r="J13" i="5"/>
  <c r="I13" i="5"/>
  <c r="H13" i="5"/>
  <c r="L12" i="5"/>
  <c r="K12" i="5"/>
  <c r="J12" i="5"/>
  <c r="I12" i="5"/>
  <c r="H12" i="5"/>
  <c r="L11" i="5"/>
  <c r="K11" i="5"/>
  <c r="J11" i="5"/>
  <c r="I11" i="5"/>
  <c r="H11" i="5"/>
  <c r="L10" i="5"/>
  <c r="K10" i="5"/>
  <c r="J10" i="5"/>
  <c r="I10" i="5"/>
  <c r="H10" i="5"/>
  <c r="K9" i="5"/>
  <c r="J9" i="5"/>
  <c r="I9" i="5"/>
  <c r="H20" i="5" s="1"/>
  <c r="H9" i="5"/>
  <c r="N27" i="12" l="1"/>
  <c r="B27" i="12"/>
  <c r="E27" i="12" s="1"/>
  <c r="N26" i="12"/>
  <c r="N24" i="12"/>
  <c r="P22" i="12"/>
  <c r="N22" i="12"/>
  <c r="P21" i="12"/>
  <c r="B24" i="12"/>
  <c r="E24" i="12" s="1"/>
  <c r="H23" i="12"/>
  <c r="K23" i="12" s="1"/>
  <c r="H22" i="12"/>
  <c r="L22" i="12" s="1"/>
  <c r="O25" i="12"/>
  <c r="P25" i="12"/>
  <c r="H25" i="12"/>
  <c r="K25" i="12" s="1"/>
  <c r="H24" i="12"/>
  <c r="J24" i="12" s="1"/>
  <c r="O27" i="12"/>
  <c r="O22" i="12"/>
  <c r="N21" i="12"/>
  <c r="B22" i="12"/>
  <c r="E22" i="12" s="1"/>
  <c r="B26" i="12"/>
  <c r="D26" i="12" s="1"/>
  <c r="H27" i="12"/>
  <c r="K27" i="12" s="1"/>
  <c r="O23" i="12"/>
  <c r="O21" i="12"/>
  <c r="P24" i="12"/>
  <c r="O26" i="12"/>
  <c r="L20" i="12"/>
  <c r="J20" i="12"/>
  <c r="K20" i="12"/>
  <c r="K22" i="12"/>
  <c r="H21" i="12"/>
  <c r="O24" i="12"/>
  <c r="F20" i="12"/>
  <c r="P23" i="12"/>
  <c r="P27" i="12"/>
  <c r="P26" i="12"/>
  <c r="D20" i="12"/>
  <c r="B21" i="12"/>
  <c r="F21" i="12" s="1"/>
  <c r="B23" i="12"/>
  <c r="F23" i="12" s="1"/>
  <c r="B25" i="12"/>
  <c r="H26" i="12"/>
  <c r="F22" i="12"/>
  <c r="B27" i="7"/>
  <c r="E27" i="7" s="1"/>
  <c r="N27" i="7"/>
  <c r="O27" i="7"/>
  <c r="H26" i="7"/>
  <c r="K26" i="7" s="1"/>
  <c r="N26" i="7"/>
  <c r="O25" i="7"/>
  <c r="P25" i="7"/>
  <c r="H24" i="7"/>
  <c r="L24" i="7" s="1"/>
  <c r="O24" i="7"/>
  <c r="H23" i="7"/>
  <c r="K23" i="7" s="1"/>
  <c r="P23" i="7"/>
  <c r="P22" i="7"/>
  <c r="B27" i="6"/>
  <c r="E27" i="6" s="1"/>
  <c r="H27" i="6"/>
  <c r="L27" i="6" s="1"/>
  <c r="P25" i="6"/>
  <c r="H24" i="6"/>
  <c r="K24" i="6" s="1"/>
  <c r="P23" i="6"/>
  <c r="H23" i="6"/>
  <c r="K23" i="6" s="1"/>
  <c r="P27" i="10"/>
  <c r="B27" i="10"/>
  <c r="E27" i="10" s="1"/>
  <c r="N26" i="10"/>
  <c r="P26" i="10"/>
  <c r="H26" i="10"/>
  <c r="K26" i="10" s="1"/>
  <c r="N25" i="10"/>
  <c r="O25" i="10"/>
  <c r="P25" i="10"/>
  <c r="H25" i="10"/>
  <c r="K25" i="10" s="1"/>
  <c r="O24" i="10"/>
  <c r="P24" i="10"/>
  <c r="H24" i="10"/>
  <c r="K24" i="10" s="1"/>
  <c r="O23" i="10"/>
  <c r="H23" i="10"/>
  <c r="K23" i="10" s="1"/>
  <c r="P23" i="10"/>
  <c r="N21" i="10"/>
  <c r="H22" i="10"/>
  <c r="K22" i="10" s="1"/>
  <c r="O21" i="10"/>
  <c r="P21" i="10"/>
  <c r="H21" i="10"/>
  <c r="N24" i="10"/>
  <c r="B26" i="10"/>
  <c r="F26" i="10" s="1"/>
  <c r="H27" i="10"/>
  <c r="L27" i="10" s="1"/>
  <c r="K20" i="10"/>
  <c r="O22" i="10"/>
  <c r="O26" i="10"/>
  <c r="L20" i="10"/>
  <c r="P22" i="10"/>
  <c r="N22" i="10"/>
  <c r="B21" i="10"/>
  <c r="N23" i="10"/>
  <c r="B25" i="10"/>
  <c r="N27" i="10"/>
  <c r="E20" i="10"/>
  <c r="B22" i="10"/>
  <c r="F22" i="10" s="1"/>
  <c r="B24" i="10"/>
  <c r="F24" i="10" s="1"/>
  <c r="B23" i="10"/>
  <c r="O26" i="9"/>
  <c r="H20" i="9"/>
  <c r="J20" i="9" s="1"/>
  <c r="O24" i="9"/>
  <c r="P25" i="9"/>
  <c r="H23" i="9"/>
  <c r="K23" i="9" s="1"/>
  <c r="N23" i="9"/>
  <c r="O22" i="9"/>
  <c r="B24" i="9"/>
  <c r="D24" i="9" s="1"/>
  <c r="P21" i="9"/>
  <c r="H21" i="9"/>
  <c r="J21" i="9" s="1"/>
  <c r="O21" i="9"/>
  <c r="P23" i="9"/>
  <c r="O23" i="9"/>
  <c r="N25" i="9"/>
  <c r="O25" i="9"/>
  <c r="P24" i="9"/>
  <c r="N27" i="9"/>
  <c r="N26" i="9"/>
  <c r="P22" i="9"/>
  <c r="N24" i="9"/>
  <c r="O27" i="9"/>
  <c r="L20" i="9"/>
  <c r="K20" i="9"/>
  <c r="P27" i="9"/>
  <c r="H25" i="9"/>
  <c r="L25" i="9" s="1"/>
  <c r="B26" i="9"/>
  <c r="H27" i="9"/>
  <c r="P26" i="9"/>
  <c r="D20" i="9"/>
  <c r="B21" i="9"/>
  <c r="N21" i="9"/>
  <c r="B23" i="9"/>
  <c r="H24" i="9"/>
  <c r="B25" i="9"/>
  <c r="H26" i="9"/>
  <c r="B27" i="9"/>
  <c r="B22" i="9"/>
  <c r="F22" i="9" s="1"/>
  <c r="N22" i="9"/>
  <c r="N27" i="8"/>
  <c r="P24" i="8"/>
  <c r="P22" i="8"/>
  <c r="O22" i="8"/>
  <c r="O21" i="8"/>
  <c r="B23" i="8"/>
  <c r="E23" i="8" s="1"/>
  <c r="B27" i="8"/>
  <c r="E27" i="8" s="1"/>
  <c r="B25" i="8"/>
  <c r="D25" i="8" s="1"/>
  <c r="B22" i="8"/>
  <c r="E22" i="8" s="1"/>
  <c r="N23" i="8"/>
  <c r="H25" i="8"/>
  <c r="K25" i="8" s="1"/>
  <c r="O25" i="8"/>
  <c r="B24" i="8"/>
  <c r="E24" i="8" s="1"/>
  <c r="P25" i="8"/>
  <c r="H27" i="8"/>
  <c r="L27" i="8" s="1"/>
  <c r="H21" i="8"/>
  <c r="J21" i="8" s="1"/>
  <c r="N24" i="8"/>
  <c r="B26" i="8"/>
  <c r="E26" i="8" s="1"/>
  <c r="P26" i="8"/>
  <c r="P21" i="8"/>
  <c r="H23" i="8"/>
  <c r="J23" i="8" s="1"/>
  <c r="O27" i="8"/>
  <c r="L20" i="8"/>
  <c r="K20" i="8"/>
  <c r="J20" i="8"/>
  <c r="D27" i="8"/>
  <c r="K23" i="8"/>
  <c r="N21" i="8"/>
  <c r="N25" i="8"/>
  <c r="E21" i="8"/>
  <c r="P23" i="8"/>
  <c r="P27" i="8"/>
  <c r="F21" i="8"/>
  <c r="H22" i="8"/>
  <c r="L22" i="8" s="1"/>
  <c r="H24" i="8"/>
  <c r="L24" i="8" s="1"/>
  <c r="H26" i="8"/>
  <c r="O23" i="8"/>
  <c r="N22" i="8"/>
  <c r="N26" i="8"/>
  <c r="O24" i="8"/>
  <c r="O26" i="8"/>
  <c r="L23" i="8"/>
  <c r="O21" i="7"/>
  <c r="P21" i="7"/>
  <c r="L22" i="7"/>
  <c r="K22" i="7"/>
  <c r="K24" i="7"/>
  <c r="J24" i="7"/>
  <c r="J26" i="7"/>
  <c r="L26" i="7"/>
  <c r="N24" i="7"/>
  <c r="H25" i="7"/>
  <c r="L25" i="7" s="1"/>
  <c r="B26" i="7"/>
  <c r="F26" i="7" s="1"/>
  <c r="H27" i="7"/>
  <c r="K20" i="7"/>
  <c r="O22" i="7"/>
  <c r="J20" i="7"/>
  <c r="H21" i="7"/>
  <c r="B22" i="7"/>
  <c r="N22" i="7"/>
  <c r="B24" i="7"/>
  <c r="J23" i="7"/>
  <c r="O26" i="7"/>
  <c r="P26" i="7"/>
  <c r="B21" i="7"/>
  <c r="B23" i="7"/>
  <c r="B25" i="7"/>
  <c r="N22" i="6"/>
  <c r="N21" i="6"/>
  <c r="P27" i="6"/>
  <c r="P21" i="6"/>
  <c r="N25" i="6"/>
  <c r="H25" i="6"/>
  <c r="J25" i="6" s="1"/>
  <c r="O21" i="6"/>
  <c r="H26" i="6"/>
  <c r="K26" i="6" s="1"/>
  <c r="P26" i="6"/>
  <c r="H22" i="6"/>
  <c r="K22" i="6" s="1"/>
  <c r="O25" i="6"/>
  <c r="O24" i="6"/>
  <c r="P24" i="6"/>
  <c r="O23" i="6"/>
  <c r="N27" i="6"/>
  <c r="N26" i="6"/>
  <c r="D27" i="6"/>
  <c r="B24" i="6"/>
  <c r="N24" i="6"/>
  <c r="B26" i="6"/>
  <c r="L20" i="6"/>
  <c r="P22" i="6"/>
  <c r="J20" i="6"/>
  <c r="H21" i="6"/>
  <c r="B22" i="6"/>
  <c r="O22" i="6"/>
  <c r="O26" i="6"/>
  <c r="B21" i="6"/>
  <c r="B23" i="6"/>
  <c r="N23" i="6"/>
  <c r="B25" i="6"/>
  <c r="O27" i="6"/>
  <c r="O27" i="5"/>
  <c r="H27" i="5"/>
  <c r="K27" i="5" s="1"/>
  <c r="P25" i="5"/>
  <c r="N24" i="5"/>
  <c r="O22" i="5"/>
  <c r="B26" i="5"/>
  <c r="E26" i="5" s="1"/>
  <c r="O21" i="5"/>
  <c r="P21" i="5"/>
  <c r="B27" i="5"/>
  <c r="E27" i="5" s="1"/>
  <c r="B23" i="5"/>
  <c r="D23" i="5" s="1"/>
  <c r="P22" i="5"/>
  <c r="N27" i="5"/>
  <c r="H21" i="5"/>
  <c r="L21" i="5" s="1"/>
  <c r="O24" i="5"/>
  <c r="B21" i="5"/>
  <c r="D21" i="5" s="1"/>
  <c r="H24" i="5"/>
  <c r="K24" i="5" s="1"/>
  <c r="P24" i="5"/>
  <c r="N21" i="5"/>
  <c r="H23" i="5"/>
  <c r="K23" i="5" s="1"/>
  <c r="P26" i="5"/>
  <c r="B25" i="5"/>
  <c r="D25" i="5" s="1"/>
  <c r="H22" i="5"/>
  <c r="K22" i="5" s="1"/>
  <c r="O23" i="5"/>
  <c r="H25" i="5"/>
  <c r="K25" i="5" s="1"/>
  <c r="H26" i="5"/>
  <c r="K26" i="5" s="1"/>
  <c r="N22" i="5"/>
  <c r="O25" i="5"/>
  <c r="L20" i="5"/>
  <c r="K20" i="5"/>
  <c r="J20" i="5"/>
  <c r="K21" i="5"/>
  <c r="J26" i="5"/>
  <c r="P27" i="5"/>
  <c r="N25" i="5"/>
  <c r="J24" i="5"/>
  <c r="P23" i="5"/>
  <c r="B22" i="5"/>
  <c r="B24" i="5"/>
  <c r="N23" i="5"/>
  <c r="O26" i="5"/>
  <c r="A27" i="4"/>
  <c r="A26" i="4"/>
  <c r="A25" i="4"/>
  <c r="A24" i="4"/>
  <c r="A23" i="4"/>
  <c r="A22" i="4"/>
  <c r="A21" i="4"/>
  <c r="B20" i="4"/>
  <c r="A20" i="4"/>
  <c r="L16" i="4"/>
  <c r="K16" i="4"/>
  <c r="J16" i="4"/>
  <c r="I16" i="4"/>
  <c r="H16" i="4"/>
  <c r="L15" i="4"/>
  <c r="K15" i="4"/>
  <c r="J15" i="4"/>
  <c r="I15" i="4"/>
  <c r="H15" i="4"/>
  <c r="L14" i="4"/>
  <c r="K14" i="4"/>
  <c r="J14" i="4"/>
  <c r="I14" i="4"/>
  <c r="N25" i="4" s="1"/>
  <c r="H14" i="4"/>
  <c r="L13" i="4"/>
  <c r="K13" i="4"/>
  <c r="J13" i="4"/>
  <c r="I13" i="4"/>
  <c r="H13" i="4"/>
  <c r="L12" i="4"/>
  <c r="K12" i="4"/>
  <c r="J12" i="4"/>
  <c r="I12" i="4"/>
  <c r="H12" i="4"/>
  <c r="L11" i="4"/>
  <c r="K11" i="4"/>
  <c r="J11" i="4"/>
  <c r="I11" i="4"/>
  <c r="H11" i="4"/>
  <c r="L10" i="4"/>
  <c r="K10" i="4"/>
  <c r="J10" i="4"/>
  <c r="I10" i="4"/>
  <c r="H10" i="4"/>
  <c r="K9" i="4"/>
  <c r="J9" i="4"/>
  <c r="I9" i="4"/>
  <c r="H9" i="4"/>
  <c r="D27" i="12" l="1"/>
  <c r="L27" i="12"/>
  <c r="J27" i="12"/>
  <c r="F27" i="12"/>
  <c r="L25" i="12"/>
  <c r="D24" i="12"/>
  <c r="L24" i="12"/>
  <c r="K24" i="12"/>
  <c r="J22" i="12"/>
  <c r="D22" i="12"/>
  <c r="F24" i="12"/>
  <c r="E26" i="12"/>
  <c r="L23" i="12"/>
  <c r="J25" i="12"/>
  <c r="F26" i="12"/>
  <c r="J23" i="12"/>
  <c r="J21" i="12"/>
  <c r="K21" i="12"/>
  <c r="L21" i="12"/>
  <c r="D25" i="12"/>
  <c r="E25" i="12"/>
  <c r="J26" i="12"/>
  <c r="K26" i="12"/>
  <c r="D23" i="12"/>
  <c r="E23" i="12"/>
  <c r="L26" i="12"/>
  <c r="D21" i="12"/>
  <c r="E21" i="12"/>
  <c r="F25" i="12"/>
  <c r="F27" i="7"/>
  <c r="D27" i="7"/>
  <c r="L23" i="7"/>
  <c r="K27" i="6"/>
  <c r="J27" i="6"/>
  <c r="F27" i="6"/>
  <c r="K25" i="6"/>
  <c r="L26" i="6"/>
  <c r="J26" i="6"/>
  <c r="L25" i="6"/>
  <c r="L23" i="6"/>
  <c r="J23" i="6"/>
  <c r="J24" i="6"/>
  <c r="L24" i="6"/>
  <c r="F27" i="10"/>
  <c r="D27" i="10"/>
  <c r="J26" i="10"/>
  <c r="L26" i="10"/>
  <c r="J25" i="10"/>
  <c r="L25" i="10"/>
  <c r="L24" i="10"/>
  <c r="J24" i="10"/>
  <c r="J23" i="10"/>
  <c r="L23" i="10"/>
  <c r="L22" i="10"/>
  <c r="J22" i="10"/>
  <c r="E21" i="10"/>
  <c r="D21" i="10"/>
  <c r="F21" i="10"/>
  <c r="E24" i="10"/>
  <c r="D24" i="10"/>
  <c r="K21" i="10"/>
  <c r="J21" i="10"/>
  <c r="K27" i="10"/>
  <c r="J27" i="10"/>
  <c r="E26" i="10"/>
  <c r="D26" i="10"/>
  <c r="E22" i="10"/>
  <c r="D22" i="10"/>
  <c r="E23" i="10"/>
  <c r="D23" i="10"/>
  <c r="F23" i="10"/>
  <c r="E25" i="10"/>
  <c r="F25" i="10"/>
  <c r="D25" i="10"/>
  <c r="L21" i="10"/>
  <c r="L23" i="9"/>
  <c r="J23" i="9"/>
  <c r="L22" i="9"/>
  <c r="K22" i="9"/>
  <c r="F24" i="9"/>
  <c r="E24" i="9"/>
  <c r="L21" i="9"/>
  <c r="K21" i="9"/>
  <c r="D21" i="9"/>
  <c r="F21" i="9"/>
  <c r="E21" i="9"/>
  <c r="E22" i="9"/>
  <c r="D22" i="9"/>
  <c r="K27" i="9"/>
  <c r="J27" i="9"/>
  <c r="D27" i="9"/>
  <c r="F27" i="9"/>
  <c r="E27" i="9"/>
  <c r="L27" i="9"/>
  <c r="E26" i="9"/>
  <c r="D26" i="9"/>
  <c r="J26" i="9"/>
  <c r="K26" i="9"/>
  <c r="L26" i="9"/>
  <c r="F26" i="9"/>
  <c r="J25" i="9"/>
  <c r="K25" i="9"/>
  <c r="D25" i="9"/>
  <c r="E25" i="9"/>
  <c r="F25" i="9"/>
  <c r="J24" i="9"/>
  <c r="L24" i="9"/>
  <c r="K24" i="9"/>
  <c r="D23" i="9"/>
  <c r="F23" i="9"/>
  <c r="E23" i="9"/>
  <c r="J27" i="8"/>
  <c r="F27" i="8"/>
  <c r="J25" i="8"/>
  <c r="E25" i="8"/>
  <c r="F22" i="8"/>
  <c r="F23" i="8"/>
  <c r="D22" i="8"/>
  <c r="K21" i="8"/>
  <c r="L21" i="8"/>
  <c r="D23" i="8"/>
  <c r="F24" i="8"/>
  <c r="F25" i="8"/>
  <c r="D24" i="8"/>
  <c r="D26" i="8"/>
  <c r="F26" i="8"/>
  <c r="L25" i="8"/>
  <c r="K27" i="8"/>
  <c r="K26" i="8"/>
  <c r="J26" i="8"/>
  <c r="K24" i="8"/>
  <c r="J24" i="8"/>
  <c r="J22" i="8"/>
  <c r="K22" i="8"/>
  <c r="L26" i="8"/>
  <c r="E26" i="7"/>
  <c r="D26" i="7"/>
  <c r="E24" i="7"/>
  <c r="D24" i="7"/>
  <c r="F24" i="7"/>
  <c r="E25" i="7"/>
  <c r="D25" i="7"/>
  <c r="F25" i="7"/>
  <c r="E22" i="7"/>
  <c r="D22" i="7"/>
  <c r="F22" i="7"/>
  <c r="E23" i="7"/>
  <c r="D23" i="7"/>
  <c r="F23" i="7"/>
  <c r="J21" i="7"/>
  <c r="K21" i="7"/>
  <c r="L21" i="7"/>
  <c r="K27" i="7"/>
  <c r="J27" i="7"/>
  <c r="K25" i="7"/>
  <c r="J25" i="7"/>
  <c r="E21" i="7"/>
  <c r="D21" i="7"/>
  <c r="F21" i="7"/>
  <c r="L27" i="7"/>
  <c r="L22" i="6"/>
  <c r="J22" i="6"/>
  <c r="E21" i="6"/>
  <c r="F21" i="6"/>
  <c r="D21" i="6"/>
  <c r="D26" i="6"/>
  <c r="E26" i="6"/>
  <c r="F26" i="6"/>
  <c r="D22" i="6"/>
  <c r="E22" i="6"/>
  <c r="J21" i="6"/>
  <c r="K21" i="6"/>
  <c r="D24" i="6"/>
  <c r="E24" i="6"/>
  <c r="F24" i="6"/>
  <c r="E25" i="6"/>
  <c r="D25" i="6"/>
  <c r="F25" i="6"/>
  <c r="F22" i="6"/>
  <c r="E23" i="6"/>
  <c r="F23" i="6"/>
  <c r="D23" i="6"/>
  <c r="L21" i="6"/>
  <c r="L27" i="5"/>
  <c r="J27" i="5"/>
  <c r="J25" i="5"/>
  <c r="L25" i="5"/>
  <c r="F25" i="5"/>
  <c r="L24" i="5"/>
  <c r="J22" i="5"/>
  <c r="L22" i="5"/>
  <c r="F26" i="5"/>
  <c r="D26" i="5"/>
  <c r="J21" i="5"/>
  <c r="F23" i="5"/>
  <c r="D27" i="5"/>
  <c r="F21" i="5"/>
  <c r="E25" i="5"/>
  <c r="F27" i="5"/>
  <c r="E23" i="5"/>
  <c r="J23" i="5"/>
  <c r="L23" i="5"/>
  <c r="L26" i="5"/>
  <c r="E21" i="5"/>
  <c r="E24" i="5"/>
  <c r="D24" i="5"/>
  <c r="E22" i="5"/>
  <c r="D22" i="5"/>
  <c r="F24" i="5"/>
  <c r="F22" i="5"/>
  <c r="H20" i="4"/>
  <c r="L20" i="4" s="1"/>
  <c r="D20" i="4"/>
  <c r="B27" i="4"/>
  <c r="D27" i="4" s="1"/>
  <c r="O27" i="4"/>
  <c r="O26" i="4"/>
  <c r="H24" i="4"/>
  <c r="K24" i="4" s="1"/>
  <c r="H22" i="4"/>
  <c r="K22" i="4" s="1"/>
  <c r="O22" i="4"/>
  <c r="P22" i="4"/>
  <c r="B23" i="4"/>
  <c r="E23" i="4" s="1"/>
  <c r="B21" i="4"/>
  <c r="F21" i="4" s="1"/>
  <c r="H21" i="4"/>
  <c r="L21" i="4" s="1"/>
  <c r="B25" i="4"/>
  <c r="F25" i="4" s="1"/>
  <c r="O23" i="4"/>
  <c r="P26" i="4"/>
  <c r="O25" i="4"/>
  <c r="N21" i="4"/>
  <c r="O21" i="4"/>
  <c r="P24" i="4"/>
  <c r="H23" i="4"/>
  <c r="J23" i="4" s="1"/>
  <c r="P25" i="4"/>
  <c r="H27" i="4"/>
  <c r="K27" i="4" s="1"/>
  <c r="P21" i="4"/>
  <c r="P23" i="4"/>
  <c r="B26" i="4"/>
  <c r="D26" i="4" s="1"/>
  <c r="N24" i="4"/>
  <c r="N27" i="4"/>
  <c r="J21" i="4"/>
  <c r="D25" i="4"/>
  <c r="E25" i="4"/>
  <c r="H26" i="4"/>
  <c r="L26" i="4" s="1"/>
  <c r="N23" i="4"/>
  <c r="E20" i="4"/>
  <c r="F20" i="4"/>
  <c r="P27" i="4"/>
  <c r="B22" i="4"/>
  <c r="N22" i="4"/>
  <c r="B24" i="4"/>
  <c r="H25" i="4"/>
  <c r="L25" i="4" s="1"/>
  <c r="N26" i="4"/>
  <c r="O24" i="4"/>
  <c r="A27" i="3"/>
  <c r="A26" i="3"/>
  <c r="A25" i="3"/>
  <c r="A24" i="3"/>
  <c r="A23" i="3"/>
  <c r="A22" i="3"/>
  <c r="A21" i="3"/>
  <c r="H20" i="3"/>
  <c r="K20" i="3" s="1"/>
  <c r="B20" i="3"/>
  <c r="E20" i="3" s="1"/>
  <c r="A20" i="3"/>
  <c r="L16" i="3"/>
  <c r="K16" i="3"/>
  <c r="J16" i="3"/>
  <c r="I16" i="3"/>
  <c r="H16" i="3"/>
  <c r="L15" i="3"/>
  <c r="K15" i="3"/>
  <c r="J15" i="3"/>
  <c r="N26" i="3" s="1"/>
  <c r="I15" i="3"/>
  <c r="O26" i="3" s="1"/>
  <c r="H15" i="3"/>
  <c r="L14" i="3"/>
  <c r="K14" i="3"/>
  <c r="J14" i="3"/>
  <c r="O25" i="3" s="1"/>
  <c r="I14" i="3"/>
  <c r="H14" i="3"/>
  <c r="L13" i="3"/>
  <c r="K13" i="3"/>
  <c r="J13" i="3"/>
  <c r="I13" i="3"/>
  <c r="H13" i="3"/>
  <c r="L12" i="3"/>
  <c r="K12" i="3"/>
  <c r="J12" i="3"/>
  <c r="I12" i="3"/>
  <c r="H12" i="3"/>
  <c r="L11" i="3"/>
  <c r="K11" i="3"/>
  <c r="J11" i="3"/>
  <c r="I11" i="3"/>
  <c r="H11" i="3"/>
  <c r="L10" i="3"/>
  <c r="K10" i="3"/>
  <c r="J10" i="3"/>
  <c r="I10" i="3"/>
  <c r="H10" i="3"/>
  <c r="K9" i="3"/>
  <c r="J9" i="3"/>
  <c r="I9" i="3"/>
  <c r="H9" i="3"/>
  <c r="F20" i="3" s="1"/>
  <c r="K20" i="4" l="1"/>
  <c r="J20" i="4"/>
  <c r="F27" i="4"/>
  <c r="D21" i="4"/>
  <c r="E21" i="4"/>
  <c r="L22" i="4"/>
  <c r="E27" i="4"/>
  <c r="J24" i="4"/>
  <c r="L24" i="4"/>
  <c r="K23" i="4"/>
  <c r="J22" i="4"/>
  <c r="F26" i="4"/>
  <c r="K21" i="4"/>
  <c r="E26" i="4"/>
  <c r="F23" i="4"/>
  <c r="D23" i="4"/>
  <c r="L23" i="4"/>
  <c r="J27" i="4"/>
  <c r="L27" i="4"/>
  <c r="K26" i="4"/>
  <c r="J26" i="4"/>
  <c r="E24" i="4"/>
  <c r="D24" i="4"/>
  <c r="E22" i="4"/>
  <c r="D22" i="4"/>
  <c r="F24" i="4"/>
  <c r="K25" i="4"/>
  <c r="J25" i="4"/>
  <c r="F22" i="4"/>
  <c r="N27" i="3"/>
  <c r="N23" i="3"/>
  <c r="H23" i="3"/>
  <c r="K23" i="3" s="1"/>
  <c r="B22" i="3"/>
  <c r="D22" i="3" s="1"/>
  <c r="H22" i="3"/>
  <c r="J22" i="3" s="1"/>
  <c r="P25" i="3"/>
  <c r="N22" i="3"/>
  <c r="H24" i="3"/>
  <c r="L24" i="3" s="1"/>
  <c r="H27" i="3"/>
  <c r="K27" i="3" s="1"/>
  <c r="O24" i="3"/>
  <c r="P27" i="3"/>
  <c r="P24" i="3"/>
  <c r="O23" i="3"/>
  <c r="H25" i="3"/>
  <c r="K25" i="3" s="1"/>
  <c r="P23" i="3"/>
  <c r="N25" i="3"/>
  <c r="P21" i="3"/>
  <c r="O21" i="3"/>
  <c r="H21" i="3"/>
  <c r="J21" i="3" s="1"/>
  <c r="B24" i="3"/>
  <c r="F24" i="3" s="1"/>
  <c r="N24" i="3"/>
  <c r="B26" i="3"/>
  <c r="F26" i="3" s="1"/>
  <c r="O22" i="3"/>
  <c r="L20" i="3"/>
  <c r="P22" i="3"/>
  <c r="P26" i="3"/>
  <c r="D20" i="3"/>
  <c r="B21" i="3"/>
  <c r="N21" i="3"/>
  <c r="B23" i="3"/>
  <c r="B25" i="3"/>
  <c r="B27" i="3"/>
  <c r="J20" i="3"/>
  <c r="O27" i="3"/>
  <c r="K16" i="2"/>
  <c r="I16" i="2"/>
  <c r="J16" i="2"/>
  <c r="P27" i="2" s="1"/>
  <c r="H9" i="2"/>
  <c r="H16" i="2"/>
  <c r="H10" i="2"/>
  <c r="L16" i="2"/>
  <c r="A27" i="2"/>
  <c r="K15" i="2"/>
  <c r="I15" i="2"/>
  <c r="J15" i="2"/>
  <c r="H15" i="2"/>
  <c r="L15" i="2"/>
  <c r="A26" i="2"/>
  <c r="K14" i="2"/>
  <c r="I14" i="2"/>
  <c r="J14" i="2"/>
  <c r="P25" i="2"/>
  <c r="O25" i="2"/>
  <c r="N25" i="2"/>
  <c r="H14" i="2"/>
  <c r="H25" i="2"/>
  <c r="L25" i="2" s="1"/>
  <c r="L14" i="2"/>
  <c r="A25" i="2"/>
  <c r="K13" i="2"/>
  <c r="I13" i="2"/>
  <c r="P24" i="2" s="1"/>
  <c r="J13" i="2"/>
  <c r="H13" i="2"/>
  <c r="L13" i="2"/>
  <c r="A24" i="2"/>
  <c r="K12" i="2"/>
  <c r="I12" i="2"/>
  <c r="J12" i="2"/>
  <c r="P23" i="2"/>
  <c r="O23" i="2"/>
  <c r="H12" i="2"/>
  <c r="L12" i="2"/>
  <c r="A23" i="2"/>
  <c r="K11" i="2"/>
  <c r="I11" i="2"/>
  <c r="J11" i="2"/>
  <c r="O22" i="2" s="1"/>
  <c r="H11" i="2"/>
  <c r="L11" i="2"/>
  <c r="A22" i="2"/>
  <c r="K10" i="2"/>
  <c r="I10" i="2"/>
  <c r="J10" i="2"/>
  <c r="L10" i="2"/>
  <c r="A21" i="2"/>
  <c r="I9" i="2"/>
  <c r="J9" i="2"/>
  <c r="K9" i="2"/>
  <c r="L20" i="2"/>
  <c r="K20" i="2"/>
  <c r="J20" i="2"/>
  <c r="B20" i="2"/>
  <c r="F20" i="2"/>
  <c r="E20" i="2"/>
  <c r="D20" i="2"/>
  <c r="A20" i="2"/>
  <c r="L27" i="3" l="1"/>
  <c r="L25" i="3"/>
  <c r="K24" i="3"/>
  <c r="L23" i="3"/>
  <c r="J23" i="3"/>
  <c r="L22" i="3"/>
  <c r="K22" i="3"/>
  <c r="E22" i="3"/>
  <c r="F22" i="3"/>
  <c r="J27" i="3"/>
  <c r="J24" i="3"/>
  <c r="J25" i="3"/>
  <c r="K21" i="3"/>
  <c r="L21" i="3"/>
  <c r="E21" i="3"/>
  <c r="D21" i="3"/>
  <c r="F21" i="3"/>
  <c r="E27" i="3"/>
  <c r="D27" i="3"/>
  <c r="F27" i="3"/>
  <c r="K26" i="3"/>
  <c r="L26" i="3"/>
  <c r="E25" i="3"/>
  <c r="F25" i="3"/>
  <c r="D25" i="3"/>
  <c r="E26" i="3"/>
  <c r="D26" i="3"/>
  <c r="E23" i="3"/>
  <c r="D23" i="3"/>
  <c r="F23" i="3"/>
  <c r="E24" i="3"/>
  <c r="D24" i="3"/>
  <c r="O27" i="2"/>
  <c r="H27" i="2"/>
  <c r="N27" i="2"/>
  <c r="J27" i="2"/>
  <c r="P26" i="2"/>
  <c r="H26" i="2"/>
  <c r="N26" i="2"/>
  <c r="O26" i="2"/>
  <c r="J25" i="2"/>
  <c r="K25" i="2"/>
  <c r="H24" i="2"/>
  <c r="L24" i="2" s="1"/>
  <c r="N24" i="2"/>
  <c r="O24" i="2"/>
  <c r="J24" i="2"/>
  <c r="N23" i="2"/>
  <c r="H23" i="2"/>
  <c r="K23" i="2" s="1"/>
  <c r="J23" i="2"/>
  <c r="L23" i="2"/>
  <c r="N22" i="2"/>
  <c r="P22" i="2"/>
  <c r="H22" i="2"/>
  <c r="L22" i="2" s="1"/>
  <c r="B25" i="2"/>
  <c r="F25" i="2" s="1"/>
  <c r="P21" i="2"/>
  <c r="O21" i="2"/>
  <c r="N21" i="2"/>
  <c r="B23" i="2"/>
  <c r="B26" i="2"/>
  <c r="H21" i="2"/>
  <c r="B27" i="2"/>
  <c r="B21" i="2"/>
  <c r="B22" i="2"/>
  <c r="B24" i="2"/>
  <c r="K27" i="2" l="1"/>
  <c r="L27" i="2"/>
  <c r="J26" i="2"/>
  <c r="L26" i="2"/>
  <c r="K26" i="2"/>
  <c r="D25" i="2"/>
  <c r="E25" i="2"/>
  <c r="K24" i="2"/>
  <c r="J22" i="2"/>
  <c r="K22" i="2"/>
  <c r="E27" i="2"/>
  <c r="D27" i="2"/>
  <c r="F27" i="2"/>
  <c r="F21" i="2"/>
  <c r="E21" i="2"/>
  <c r="D21" i="2"/>
  <c r="F26" i="2"/>
  <c r="E26" i="2"/>
  <c r="D26" i="2"/>
  <c r="E24" i="2"/>
  <c r="D24" i="2"/>
  <c r="F24" i="2"/>
  <c r="J21" i="2"/>
  <c r="L21" i="2"/>
  <c r="K21" i="2"/>
  <c r="E23" i="2"/>
  <c r="D23" i="2"/>
  <c r="F23" i="2"/>
  <c r="F22" i="2"/>
  <c r="E22" i="2"/>
  <c r="D22" i="2"/>
</calcChain>
</file>

<file path=xl/sharedStrings.xml><?xml version="1.0" encoding="utf-8"?>
<sst xmlns="http://schemas.openxmlformats.org/spreadsheetml/2006/main" count="1594" uniqueCount="61">
  <si>
    <t>Calibration equations (from Jason)</t>
  </si>
  <si>
    <t>Inulin</t>
    <phoneticPr fontId="0" type="noConversion"/>
  </si>
  <si>
    <t>y = 2.3369E-13x + 1.3248E-07</t>
  </si>
  <si>
    <t>Fructose</t>
    <phoneticPr fontId="0" type="noConversion"/>
  </si>
  <si>
    <t>y = 4.0191E-12x - 8.5075E-09</t>
  </si>
  <si>
    <t>Sucrose</t>
    <phoneticPr fontId="0" type="noConversion"/>
  </si>
  <si>
    <t>y = 2.7484E-12x - 3.3261E-09</t>
  </si>
  <si>
    <t>Glucose</t>
    <phoneticPr fontId="0" type="noConversion"/>
  </si>
  <si>
    <t>y = 4.4716E-12x - 4.9589E-08</t>
  </si>
  <si>
    <t>Peak Area</t>
  </si>
  <si>
    <t>Concentration</t>
  </si>
  <si>
    <t>Sample #</t>
  </si>
  <si>
    <t>Sample Time</t>
  </si>
  <si>
    <t>Inulin</t>
  </si>
  <si>
    <t>Sucrose</t>
  </si>
  <si>
    <t>Glucose</t>
  </si>
  <si>
    <t>Fructose</t>
  </si>
  <si>
    <t>DMSO</t>
  </si>
  <si>
    <t>Calculation Method 1</t>
  </si>
  <si>
    <t>Calculation Method 2</t>
  </si>
  <si>
    <t>Selectivity</t>
  </si>
  <si>
    <t>Inulin Conversion (x)</t>
  </si>
  <si>
    <t>x/C</t>
  </si>
  <si>
    <t>ln(1/(1-x))</t>
  </si>
  <si>
    <t>C0x</t>
  </si>
  <si>
    <t>FER28</t>
  </si>
  <si>
    <t>T (K)</t>
  </si>
  <si>
    <t>1/T (1/K)</t>
  </si>
  <si>
    <t>k (1/s)</t>
  </si>
  <si>
    <t>ln(k)</t>
  </si>
  <si>
    <t>T (C)</t>
  </si>
  <si>
    <t>MFI40</t>
  </si>
  <si>
    <t>FAU40</t>
  </si>
  <si>
    <t>BEA19</t>
  </si>
  <si>
    <t>"-Ea/R"</t>
  </si>
  <si>
    <t>ln(A)</t>
  </si>
  <si>
    <t>A</t>
  </si>
  <si>
    <t>Ea (J)</t>
  </si>
  <si>
    <t>Ea (cal)</t>
  </si>
  <si>
    <t>MOR45</t>
  </si>
  <si>
    <t>k1</t>
  </si>
  <si>
    <t>MCM22</t>
  </si>
  <si>
    <t>Zeolite</t>
  </si>
  <si>
    <t>FAU15</t>
  </si>
  <si>
    <t>Conversion</t>
  </si>
  <si>
    <t>at 92C, &gt;5% conv</t>
  </si>
  <si>
    <t>at 92C, ~50% conv</t>
  </si>
  <si>
    <t>k2</t>
  </si>
  <si>
    <t>EA(total)</t>
  </si>
  <si>
    <t>ln(k1)</t>
  </si>
  <si>
    <t>ln(k2)</t>
  </si>
  <si>
    <t>EA(1)</t>
  </si>
  <si>
    <t>EA(2)</t>
  </si>
  <si>
    <t>PMFI70</t>
  </si>
  <si>
    <t>k3</t>
  </si>
  <si>
    <t>ln(k3)</t>
  </si>
  <si>
    <t>EA(3)</t>
  </si>
  <si>
    <t>dCf/dt</t>
  </si>
  <si>
    <t>Relative Concentration</t>
  </si>
  <si>
    <t>Reaction Constants                                                   Activation Energy</t>
  </si>
  <si>
    <t>MCM36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</si>
</sst>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3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0" applyFont="1"/>
    <xf numFmtId="11" fontId="0" fillId="0" borderId="0" xfId="0" applyNumberForma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248.xml"/><Relationship Id="rId1" Type="http://schemas.microsoft.com/office/2011/relationships/chartStyle" Target="style248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249.xml"/><Relationship Id="rId1" Type="http://schemas.microsoft.com/office/2011/relationships/chartStyle" Target="style24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251.xml"/><Relationship Id="rId1" Type="http://schemas.microsoft.com/office/2011/relationships/chartStyle" Target="style251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252.xml"/><Relationship Id="rId1" Type="http://schemas.microsoft.com/office/2011/relationships/chartStyle" Target="style252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253.xml"/><Relationship Id="rId1" Type="http://schemas.microsoft.com/office/2011/relationships/chartStyle" Target="style253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254.xml"/><Relationship Id="rId1" Type="http://schemas.microsoft.com/office/2011/relationships/chartStyle" Target="style254.xml"/></Relationships>
</file>

<file path=xl/charts/_rels/chart255.xml.rels><?xml version="1.0" encoding="UTF-8" standalone="yes"?>
<Relationships xmlns="http://schemas.openxmlformats.org/package/2006/relationships"><Relationship Id="rId2" Type="http://schemas.microsoft.com/office/2011/relationships/chartColorStyle" Target="colors255.xml"/><Relationship Id="rId1" Type="http://schemas.microsoft.com/office/2011/relationships/chartStyle" Target="style255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256.xml"/><Relationship Id="rId1" Type="http://schemas.microsoft.com/office/2011/relationships/chartStyle" Target="style256.xml"/></Relationships>
</file>

<file path=xl/charts/_rels/chart257.xml.rels><?xml version="1.0" encoding="UTF-8" standalone="yes"?>
<Relationships xmlns="http://schemas.openxmlformats.org/package/2006/relationships"><Relationship Id="rId2" Type="http://schemas.microsoft.com/office/2011/relationships/chartColorStyle" Target="colors257.xml"/><Relationship Id="rId1" Type="http://schemas.microsoft.com/office/2011/relationships/chartStyle" Target="style257.xml"/></Relationships>
</file>

<file path=xl/charts/_rels/chart258.xml.rels><?xml version="1.0" encoding="UTF-8" standalone="yes"?>
<Relationships xmlns="http://schemas.openxmlformats.org/package/2006/relationships"><Relationship Id="rId2" Type="http://schemas.microsoft.com/office/2011/relationships/chartColorStyle" Target="colors258.xml"/><Relationship Id="rId1" Type="http://schemas.microsoft.com/office/2011/relationships/chartStyle" Target="style258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259.xml"/><Relationship Id="rId1" Type="http://schemas.microsoft.com/office/2011/relationships/chartStyle" Target="style25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260.xml"/><Relationship Id="rId1" Type="http://schemas.microsoft.com/office/2011/relationships/chartStyle" Target="style260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261.xml"/><Relationship Id="rId1" Type="http://schemas.microsoft.com/office/2011/relationships/chartStyle" Target="style261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262.xml"/><Relationship Id="rId1" Type="http://schemas.microsoft.com/office/2011/relationships/chartStyle" Target="style262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263.xml"/><Relationship Id="rId1" Type="http://schemas.microsoft.com/office/2011/relationships/chartStyle" Target="style263.xml"/></Relationships>
</file>

<file path=xl/charts/_rels/chart264.xml.rels><?xml version="1.0" encoding="UTF-8" standalone="yes"?>
<Relationships xmlns="http://schemas.openxmlformats.org/package/2006/relationships"><Relationship Id="rId2" Type="http://schemas.microsoft.com/office/2011/relationships/chartColorStyle" Target="colors264.xml"/><Relationship Id="rId1" Type="http://schemas.microsoft.com/office/2011/relationships/chartStyle" Target="style264.xml"/></Relationships>
</file>

<file path=xl/charts/_rels/chart265.xml.rels><?xml version="1.0" encoding="UTF-8" standalone="yes"?>
<Relationships xmlns="http://schemas.openxmlformats.org/package/2006/relationships"><Relationship Id="rId2" Type="http://schemas.microsoft.com/office/2011/relationships/chartColorStyle" Target="colors265.xml"/><Relationship Id="rId1" Type="http://schemas.microsoft.com/office/2011/relationships/chartStyle" Target="style265.xml"/></Relationships>
</file>

<file path=xl/charts/_rels/chart266.xml.rels><?xml version="1.0" encoding="UTF-8" standalone="yes"?>
<Relationships xmlns="http://schemas.openxmlformats.org/package/2006/relationships"><Relationship Id="rId2" Type="http://schemas.microsoft.com/office/2011/relationships/chartColorStyle" Target="colors266.xml"/><Relationship Id="rId1" Type="http://schemas.microsoft.com/office/2011/relationships/chartStyle" Target="style266.xml"/></Relationships>
</file>

<file path=xl/charts/_rels/chart267.xml.rels><?xml version="1.0" encoding="UTF-8" standalone="yes"?>
<Relationships xmlns="http://schemas.openxmlformats.org/package/2006/relationships"><Relationship Id="rId2" Type="http://schemas.microsoft.com/office/2011/relationships/chartColorStyle" Target="colors267.xml"/><Relationship Id="rId1" Type="http://schemas.microsoft.com/office/2011/relationships/chartStyle" Target="style267.xml"/></Relationships>
</file>

<file path=xl/charts/_rels/chart268.xml.rels><?xml version="1.0" encoding="UTF-8" standalone="yes"?>
<Relationships xmlns="http://schemas.openxmlformats.org/package/2006/relationships"><Relationship Id="rId2" Type="http://schemas.microsoft.com/office/2011/relationships/chartColorStyle" Target="colors268.xml"/><Relationship Id="rId1" Type="http://schemas.microsoft.com/office/2011/relationships/chartStyle" Target="style268.xml"/></Relationships>
</file>

<file path=xl/charts/_rels/chart269.xml.rels><?xml version="1.0" encoding="UTF-8" standalone="yes"?>
<Relationships xmlns="http://schemas.openxmlformats.org/package/2006/relationships"><Relationship Id="rId2" Type="http://schemas.microsoft.com/office/2011/relationships/chartColorStyle" Target="colors269.xml"/><Relationship Id="rId1" Type="http://schemas.microsoft.com/office/2011/relationships/chartStyle" Target="style26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0.xml.rels><?xml version="1.0" encoding="UTF-8" standalone="yes"?>
<Relationships xmlns="http://schemas.openxmlformats.org/package/2006/relationships"><Relationship Id="rId2" Type="http://schemas.microsoft.com/office/2011/relationships/chartColorStyle" Target="colors270.xml"/><Relationship Id="rId1" Type="http://schemas.microsoft.com/office/2011/relationships/chartStyle" Target="style270.xml"/></Relationships>
</file>

<file path=xl/charts/_rels/chart271.xml.rels><?xml version="1.0" encoding="UTF-8" standalone="yes"?>
<Relationships xmlns="http://schemas.openxmlformats.org/package/2006/relationships"><Relationship Id="rId2" Type="http://schemas.microsoft.com/office/2011/relationships/chartColorStyle" Target="colors271.xml"/><Relationship Id="rId1" Type="http://schemas.microsoft.com/office/2011/relationships/chartStyle" Target="style271.xml"/></Relationships>
</file>

<file path=xl/charts/_rels/chart272.xml.rels><?xml version="1.0" encoding="UTF-8" standalone="yes"?>
<Relationships xmlns="http://schemas.openxmlformats.org/package/2006/relationships"><Relationship Id="rId2" Type="http://schemas.microsoft.com/office/2011/relationships/chartColorStyle" Target="colors272.xml"/><Relationship Id="rId1" Type="http://schemas.microsoft.com/office/2011/relationships/chartStyle" Target="style272.xml"/></Relationships>
</file>

<file path=xl/charts/_rels/chart273.xml.rels><?xml version="1.0" encoding="UTF-8" standalone="yes"?>
<Relationships xmlns="http://schemas.openxmlformats.org/package/2006/relationships"><Relationship Id="rId2" Type="http://schemas.microsoft.com/office/2011/relationships/chartColorStyle" Target="colors273.xml"/><Relationship Id="rId1" Type="http://schemas.microsoft.com/office/2011/relationships/chartStyle" Target="style273.xml"/></Relationships>
</file>

<file path=xl/charts/_rels/chart274.xml.rels><?xml version="1.0" encoding="UTF-8" standalone="yes"?>
<Relationships xmlns="http://schemas.openxmlformats.org/package/2006/relationships"><Relationship Id="rId2" Type="http://schemas.microsoft.com/office/2011/relationships/chartColorStyle" Target="colors274.xml"/><Relationship Id="rId1" Type="http://schemas.microsoft.com/office/2011/relationships/chartStyle" Target="style274.xml"/></Relationships>
</file>

<file path=xl/charts/_rels/chart275.xml.rels><?xml version="1.0" encoding="UTF-8" standalone="yes"?>
<Relationships xmlns="http://schemas.openxmlformats.org/package/2006/relationships"><Relationship Id="rId2" Type="http://schemas.microsoft.com/office/2011/relationships/chartColorStyle" Target="colors275.xml"/><Relationship Id="rId1" Type="http://schemas.microsoft.com/office/2011/relationships/chartStyle" Target="style275.xml"/></Relationships>
</file>

<file path=xl/charts/_rels/chart276.xml.rels><?xml version="1.0" encoding="UTF-8" standalone="yes"?>
<Relationships xmlns="http://schemas.openxmlformats.org/package/2006/relationships"><Relationship Id="rId2" Type="http://schemas.microsoft.com/office/2011/relationships/chartColorStyle" Target="colors276.xml"/><Relationship Id="rId1" Type="http://schemas.microsoft.com/office/2011/relationships/chartStyle" Target="style276.xml"/></Relationships>
</file>

<file path=xl/charts/_rels/chart277.xml.rels><?xml version="1.0" encoding="UTF-8" standalone="yes"?>
<Relationships xmlns="http://schemas.openxmlformats.org/package/2006/relationships"><Relationship Id="rId2" Type="http://schemas.microsoft.com/office/2011/relationships/chartColorStyle" Target="colors277.xml"/><Relationship Id="rId1" Type="http://schemas.microsoft.com/office/2011/relationships/chartStyle" Target="style277.xml"/></Relationships>
</file>

<file path=xl/charts/_rels/chart278.xml.rels><?xml version="1.0" encoding="UTF-8" standalone="yes"?>
<Relationships xmlns="http://schemas.openxmlformats.org/package/2006/relationships"><Relationship Id="rId2" Type="http://schemas.microsoft.com/office/2011/relationships/chartColorStyle" Target="colors278.xml"/><Relationship Id="rId1" Type="http://schemas.microsoft.com/office/2011/relationships/chartStyle" Target="style278.xml"/></Relationships>
</file>

<file path=xl/charts/_rels/chart279.xml.rels><?xml version="1.0" encoding="UTF-8" standalone="yes"?>
<Relationships xmlns="http://schemas.openxmlformats.org/package/2006/relationships"><Relationship Id="rId2" Type="http://schemas.microsoft.com/office/2011/relationships/chartColorStyle" Target="colors279.xml"/><Relationship Id="rId1" Type="http://schemas.microsoft.com/office/2011/relationships/chartStyle" Target="style27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0.xml.rels><?xml version="1.0" encoding="UTF-8" standalone="yes"?>
<Relationships xmlns="http://schemas.openxmlformats.org/package/2006/relationships"><Relationship Id="rId2" Type="http://schemas.microsoft.com/office/2011/relationships/chartColorStyle" Target="colors280.xml"/><Relationship Id="rId1" Type="http://schemas.microsoft.com/office/2011/relationships/chartStyle" Target="style280.xml"/></Relationships>
</file>

<file path=xl/charts/_rels/chart281.xml.rels><?xml version="1.0" encoding="UTF-8" standalone="yes"?>
<Relationships xmlns="http://schemas.openxmlformats.org/package/2006/relationships"><Relationship Id="rId2" Type="http://schemas.microsoft.com/office/2011/relationships/chartColorStyle" Target="colors281.xml"/><Relationship Id="rId1" Type="http://schemas.microsoft.com/office/2011/relationships/chartStyle" Target="style281.xml"/></Relationships>
</file>

<file path=xl/charts/_rels/chart282.xml.rels><?xml version="1.0" encoding="UTF-8" standalone="yes"?>
<Relationships xmlns="http://schemas.openxmlformats.org/package/2006/relationships"><Relationship Id="rId2" Type="http://schemas.microsoft.com/office/2011/relationships/chartColorStyle" Target="colors282.xml"/><Relationship Id="rId1" Type="http://schemas.microsoft.com/office/2011/relationships/chartStyle" Target="style282.xml"/></Relationships>
</file>

<file path=xl/charts/_rels/chart283.xml.rels><?xml version="1.0" encoding="UTF-8" standalone="yes"?>
<Relationships xmlns="http://schemas.openxmlformats.org/package/2006/relationships"><Relationship Id="rId2" Type="http://schemas.microsoft.com/office/2011/relationships/chartColorStyle" Target="colors283.xml"/><Relationship Id="rId1" Type="http://schemas.microsoft.com/office/2011/relationships/chartStyle" Target="style283.xml"/></Relationships>
</file>

<file path=xl/charts/_rels/chart284.xml.rels><?xml version="1.0" encoding="UTF-8" standalone="yes"?>
<Relationships xmlns="http://schemas.openxmlformats.org/package/2006/relationships"><Relationship Id="rId2" Type="http://schemas.microsoft.com/office/2011/relationships/chartColorStyle" Target="colors284.xml"/><Relationship Id="rId1" Type="http://schemas.microsoft.com/office/2011/relationships/chartStyle" Target="style284.xml"/></Relationships>
</file>

<file path=xl/charts/_rels/chart285.xml.rels><?xml version="1.0" encoding="UTF-8" standalone="yes"?>
<Relationships xmlns="http://schemas.openxmlformats.org/package/2006/relationships"><Relationship Id="rId2" Type="http://schemas.microsoft.com/office/2011/relationships/chartColorStyle" Target="colors285.xml"/><Relationship Id="rId1" Type="http://schemas.microsoft.com/office/2011/relationships/chartStyle" Target="style285.xml"/></Relationships>
</file>

<file path=xl/charts/_rels/chart286.xml.rels><?xml version="1.0" encoding="UTF-8" standalone="yes"?>
<Relationships xmlns="http://schemas.openxmlformats.org/package/2006/relationships"><Relationship Id="rId2" Type="http://schemas.microsoft.com/office/2011/relationships/chartColorStyle" Target="colors286.xml"/><Relationship Id="rId1" Type="http://schemas.microsoft.com/office/2011/relationships/chartStyle" Target="style286.xml"/></Relationships>
</file>

<file path=xl/charts/_rels/chart287.xml.rels><?xml version="1.0" encoding="UTF-8" standalone="yes"?>
<Relationships xmlns="http://schemas.openxmlformats.org/package/2006/relationships"><Relationship Id="rId2" Type="http://schemas.microsoft.com/office/2011/relationships/chartColorStyle" Target="colors287.xml"/><Relationship Id="rId1" Type="http://schemas.microsoft.com/office/2011/relationships/chartStyle" Target="style287.xml"/></Relationships>
</file>

<file path=xl/charts/_rels/chart288.xml.rels><?xml version="1.0" encoding="UTF-8" standalone="yes"?>
<Relationships xmlns="http://schemas.openxmlformats.org/package/2006/relationships"><Relationship Id="rId2" Type="http://schemas.microsoft.com/office/2011/relationships/chartColorStyle" Target="colors288.xml"/><Relationship Id="rId1" Type="http://schemas.microsoft.com/office/2011/relationships/chartStyle" Target="style288.xml"/></Relationships>
</file>

<file path=xl/charts/_rels/chart289.xml.rels><?xml version="1.0" encoding="UTF-8" standalone="yes"?>
<Relationships xmlns="http://schemas.openxmlformats.org/package/2006/relationships"><Relationship Id="rId2" Type="http://schemas.microsoft.com/office/2011/relationships/chartColorStyle" Target="colors289.xml"/><Relationship Id="rId1" Type="http://schemas.microsoft.com/office/2011/relationships/chartStyle" Target="style28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0.xml.rels><?xml version="1.0" encoding="UTF-8" standalone="yes"?>
<Relationships xmlns="http://schemas.openxmlformats.org/package/2006/relationships"><Relationship Id="rId2" Type="http://schemas.microsoft.com/office/2011/relationships/chartColorStyle" Target="colors290.xml"/><Relationship Id="rId1" Type="http://schemas.microsoft.com/office/2011/relationships/chartStyle" Target="style290.xml"/></Relationships>
</file>

<file path=xl/charts/_rels/chart291.xml.rels><?xml version="1.0" encoding="UTF-8" standalone="yes"?>
<Relationships xmlns="http://schemas.openxmlformats.org/package/2006/relationships"><Relationship Id="rId2" Type="http://schemas.microsoft.com/office/2011/relationships/chartColorStyle" Target="colors291.xml"/><Relationship Id="rId1" Type="http://schemas.microsoft.com/office/2011/relationships/chartStyle" Target="style291.xml"/></Relationships>
</file>

<file path=xl/charts/_rels/chart292.xml.rels><?xml version="1.0" encoding="UTF-8" standalone="yes"?>
<Relationships xmlns="http://schemas.openxmlformats.org/package/2006/relationships"><Relationship Id="rId2" Type="http://schemas.microsoft.com/office/2011/relationships/chartColorStyle" Target="colors292.xml"/><Relationship Id="rId1" Type="http://schemas.microsoft.com/office/2011/relationships/chartStyle" Target="style292.xml"/></Relationships>
</file>

<file path=xl/charts/_rels/chart293.xml.rels><?xml version="1.0" encoding="UTF-8" standalone="yes"?>
<Relationships xmlns="http://schemas.openxmlformats.org/package/2006/relationships"><Relationship Id="rId2" Type="http://schemas.microsoft.com/office/2011/relationships/chartColorStyle" Target="colors293.xml"/><Relationship Id="rId1" Type="http://schemas.microsoft.com/office/2011/relationships/chartStyle" Target="style293.xml"/></Relationships>
</file>

<file path=xl/charts/_rels/chart294.xml.rels><?xml version="1.0" encoding="UTF-8" standalone="yes"?>
<Relationships xmlns="http://schemas.openxmlformats.org/package/2006/relationships"><Relationship Id="rId2" Type="http://schemas.microsoft.com/office/2011/relationships/chartColorStyle" Target="colors294.xml"/><Relationship Id="rId1" Type="http://schemas.microsoft.com/office/2011/relationships/chartStyle" Target="style294.xml"/></Relationships>
</file>

<file path=xl/charts/_rels/chart295.xml.rels><?xml version="1.0" encoding="UTF-8" standalone="yes"?>
<Relationships xmlns="http://schemas.openxmlformats.org/package/2006/relationships"><Relationship Id="rId2" Type="http://schemas.microsoft.com/office/2011/relationships/chartColorStyle" Target="colors295.xml"/><Relationship Id="rId1" Type="http://schemas.microsoft.com/office/2011/relationships/chartStyle" Target="style295.xml"/></Relationships>
</file>

<file path=xl/charts/_rels/chart296.xml.rels><?xml version="1.0" encoding="UTF-8" standalone="yes"?>
<Relationships xmlns="http://schemas.openxmlformats.org/package/2006/relationships"><Relationship Id="rId2" Type="http://schemas.microsoft.com/office/2011/relationships/chartColorStyle" Target="colors296.xml"/><Relationship Id="rId1" Type="http://schemas.microsoft.com/office/2011/relationships/chartStyle" Target="style296.xml"/></Relationships>
</file>

<file path=xl/charts/_rels/chart297.xml.rels><?xml version="1.0" encoding="UTF-8" standalone="yes"?>
<Relationships xmlns="http://schemas.openxmlformats.org/package/2006/relationships"><Relationship Id="rId2" Type="http://schemas.microsoft.com/office/2011/relationships/chartColorStyle" Target="colors297.xml"/><Relationship Id="rId1" Type="http://schemas.microsoft.com/office/2011/relationships/chartStyle" Target="style297.xml"/></Relationships>
</file>

<file path=xl/charts/_rels/chart298.xml.rels><?xml version="1.0" encoding="UTF-8" standalone="yes"?>
<Relationships xmlns="http://schemas.openxmlformats.org/package/2006/relationships"><Relationship Id="rId2" Type="http://schemas.microsoft.com/office/2011/relationships/chartColorStyle" Target="colors298.xml"/><Relationship Id="rId1" Type="http://schemas.microsoft.com/office/2011/relationships/chartStyle" Target="style298.xml"/></Relationships>
</file>

<file path=xl/charts/_rels/chart299.xml.rels><?xml version="1.0" encoding="UTF-8" standalone="yes"?>
<Relationships xmlns="http://schemas.openxmlformats.org/package/2006/relationships"><Relationship Id="rId2" Type="http://schemas.microsoft.com/office/2011/relationships/chartColorStyle" Target="colors299.xml"/><Relationship Id="rId1" Type="http://schemas.microsoft.com/office/2011/relationships/chartStyle" Target="style29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00.xml.rels><?xml version="1.0" encoding="UTF-8" standalone="yes"?>
<Relationships xmlns="http://schemas.openxmlformats.org/package/2006/relationships"><Relationship Id="rId2" Type="http://schemas.microsoft.com/office/2011/relationships/chartColorStyle" Target="colors300.xml"/><Relationship Id="rId1" Type="http://schemas.microsoft.com/office/2011/relationships/chartStyle" Target="style300.xml"/></Relationships>
</file>

<file path=xl/charts/_rels/chart301.xml.rels><?xml version="1.0" encoding="UTF-8" standalone="yes"?>
<Relationships xmlns="http://schemas.openxmlformats.org/package/2006/relationships"><Relationship Id="rId2" Type="http://schemas.microsoft.com/office/2011/relationships/chartColorStyle" Target="colors301.xml"/><Relationship Id="rId1" Type="http://schemas.microsoft.com/office/2011/relationships/chartStyle" Target="style301.xml"/></Relationships>
</file>

<file path=xl/charts/_rels/chart302.xml.rels><?xml version="1.0" encoding="UTF-8" standalone="yes"?>
<Relationships xmlns="http://schemas.openxmlformats.org/package/2006/relationships"><Relationship Id="rId2" Type="http://schemas.microsoft.com/office/2011/relationships/chartColorStyle" Target="colors302.xml"/><Relationship Id="rId1" Type="http://schemas.microsoft.com/office/2011/relationships/chartStyle" Target="style302.xml"/></Relationships>
</file>

<file path=xl/charts/_rels/chart303.xml.rels><?xml version="1.0" encoding="UTF-8" standalone="yes"?>
<Relationships xmlns="http://schemas.openxmlformats.org/package/2006/relationships"><Relationship Id="rId2" Type="http://schemas.microsoft.com/office/2011/relationships/chartColorStyle" Target="colors303.xml"/><Relationship Id="rId1" Type="http://schemas.microsoft.com/office/2011/relationships/chartStyle" Target="style303.xml"/></Relationships>
</file>

<file path=xl/charts/_rels/chart304.xml.rels><?xml version="1.0" encoding="UTF-8" standalone="yes"?>
<Relationships xmlns="http://schemas.openxmlformats.org/package/2006/relationships"><Relationship Id="rId2" Type="http://schemas.microsoft.com/office/2011/relationships/chartColorStyle" Target="colors304.xml"/><Relationship Id="rId1" Type="http://schemas.microsoft.com/office/2011/relationships/chartStyle" Target="style304.xml"/></Relationships>
</file>

<file path=xl/charts/_rels/chart305.xml.rels><?xml version="1.0" encoding="UTF-8" standalone="yes"?>
<Relationships xmlns="http://schemas.openxmlformats.org/package/2006/relationships"><Relationship Id="rId2" Type="http://schemas.microsoft.com/office/2011/relationships/chartColorStyle" Target="colors305.xml"/><Relationship Id="rId1" Type="http://schemas.microsoft.com/office/2011/relationships/chartStyle" Target="style305.xml"/></Relationships>
</file>

<file path=xl/charts/_rels/chart306.xml.rels><?xml version="1.0" encoding="UTF-8" standalone="yes"?>
<Relationships xmlns="http://schemas.openxmlformats.org/package/2006/relationships"><Relationship Id="rId2" Type="http://schemas.microsoft.com/office/2011/relationships/chartColorStyle" Target="colors306.xml"/><Relationship Id="rId1" Type="http://schemas.microsoft.com/office/2011/relationships/chartStyle" Target="style306.xml"/></Relationships>
</file>

<file path=xl/charts/_rels/chart307.xml.rels><?xml version="1.0" encoding="UTF-8" standalone="yes"?>
<Relationships xmlns="http://schemas.openxmlformats.org/package/2006/relationships"><Relationship Id="rId2" Type="http://schemas.microsoft.com/office/2011/relationships/chartColorStyle" Target="colors307.xml"/><Relationship Id="rId1" Type="http://schemas.microsoft.com/office/2011/relationships/chartStyle" Target="style307.xml"/></Relationships>
</file>

<file path=xl/charts/_rels/chart308.xml.rels><?xml version="1.0" encoding="UTF-8" standalone="yes"?>
<Relationships xmlns="http://schemas.openxmlformats.org/package/2006/relationships"><Relationship Id="rId2" Type="http://schemas.microsoft.com/office/2011/relationships/chartColorStyle" Target="colors308.xml"/><Relationship Id="rId1" Type="http://schemas.microsoft.com/office/2011/relationships/chartStyle" Target="style308.xml"/></Relationships>
</file>

<file path=xl/charts/_rels/chart309.xml.rels><?xml version="1.0" encoding="UTF-8" standalone="yes"?>
<Relationships xmlns="http://schemas.openxmlformats.org/package/2006/relationships"><Relationship Id="rId2" Type="http://schemas.microsoft.com/office/2011/relationships/chartColorStyle" Target="colors309.xml"/><Relationship Id="rId1" Type="http://schemas.microsoft.com/office/2011/relationships/chartStyle" Target="style30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10.xml.rels><?xml version="1.0" encoding="UTF-8" standalone="yes"?>
<Relationships xmlns="http://schemas.openxmlformats.org/package/2006/relationships"><Relationship Id="rId2" Type="http://schemas.microsoft.com/office/2011/relationships/chartColorStyle" Target="colors310.xml"/><Relationship Id="rId1" Type="http://schemas.microsoft.com/office/2011/relationships/chartStyle" Target="style310.xml"/></Relationships>
</file>

<file path=xl/charts/_rels/chart311.xml.rels><?xml version="1.0" encoding="UTF-8" standalone="yes"?>
<Relationships xmlns="http://schemas.openxmlformats.org/package/2006/relationships"><Relationship Id="rId2" Type="http://schemas.microsoft.com/office/2011/relationships/chartColorStyle" Target="colors311.xml"/><Relationship Id="rId1" Type="http://schemas.microsoft.com/office/2011/relationships/chartStyle" Target="style311.xml"/></Relationships>
</file>

<file path=xl/charts/_rels/chart312.xml.rels><?xml version="1.0" encoding="UTF-8" standalone="yes"?>
<Relationships xmlns="http://schemas.openxmlformats.org/package/2006/relationships"><Relationship Id="rId2" Type="http://schemas.microsoft.com/office/2011/relationships/chartColorStyle" Target="colors312.xml"/><Relationship Id="rId1" Type="http://schemas.microsoft.com/office/2011/relationships/chartStyle" Target="style312.xml"/></Relationships>
</file>

<file path=xl/charts/_rels/chart313.xml.rels><?xml version="1.0" encoding="UTF-8" standalone="yes"?>
<Relationships xmlns="http://schemas.openxmlformats.org/package/2006/relationships"><Relationship Id="rId2" Type="http://schemas.microsoft.com/office/2011/relationships/chartColorStyle" Target="colors313.xml"/><Relationship Id="rId1" Type="http://schemas.microsoft.com/office/2011/relationships/chartStyle" Target="style313.xml"/></Relationships>
</file>

<file path=xl/charts/_rels/chart314.xml.rels><?xml version="1.0" encoding="UTF-8" standalone="yes"?>
<Relationships xmlns="http://schemas.openxmlformats.org/package/2006/relationships"><Relationship Id="rId2" Type="http://schemas.microsoft.com/office/2011/relationships/chartColorStyle" Target="colors314.xml"/><Relationship Id="rId1" Type="http://schemas.microsoft.com/office/2011/relationships/chartStyle" Target="style314.xml"/></Relationships>
</file>

<file path=xl/charts/_rels/chart315.xml.rels><?xml version="1.0" encoding="UTF-8" standalone="yes"?>
<Relationships xmlns="http://schemas.openxmlformats.org/package/2006/relationships"><Relationship Id="rId2" Type="http://schemas.microsoft.com/office/2011/relationships/chartColorStyle" Target="colors315.xml"/><Relationship Id="rId1" Type="http://schemas.microsoft.com/office/2011/relationships/chartStyle" Target="style315.xml"/></Relationships>
</file>

<file path=xl/charts/_rels/chart316.xml.rels><?xml version="1.0" encoding="UTF-8" standalone="yes"?>
<Relationships xmlns="http://schemas.openxmlformats.org/package/2006/relationships"><Relationship Id="rId2" Type="http://schemas.microsoft.com/office/2011/relationships/chartColorStyle" Target="colors316.xml"/><Relationship Id="rId1" Type="http://schemas.microsoft.com/office/2011/relationships/chartStyle" Target="style316.xml"/></Relationships>
</file>

<file path=xl/charts/_rels/chart317.xml.rels><?xml version="1.0" encoding="UTF-8" standalone="yes"?>
<Relationships xmlns="http://schemas.openxmlformats.org/package/2006/relationships"><Relationship Id="rId2" Type="http://schemas.microsoft.com/office/2011/relationships/chartColorStyle" Target="colors317.xml"/><Relationship Id="rId1" Type="http://schemas.microsoft.com/office/2011/relationships/chartStyle" Target="style317.xml"/></Relationships>
</file>

<file path=xl/charts/_rels/chart318.xml.rels><?xml version="1.0" encoding="UTF-8" standalone="yes"?>
<Relationships xmlns="http://schemas.openxmlformats.org/package/2006/relationships"><Relationship Id="rId2" Type="http://schemas.microsoft.com/office/2011/relationships/chartColorStyle" Target="colors318.xml"/><Relationship Id="rId1" Type="http://schemas.microsoft.com/office/2011/relationships/chartStyle" Target="style318.xml"/></Relationships>
</file>

<file path=xl/charts/_rels/chart319.xml.rels><?xml version="1.0" encoding="UTF-8" standalone="yes"?>
<Relationships xmlns="http://schemas.openxmlformats.org/package/2006/relationships"><Relationship Id="rId2" Type="http://schemas.microsoft.com/office/2011/relationships/chartColorStyle" Target="colors319.xml"/><Relationship Id="rId1" Type="http://schemas.microsoft.com/office/2011/relationships/chartStyle" Target="style31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20.xml.rels><?xml version="1.0" encoding="UTF-8" standalone="yes"?>
<Relationships xmlns="http://schemas.openxmlformats.org/package/2006/relationships"><Relationship Id="rId2" Type="http://schemas.microsoft.com/office/2011/relationships/chartColorStyle" Target="colors320.xml"/><Relationship Id="rId1" Type="http://schemas.microsoft.com/office/2011/relationships/chartStyle" Target="style320.xml"/></Relationships>
</file>

<file path=xl/charts/_rels/chart321.xml.rels><?xml version="1.0" encoding="UTF-8" standalone="yes"?>
<Relationships xmlns="http://schemas.openxmlformats.org/package/2006/relationships"><Relationship Id="rId2" Type="http://schemas.microsoft.com/office/2011/relationships/chartColorStyle" Target="colors321.xml"/><Relationship Id="rId1" Type="http://schemas.microsoft.com/office/2011/relationships/chartStyle" Target="style321.xml"/></Relationships>
</file>

<file path=xl/charts/_rels/chart322.xml.rels><?xml version="1.0" encoding="UTF-8" standalone="yes"?>
<Relationships xmlns="http://schemas.openxmlformats.org/package/2006/relationships"><Relationship Id="rId2" Type="http://schemas.microsoft.com/office/2011/relationships/chartColorStyle" Target="colors322.xml"/><Relationship Id="rId1" Type="http://schemas.microsoft.com/office/2011/relationships/chartStyle" Target="style322.xml"/></Relationships>
</file>

<file path=xl/charts/_rels/chart323.xml.rels><?xml version="1.0" encoding="UTF-8" standalone="yes"?>
<Relationships xmlns="http://schemas.openxmlformats.org/package/2006/relationships"><Relationship Id="rId2" Type="http://schemas.microsoft.com/office/2011/relationships/chartColorStyle" Target="colors323.xml"/><Relationship Id="rId1" Type="http://schemas.microsoft.com/office/2011/relationships/chartStyle" Target="style323.xml"/></Relationships>
</file>

<file path=xl/charts/_rels/chart324.xml.rels><?xml version="1.0" encoding="UTF-8" standalone="yes"?>
<Relationships xmlns="http://schemas.openxmlformats.org/package/2006/relationships"><Relationship Id="rId2" Type="http://schemas.microsoft.com/office/2011/relationships/chartColorStyle" Target="colors324.xml"/><Relationship Id="rId1" Type="http://schemas.microsoft.com/office/2011/relationships/chartStyle" Target="style324.xml"/></Relationships>
</file>

<file path=xl/charts/_rels/chart325.xml.rels><?xml version="1.0" encoding="UTF-8" standalone="yes"?>
<Relationships xmlns="http://schemas.openxmlformats.org/package/2006/relationships"><Relationship Id="rId2" Type="http://schemas.microsoft.com/office/2011/relationships/chartColorStyle" Target="colors325.xml"/><Relationship Id="rId1" Type="http://schemas.microsoft.com/office/2011/relationships/chartStyle" Target="style325.xml"/></Relationships>
</file>

<file path=xl/charts/_rels/chart326.xml.rels><?xml version="1.0" encoding="UTF-8" standalone="yes"?>
<Relationships xmlns="http://schemas.openxmlformats.org/package/2006/relationships"><Relationship Id="rId2" Type="http://schemas.microsoft.com/office/2011/relationships/chartColorStyle" Target="colors326.xml"/><Relationship Id="rId1" Type="http://schemas.microsoft.com/office/2011/relationships/chartStyle" Target="style326.xml"/></Relationships>
</file>

<file path=xl/charts/_rels/chart327.xml.rels><?xml version="1.0" encoding="UTF-8" standalone="yes"?>
<Relationships xmlns="http://schemas.openxmlformats.org/package/2006/relationships"><Relationship Id="rId2" Type="http://schemas.microsoft.com/office/2011/relationships/chartColorStyle" Target="colors327.xml"/><Relationship Id="rId1" Type="http://schemas.microsoft.com/office/2011/relationships/chartStyle" Target="style327.xml"/></Relationships>
</file>

<file path=xl/charts/_rels/chart328.xml.rels><?xml version="1.0" encoding="UTF-8" standalone="yes"?>
<Relationships xmlns="http://schemas.openxmlformats.org/package/2006/relationships"><Relationship Id="rId2" Type="http://schemas.microsoft.com/office/2011/relationships/chartColorStyle" Target="colors328.xml"/><Relationship Id="rId1" Type="http://schemas.microsoft.com/office/2011/relationships/chartStyle" Target="style328.xml"/></Relationships>
</file>

<file path=xl/charts/_rels/chart329.xml.rels><?xml version="1.0" encoding="UTF-8" standalone="yes"?>
<Relationships xmlns="http://schemas.openxmlformats.org/package/2006/relationships"><Relationship Id="rId2" Type="http://schemas.microsoft.com/office/2011/relationships/chartColorStyle" Target="colors329.xml"/><Relationship Id="rId1" Type="http://schemas.microsoft.com/office/2011/relationships/chartStyle" Target="style32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30.xml.rels><?xml version="1.0" encoding="UTF-8" standalone="yes"?>
<Relationships xmlns="http://schemas.openxmlformats.org/package/2006/relationships"><Relationship Id="rId2" Type="http://schemas.microsoft.com/office/2011/relationships/chartColorStyle" Target="colors330.xml"/><Relationship Id="rId1" Type="http://schemas.microsoft.com/office/2011/relationships/chartStyle" Target="style330.xml"/></Relationships>
</file>

<file path=xl/charts/_rels/chart331.xml.rels><?xml version="1.0" encoding="UTF-8" standalone="yes"?>
<Relationships xmlns="http://schemas.openxmlformats.org/package/2006/relationships"><Relationship Id="rId2" Type="http://schemas.microsoft.com/office/2011/relationships/chartColorStyle" Target="colors331.xml"/><Relationship Id="rId1" Type="http://schemas.microsoft.com/office/2011/relationships/chartStyle" Target="style331.xml"/></Relationships>
</file>

<file path=xl/charts/_rels/chart332.xml.rels><?xml version="1.0" encoding="UTF-8" standalone="yes"?>
<Relationships xmlns="http://schemas.openxmlformats.org/package/2006/relationships"><Relationship Id="rId2" Type="http://schemas.microsoft.com/office/2011/relationships/chartColorStyle" Target="colors332.xml"/><Relationship Id="rId1" Type="http://schemas.microsoft.com/office/2011/relationships/chartStyle" Target="style332.xml"/></Relationships>
</file>

<file path=xl/charts/_rels/chart333.xml.rels><?xml version="1.0" encoding="UTF-8" standalone="yes"?>
<Relationships xmlns="http://schemas.openxmlformats.org/package/2006/relationships"><Relationship Id="rId2" Type="http://schemas.microsoft.com/office/2011/relationships/chartColorStyle" Target="colors333.xml"/><Relationship Id="rId1" Type="http://schemas.microsoft.com/office/2011/relationships/chartStyle" Target="style333.xml"/></Relationships>
</file>

<file path=xl/charts/_rels/chart334.xml.rels><?xml version="1.0" encoding="UTF-8" standalone="yes"?>
<Relationships xmlns="http://schemas.openxmlformats.org/package/2006/relationships"><Relationship Id="rId2" Type="http://schemas.microsoft.com/office/2011/relationships/chartColorStyle" Target="colors334.xml"/><Relationship Id="rId1" Type="http://schemas.microsoft.com/office/2011/relationships/chartStyle" Target="style334.xml"/></Relationships>
</file>

<file path=xl/charts/_rels/chart335.xml.rels><?xml version="1.0" encoding="UTF-8" standalone="yes"?>
<Relationships xmlns="http://schemas.openxmlformats.org/package/2006/relationships"><Relationship Id="rId2" Type="http://schemas.microsoft.com/office/2011/relationships/chartColorStyle" Target="colors335.xml"/><Relationship Id="rId1" Type="http://schemas.microsoft.com/office/2011/relationships/chartStyle" Target="style335.xml"/></Relationships>
</file>

<file path=xl/charts/_rels/chart336.xml.rels><?xml version="1.0" encoding="UTF-8" standalone="yes"?>
<Relationships xmlns="http://schemas.openxmlformats.org/package/2006/relationships"><Relationship Id="rId2" Type="http://schemas.microsoft.com/office/2011/relationships/chartColorStyle" Target="colors336.xml"/><Relationship Id="rId1" Type="http://schemas.microsoft.com/office/2011/relationships/chartStyle" Target="style336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Kinetics!$C$8:$C$10</c:f>
              <c:numCache>
                <c:formatCode>General</c:formatCode>
                <c:ptCount val="3"/>
                <c:pt idx="0">
                  <c:v>2.8735632183908046E-3</c:v>
                </c:pt>
                <c:pt idx="1">
                  <c:v>2.7932960893854749E-3</c:v>
                </c:pt>
                <c:pt idx="2">
                  <c:v>2.7397260273972603E-3</c:v>
                </c:pt>
              </c:numCache>
            </c:numRef>
          </c:xVal>
          <c:yVal>
            <c:numRef>
              <c:f>Kinetics!$E$8:$E$10</c:f>
              <c:numCache>
                <c:formatCode>General</c:formatCode>
                <c:ptCount val="3"/>
                <c:pt idx="0">
                  <c:v>-5.7581050283692976</c:v>
                </c:pt>
                <c:pt idx="1">
                  <c:v>-4.4441803169388088</c:v>
                </c:pt>
                <c:pt idx="2">
                  <c:v>-4.0177378148563871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68064"/>
        <c:axId val="-1144572416"/>
      </c:scatterChart>
      <c:valAx>
        <c:axId val="-114456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72416"/>
        <c:crosses val="autoZero"/>
        <c:crossBetween val="midCat"/>
      </c:valAx>
      <c:valAx>
        <c:axId val="-11445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6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FAU40(1)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Kinetics!$C$26:$C$29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Kinetics!$G$26:$G$29</c:f>
              <c:numCache>
                <c:formatCode>General</c:formatCode>
                <c:ptCount val="4"/>
                <c:pt idx="0">
                  <c:v>-5.9490791630645967</c:v>
                </c:pt>
                <c:pt idx="1">
                  <c:v>-5.2936407225331434</c:v>
                </c:pt>
                <c:pt idx="2">
                  <c:v>-4.8483850279839871</c:v>
                </c:pt>
                <c:pt idx="3">
                  <c:v>-4.0915578765218399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46848"/>
        <c:axId val="-1144552288"/>
      </c:scatterChart>
      <c:valAx>
        <c:axId val="-114454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52288"/>
        <c:crosses val="autoZero"/>
        <c:crossBetween val="midCat"/>
      </c:valAx>
      <c:valAx>
        <c:axId val="-11445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4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'MFI40@70'!$A$20:$A$27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'MFI40@70'!$B$20:$B$27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-1.034987630189854E-2</c:v>
                </c:pt>
                <c:pt idx="3">
                  <c:v>-0.10629188101748291</c:v>
                </c:pt>
                <c:pt idx="4">
                  <c:v>-0.19780108599618926</c:v>
                </c:pt>
                <c:pt idx="5">
                  <c:v>-0.17328841927020289</c:v>
                </c:pt>
                <c:pt idx="6">
                  <c:v>-0.27116269810715493</c:v>
                </c:pt>
                <c:pt idx="7">
                  <c:v>-0.21596296728701983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43376"/>
        <c:axId val="-1299515088"/>
      </c:scatterChart>
      <c:valAx>
        <c:axId val="-129954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15088"/>
        <c:crosses val="autoZero"/>
        <c:crossBetween val="midCat"/>
      </c:valAx>
      <c:valAx>
        <c:axId val="-12995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4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'MFI40@70'!$A$20:$A$27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'MFI40@70'!$H$20:$H$27</c:f>
              <c:numCache>
                <c:formatCode>General</c:formatCode>
                <c:ptCount val="8"/>
                <c:pt idx="0">
                  <c:v>0</c:v>
                </c:pt>
                <c:pt idx="1">
                  <c:v>1.2414489104595255E-3</c:v>
                </c:pt>
                <c:pt idx="2">
                  <c:v>9.086889612851416E-4</c:v>
                </c:pt>
                <c:pt idx="3">
                  <c:v>1.0190266014562623E-3</c:v>
                </c:pt>
                <c:pt idx="4">
                  <c:v>2.9311295801287968E-3</c:v>
                </c:pt>
                <c:pt idx="5">
                  <c:v>4.4759719516488002E-3</c:v>
                </c:pt>
                <c:pt idx="6">
                  <c:v>8.9435093335878402E-3</c:v>
                </c:pt>
                <c:pt idx="7">
                  <c:v>1.5334143119623259E-2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38480"/>
        <c:axId val="-1299529776"/>
      </c:scatterChart>
      <c:valAx>
        <c:axId val="-129953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29776"/>
        <c:crosses val="autoZero"/>
        <c:crossBetween val="midCat"/>
      </c:valAx>
      <c:valAx>
        <c:axId val="-12995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3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'MFI40@70'!$A$20:$A$27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'MFI40@70'!$J$20:$J$27</c:f>
              <c:numCache>
                <c:formatCode>General</c:formatCode>
                <c:ptCount val="8"/>
                <c:pt idx="0">
                  <c:v>0</c:v>
                </c:pt>
                <c:pt idx="1">
                  <c:v>2019.8108615943258</c:v>
                </c:pt>
                <c:pt idx="2">
                  <c:v>1416.5167688567544</c:v>
                </c:pt>
                <c:pt idx="3">
                  <c:v>1655.6865483956831</c:v>
                </c:pt>
                <c:pt idx="4">
                  <c:v>4306.0850410348976</c:v>
                </c:pt>
                <c:pt idx="5">
                  <c:v>6309.3840649467729</c:v>
                </c:pt>
                <c:pt idx="6">
                  <c:v>12521.365562353636</c:v>
                </c:pt>
                <c:pt idx="7">
                  <c:v>20456.06058044776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62960"/>
        <c:axId val="-1299559696"/>
      </c:scatterChart>
      <c:valAx>
        <c:axId val="-129956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59696"/>
        <c:crosses val="autoZero"/>
        <c:crossBetween val="midCat"/>
      </c:valAx>
      <c:valAx>
        <c:axId val="-12995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6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'MFI40@70'!$A$20:$A$27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'MFI40@70'!$K$20:$K$27</c:f>
              <c:numCache>
                <c:formatCode>General</c:formatCode>
                <c:ptCount val="8"/>
                <c:pt idx="0">
                  <c:v>0</c:v>
                </c:pt>
                <c:pt idx="1">
                  <c:v>1.2422201465243968E-3</c:v>
                </c:pt>
                <c:pt idx="2">
                  <c:v>9.0910206937613739E-4</c:v>
                </c:pt>
                <c:pt idx="3">
                  <c:v>1.0195461620574225E-3</c:v>
                </c:pt>
                <c:pt idx="4">
                  <c:v>2.9354337532202031E-3</c:v>
                </c:pt>
                <c:pt idx="5">
                  <c:v>4.4860191058345182E-3</c:v>
                </c:pt>
                <c:pt idx="6">
                  <c:v>8.9837425770887581E-3</c:v>
                </c:pt>
                <c:pt idx="7">
                  <c:v>1.545292695562739E-2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58608"/>
        <c:axId val="-1299552080"/>
      </c:scatterChart>
      <c:valAx>
        <c:axId val="-129955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52080"/>
        <c:crosses val="autoZero"/>
        <c:crossBetween val="midCat"/>
      </c:valAx>
      <c:valAx>
        <c:axId val="-12995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5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'MFI40@70'!$A$20:$A$27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'MFI40@70'!$L$20:$L$27</c:f>
              <c:numCache>
                <c:formatCode>General</c:formatCode>
                <c:ptCount val="8"/>
                <c:pt idx="0">
                  <c:v>0</c:v>
                </c:pt>
                <c:pt idx="1">
                  <c:v>1.6446715165767796E-10</c:v>
                </c:pt>
                <c:pt idx="2">
                  <c:v>1.2038311359105556E-10</c:v>
                </c:pt>
                <c:pt idx="3">
                  <c:v>1.3500064416092564E-10</c:v>
                </c:pt>
                <c:pt idx="4">
                  <c:v>3.8831604677546302E-10</c:v>
                </c:pt>
                <c:pt idx="5">
                  <c:v>5.9297676415443304E-10</c:v>
                </c:pt>
                <c:pt idx="6">
                  <c:v>1.1848361165137171E-9</c:v>
                </c:pt>
                <c:pt idx="7">
                  <c:v>2.0314672804876892E-9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54800"/>
        <c:axId val="-1299548272"/>
      </c:scatterChart>
      <c:valAx>
        <c:axId val="-129955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48272"/>
        <c:crosses val="autoZero"/>
        <c:crossBetween val="midCat"/>
      </c:valAx>
      <c:valAx>
        <c:axId val="-12995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5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'MFI40@70'!$A$24:$A$27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'MFI40@70'!$K$24:$K$27</c:f>
              <c:numCache>
                <c:formatCode>General</c:formatCode>
                <c:ptCount val="4"/>
                <c:pt idx="0">
                  <c:v>2.9354337532202031E-3</c:v>
                </c:pt>
                <c:pt idx="1">
                  <c:v>4.4860191058345182E-3</c:v>
                </c:pt>
                <c:pt idx="2">
                  <c:v>8.9837425770887581E-3</c:v>
                </c:pt>
                <c:pt idx="3">
                  <c:v>1.545292695562739E-2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57520"/>
        <c:axId val="-1299576016"/>
      </c:scatterChart>
      <c:valAx>
        <c:axId val="-129955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76016"/>
        <c:crosses val="autoZero"/>
        <c:crossBetween val="midCat"/>
      </c:valAx>
      <c:valAx>
        <c:axId val="-12995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'MFI40@70'!$A$20:$A$23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'MFI40@70'!$K$20:$K$23</c:f>
              <c:numCache>
                <c:formatCode>General</c:formatCode>
                <c:ptCount val="4"/>
                <c:pt idx="0">
                  <c:v>0</c:v>
                </c:pt>
                <c:pt idx="1">
                  <c:v>1.2422201465243968E-3</c:v>
                </c:pt>
                <c:pt idx="2">
                  <c:v>9.0910206937613739E-4</c:v>
                </c:pt>
                <c:pt idx="3">
                  <c:v>1.0195461620574225E-3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71664"/>
        <c:axId val="-1299551536"/>
      </c:scatterChart>
      <c:valAx>
        <c:axId val="-129957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51536"/>
        <c:crosses val="autoZero"/>
        <c:crossBetween val="midCat"/>
      </c:valAx>
      <c:valAx>
        <c:axId val="-12995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7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'MFI40@78'!$A$20:$A$27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'MFI40@78'!$E$20:$E$27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4.3735378661964017E-2</c:v>
                </c:pt>
                <c:pt idx="3">
                  <c:v>-2.7899324196171568E-2</c:v>
                </c:pt>
                <c:pt idx="4">
                  <c:v>8.7550519329567159E-2</c:v>
                </c:pt>
                <c:pt idx="5">
                  <c:v>0.1321330514341037</c:v>
                </c:pt>
                <c:pt idx="6">
                  <c:v>0.24002957495450725</c:v>
                </c:pt>
                <c:pt idx="7">
                  <c:v>0.31953587180710091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70032"/>
        <c:axId val="-1299549904"/>
      </c:scatterChart>
      <c:valAx>
        <c:axId val="-129957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49904"/>
        <c:crosses val="autoZero"/>
        <c:crossBetween val="midCat"/>
      </c:valAx>
      <c:valAx>
        <c:axId val="-12995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7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'MFI40@78'!$A$20:$A$27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'MFI40@78'!$F$20:$F$27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5.6691873065756668E-9</c:v>
                </c:pt>
                <c:pt idx="3">
                  <c:v>-3.7481447037769444E-9</c:v>
                </c:pt>
                <c:pt idx="4">
                  <c:v>1.1105455799180112E-8</c:v>
                </c:pt>
                <c:pt idx="5">
                  <c:v>1.6397790903807701E-8</c:v>
                </c:pt>
                <c:pt idx="6">
                  <c:v>2.8270622999062309E-8</c:v>
                </c:pt>
                <c:pt idx="7">
                  <c:v>3.6235115969067664E-8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50992"/>
        <c:axId val="-1299566768"/>
      </c:scatterChart>
      <c:valAx>
        <c:axId val="-12995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66768"/>
        <c:crosses val="autoZero"/>
        <c:crossBetween val="midCat"/>
      </c:valAx>
      <c:valAx>
        <c:axId val="-12995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5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'MFI40@78'!$A$20:$A$27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'MFI40@78'!$D$20:$D$27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55174.486647572179</c:v>
                </c:pt>
                <c:pt idx="3">
                  <c:v>-34525.290002418449</c:v>
                </c:pt>
                <c:pt idx="4">
                  <c:v>111588.3218435896</c:v>
                </c:pt>
                <c:pt idx="5">
                  <c:v>169252.65920408678</c:v>
                </c:pt>
                <c:pt idx="6">
                  <c:v>335901.74427978147</c:v>
                </c:pt>
                <c:pt idx="7">
                  <c:v>461342.95972316834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75472"/>
        <c:axId val="-1299568400"/>
      </c:scatterChart>
      <c:valAx>
        <c:axId val="-129957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68400"/>
        <c:crosses val="autoZero"/>
        <c:crossBetween val="midCat"/>
      </c:valAx>
      <c:valAx>
        <c:axId val="-12995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7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BEA19(1)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Kinetics!$C$35:$C$38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Kinetics!$G$35:$G$38</c:f>
              <c:numCache>
                <c:formatCode>General</c:formatCode>
                <c:ptCount val="4"/>
                <c:pt idx="0">
                  <c:v>-6.2688707502857826</c:v>
                </c:pt>
                <c:pt idx="1">
                  <c:v>-5.4666474454429679</c:v>
                </c:pt>
                <c:pt idx="2">
                  <c:v>-5.2002391466385669</c:v>
                </c:pt>
                <c:pt idx="3">
                  <c:v>-4.3896486363733072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77856"/>
        <c:axId val="-1144550112"/>
      </c:scatterChart>
      <c:valAx>
        <c:axId val="-114457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50112"/>
        <c:crosses val="autoZero"/>
        <c:crossBetween val="midCat"/>
      </c:valAx>
      <c:valAx>
        <c:axId val="-11445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7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'MFI40@78'!$A$20:$A$27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'MFI40@78'!$B$20:$B$27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4.2792778582243861E-2</c:v>
                </c:pt>
                <c:pt idx="3">
                  <c:v>-2.8292155070780076E-2</c:v>
                </c:pt>
                <c:pt idx="4">
                  <c:v>8.3827413943086598E-2</c:v>
                </c:pt>
                <c:pt idx="5">
                  <c:v>0.12377559559033591</c:v>
                </c:pt>
                <c:pt idx="6">
                  <c:v>0.21339540307263216</c:v>
                </c:pt>
                <c:pt idx="7">
                  <c:v>0.2735138584621653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45552"/>
        <c:axId val="-1299564048"/>
      </c:scatterChart>
      <c:valAx>
        <c:axId val="-12995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64048"/>
        <c:crosses val="autoZero"/>
        <c:crossBetween val="midCat"/>
      </c:valAx>
      <c:valAx>
        <c:axId val="-12995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4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'MFI40@78'!$A$20:$A$27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'MFI40@78'!$H$20:$H$27</c:f>
              <c:numCache>
                <c:formatCode>General</c:formatCode>
                <c:ptCount val="8"/>
                <c:pt idx="0">
                  <c:v>0</c:v>
                </c:pt>
                <c:pt idx="1">
                  <c:v>1.9259826800212087E-3</c:v>
                </c:pt>
                <c:pt idx="2">
                  <c:v>4.0997444960903622E-3</c:v>
                </c:pt>
                <c:pt idx="3">
                  <c:v>7.0573782785955403E-3</c:v>
                </c:pt>
                <c:pt idx="4">
                  <c:v>1.5809149452907324E-2</c:v>
                </c:pt>
                <c:pt idx="5">
                  <c:v>2.5831962596578835E-2</c:v>
                </c:pt>
                <c:pt idx="6">
                  <c:v>5.1334252664584301E-2</c:v>
                </c:pt>
                <c:pt idx="7">
                  <c:v>8.9531146532390748E-2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45008"/>
        <c:axId val="-1299561328"/>
      </c:scatterChart>
      <c:valAx>
        <c:axId val="-129954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61328"/>
        <c:crosses val="autoZero"/>
        <c:crossBetween val="midCat"/>
      </c:valAx>
      <c:valAx>
        <c:axId val="-12995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4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'MFI40@78'!$A$20:$A$27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'MFI40@78'!$J$20:$J$27</c:f>
              <c:numCache>
                <c:formatCode>General</c:formatCode>
                <c:ptCount val="8"/>
                <c:pt idx="0">
                  <c:v>0</c:v>
                </c:pt>
                <c:pt idx="1">
                  <c:v>2289.327013893776</c:v>
                </c:pt>
                <c:pt idx="2">
                  <c:v>5285.9689286886742</c:v>
                </c:pt>
                <c:pt idx="3">
                  <c:v>8612.2117991968698</c:v>
                </c:pt>
                <c:pt idx="4">
                  <c:v>21044.624595268466</c:v>
                </c:pt>
                <c:pt idx="5">
                  <c:v>35323.024228475937</c:v>
                </c:pt>
                <c:pt idx="6">
                  <c:v>80804.294577348031</c:v>
                </c:pt>
                <c:pt idx="7">
                  <c:v>151014.52029121009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56432"/>
        <c:axId val="-1299574384"/>
      </c:scatterChart>
      <c:valAx>
        <c:axId val="-129955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74384"/>
        <c:crosses val="autoZero"/>
        <c:crossBetween val="midCat"/>
      </c:valAx>
      <c:valAx>
        <c:axId val="-12995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5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331045567417713E-4"/>
                  <c:y val="-1.068822684733873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'MFI40@78'!$A$20:$A$27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'MFI40@78'!$K$20:$K$27</c:f>
              <c:numCache>
                <c:formatCode>General</c:formatCode>
                <c:ptCount val="8"/>
                <c:pt idx="0">
                  <c:v>0</c:v>
                </c:pt>
                <c:pt idx="1">
                  <c:v>1.9278397695276124E-3</c:v>
                </c:pt>
                <c:pt idx="2">
                  <c:v>4.1081714887876769E-3</c:v>
                </c:pt>
                <c:pt idx="3">
                  <c:v>7.0823993643531532E-3</c:v>
                </c:pt>
                <c:pt idx="4">
                  <c:v>1.5935446928470706E-2</c:v>
                </c:pt>
                <c:pt idx="5">
                  <c:v>2.6171467218524504E-2</c:v>
                </c:pt>
                <c:pt idx="6">
                  <c:v>5.2698758078133331E-2</c:v>
                </c:pt>
                <c:pt idx="7">
                  <c:v>9.3795588562564161E-2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77648"/>
        <c:axId val="-1299567856"/>
      </c:scatterChart>
      <c:valAx>
        <c:axId val="-129957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67856"/>
        <c:crosses val="autoZero"/>
        <c:crossBetween val="midCat"/>
      </c:valAx>
      <c:valAx>
        <c:axId val="-12995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7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'MFI40@78'!$A$20:$A$27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'MFI40@78'!$L$20:$L$27</c:f>
              <c:numCache>
                <c:formatCode>General</c:formatCode>
                <c:ptCount val="8"/>
                <c:pt idx="0">
                  <c:v>0</c:v>
                </c:pt>
                <c:pt idx="1">
                  <c:v>2.5515418544920976E-10</c:v>
                </c:pt>
                <c:pt idx="2">
                  <c:v>5.4313415084205119E-10</c:v>
                </c:pt>
                <c:pt idx="3">
                  <c:v>9.3496147434833729E-10</c:v>
                </c:pt>
                <c:pt idx="4">
                  <c:v>2.0943961195211623E-9</c:v>
                </c:pt>
                <c:pt idx="5">
                  <c:v>3.4222184047947641E-9</c:v>
                </c:pt>
                <c:pt idx="6">
                  <c:v>6.8007617930041284E-9</c:v>
                </c:pt>
                <c:pt idx="7">
                  <c:v>1.1861086292611127E-8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73296"/>
        <c:axId val="-1299564592"/>
      </c:scatterChart>
      <c:valAx>
        <c:axId val="-12995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64592"/>
        <c:crosses val="autoZero"/>
        <c:crossBetween val="midCat"/>
      </c:valAx>
      <c:valAx>
        <c:axId val="-12995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7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'MFI40@78'!$A$24:$A$27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'MFI40@78'!$K$24:$K$27</c:f>
              <c:numCache>
                <c:formatCode>General</c:formatCode>
                <c:ptCount val="4"/>
                <c:pt idx="0">
                  <c:v>1.5935446928470706E-2</c:v>
                </c:pt>
                <c:pt idx="1">
                  <c:v>2.6171467218524504E-2</c:v>
                </c:pt>
                <c:pt idx="2">
                  <c:v>5.2698758078133331E-2</c:v>
                </c:pt>
                <c:pt idx="3">
                  <c:v>9.3795588562564161E-2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62416"/>
        <c:axId val="-1299570576"/>
      </c:scatterChart>
      <c:valAx>
        <c:axId val="-129956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70576"/>
        <c:crosses val="autoZero"/>
        <c:crossBetween val="midCat"/>
      </c:valAx>
      <c:valAx>
        <c:axId val="-12995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6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331045567417713E-4"/>
                  <c:y val="-1.068822684733873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'MFI40@78'!$A$20:$A$23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'MFI40@78'!$K$20:$K$23</c:f>
              <c:numCache>
                <c:formatCode>General</c:formatCode>
                <c:ptCount val="4"/>
                <c:pt idx="0">
                  <c:v>0</c:v>
                </c:pt>
                <c:pt idx="1">
                  <c:v>1.9278397695276124E-3</c:v>
                </c:pt>
                <c:pt idx="2">
                  <c:v>4.1081714887876769E-3</c:v>
                </c:pt>
                <c:pt idx="3">
                  <c:v>7.0823993643531532E-3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60240"/>
        <c:axId val="-1299561872"/>
      </c:scatterChart>
      <c:valAx>
        <c:axId val="-12995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61872"/>
        <c:crosses val="autoZero"/>
        <c:crossBetween val="midCat"/>
      </c:valAx>
      <c:valAx>
        <c:axId val="-12995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'MFI40@92'!$A$20:$A$27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'MFI40@92'!$E$20:$E$27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0.21024729730739702</c:v>
                </c:pt>
                <c:pt idx="3">
                  <c:v>0.35493564292928875</c:v>
                </c:pt>
                <c:pt idx="4">
                  <c:v>0.62432982104492241</c:v>
                </c:pt>
                <c:pt idx="5">
                  <c:v>1.100700182126094</c:v>
                </c:pt>
                <c:pt idx="6">
                  <c:v>1.573937933350027</c:v>
                </c:pt>
                <c:pt idx="7">
                  <c:v>1.8985877054468048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53712"/>
        <c:axId val="-1299553168"/>
      </c:scatterChart>
      <c:valAx>
        <c:axId val="-12995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53168"/>
        <c:crosses val="autoZero"/>
        <c:crossBetween val="midCat"/>
      </c:valAx>
      <c:valAx>
        <c:axId val="-12995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'MFI40@92'!$A$20:$A$27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'MFI40@92'!$F$20:$F$27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2.5120352128822954E-8</c:v>
                </c:pt>
                <c:pt idx="3">
                  <c:v>3.958256382923848E-8</c:v>
                </c:pt>
                <c:pt idx="4">
                  <c:v>6.1521026670896562E-8</c:v>
                </c:pt>
                <c:pt idx="5">
                  <c:v>8.8412105188734579E-8</c:v>
                </c:pt>
                <c:pt idx="6">
                  <c:v>1.0502649744941425E-7</c:v>
                </c:pt>
                <c:pt idx="7">
                  <c:v>1.126371451492872E-7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133216"/>
        <c:axId val="-1297115264"/>
      </c:scatterChart>
      <c:valAx>
        <c:axId val="-129713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15264"/>
        <c:crosses val="autoZero"/>
        <c:crossBetween val="midCat"/>
      </c:valAx>
      <c:valAx>
        <c:axId val="-12971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3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'MFI40@92'!$A$20:$A$27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'MFI40@92'!$D$20:$D$27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244673.00958108756</c:v>
                </c:pt>
                <c:pt idx="3">
                  <c:v>434487.45618862484</c:v>
                </c:pt>
                <c:pt idx="4">
                  <c:v>919489.62616584764</c:v>
                </c:pt>
                <c:pt idx="5">
                  <c:v>1998230.7392529906</c:v>
                </c:pt>
                <c:pt idx="6">
                  <c:v>4352051.8057720196</c:v>
                </c:pt>
                <c:pt idx="7">
                  <c:v>5956456.5972974971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122336"/>
        <c:axId val="-1297119616"/>
      </c:scatterChart>
      <c:valAx>
        <c:axId val="-129712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19616"/>
        <c:crosses val="autoZero"/>
        <c:crossBetween val="midCat"/>
      </c:valAx>
      <c:valAx>
        <c:axId val="-12971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2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MOR45(1)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609427511597952E-4"/>
                  <c:y val="1.45014822402269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Kinetics!$C$44:$C$47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Kinetics!$G$44:$G$47</c:f>
              <c:numCache>
                <c:formatCode>General</c:formatCode>
                <c:ptCount val="4"/>
                <c:pt idx="0">
                  <c:v>-6.218948681004969</c:v>
                </c:pt>
                <c:pt idx="1">
                  <c:v>-5.6070218134574592</c:v>
                </c:pt>
                <c:pt idx="2">
                  <c:v>-5.0338723527158216</c:v>
                </c:pt>
                <c:pt idx="3">
                  <c:v>-4.2282802668266291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52832"/>
        <c:axId val="-1144570784"/>
      </c:scatterChart>
      <c:valAx>
        <c:axId val="-114455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70784"/>
        <c:crosses val="autoZero"/>
        <c:crossBetween val="midCat"/>
      </c:valAx>
      <c:valAx>
        <c:axId val="-11445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5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'MFI40@92'!$A$20:$A$27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'MFI40@92'!$B$20:$B$27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0.18961618454727469</c:v>
                </c:pt>
                <c:pt idx="3">
                  <c:v>0.29878142987045953</c:v>
                </c:pt>
                <c:pt idx="4">
                  <c:v>0.46437973030568053</c:v>
                </c:pt>
                <c:pt idx="5">
                  <c:v>0.66736190510820181</c:v>
                </c:pt>
                <c:pt idx="6">
                  <c:v>0.79277247470874279</c:v>
                </c:pt>
                <c:pt idx="7">
                  <c:v>0.85021999659788039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122880"/>
        <c:axId val="-1297135936"/>
      </c:scatterChart>
      <c:valAx>
        <c:axId val="-129712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35936"/>
        <c:crosses val="autoZero"/>
        <c:crossBetween val="midCat"/>
      </c:valAx>
      <c:valAx>
        <c:axId val="-12971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2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'MFI40@92'!$A$20:$A$27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'MFI40@92'!$H$20:$H$27</c:f>
              <c:numCache>
                <c:formatCode>General</c:formatCode>
                <c:ptCount val="8"/>
                <c:pt idx="0">
                  <c:v>0</c:v>
                </c:pt>
                <c:pt idx="1">
                  <c:v>2.8119045396451176E-2</c:v>
                </c:pt>
                <c:pt idx="2">
                  <c:v>8.316726407539006E-2</c:v>
                </c:pt>
                <c:pt idx="3">
                  <c:v>0.14390438648667514</c:v>
                </c:pt>
                <c:pt idx="4">
                  <c:v>0.29687329260196271</c:v>
                </c:pt>
                <c:pt idx="5">
                  <c:v>0.51499398190473711</c:v>
                </c:pt>
                <c:pt idx="6">
                  <c:v>0.72765221695800519</c:v>
                </c:pt>
                <c:pt idx="7">
                  <c:v>0.81477305654675503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119072"/>
        <c:axId val="-1297118528"/>
      </c:scatterChart>
      <c:valAx>
        <c:axId val="-12971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18528"/>
        <c:crosses val="autoZero"/>
        <c:crossBetween val="midCat"/>
      </c:valAx>
      <c:valAx>
        <c:axId val="-12971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'MFI40@92'!$A$20:$A$27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'MFI40@92'!$J$20:$J$27</c:f>
              <c:numCache>
                <c:formatCode>General</c:formatCode>
                <c:ptCount val="8"/>
                <c:pt idx="0">
                  <c:v>0</c:v>
                </c:pt>
                <c:pt idx="1">
                  <c:v>30086.810390101877</c:v>
                </c:pt>
                <c:pt idx="2">
                  <c:v>107315.65371666593</c:v>
                </c:pt>
                <c:pt idx="3">
                  <c:v>209265.51842960439</c:v>
                </c:pt>
                <c:pt idx="4">
                  <c:v>587820.47324399312</c:v>
                </c:pt>
                <c:pt idx="5">
                  <c:v>1542007.1138245389</c:v>
                </c:pt>
                <c:pt idx="6">
                  <c:v>3994563.6936367471</c:v>
                </c:pt>
                <c:pt idx="7">
                  <c:v>5708123.0356706297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117440"/>
        <c:axId val="-1297116352"/>
      </c:scatterChart>
      <c:valAx>
        <c:axId val="-129711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16352"/>
        <c:crosses val="autoZero"/>
        <c:crossBetween val="midCat"/>
      </c:valAx>
      <c:valAx>
        <c:axId val="-12971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1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'MFI40@92'!$A$20:$A$27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'MFI40@92'!$K$20:$K$27</c:f>
              <c:numCache>
                <c:formatCode>General</c:formatCode>
                <c:ptCount val="8"/>
                <c:pt idx="0">
                  <c:v>0</c:v>
                </c:pt>
                <c:pt idx="1">
                  <c:v>2.8521956710041946E-2</c:v>
                </c:pt>
                <c:pt idx="2">
                  <c:v>8.6830226935080829E-2</c:v>
                </c:pt>
                <c:pt idx="3">
                  <c:v>0.15537321104857019</c:v>
                </c:pt>
                <c:pt idx="4">
                  <c:v>0.35221816529286959</c:v>
                </c:pt>
                <c:pt idx="5">
                  <c:v>0.72359397967779682</c:v>
                </c:pt>
                <c:pt idx="6">
                  <c:v>1.3006754152920841</c:v>
                </c:pt>
                <c:pt idx="7">
                  <c:v>1.6861734843428027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114176"/>
        <c:axId val="-1297137024"/>
      </c:scatterChart>
      <c:valAx>
        <c:axId val="-129711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37024"/>
        <c:crosses val="autoZero"/>
        <c:crossBetween val="midCat"/>
      </c:valAx>
      <c:valAx>
        <c:axId val="-12971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1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'MFI40@92'!$A$20:$A$27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'MFI40@92'!$L$20:$L$27</c:f>
              <c:numCache>
                <c:formatCode>General</c:formatCode>
                <c:ptCount val="8"/>
                <c:pt idx="0">
                  <c:v>0</c:v>
                </c:pt>
                <c:pt idx="1">
                  <c:v>3.7252111341218518E-9</c:v>
                </c:pt>
                <c:pt idx="2">
                  <c:v>1.1017999144707676E-8</c:v>
                </c:pt>
                <c:pt idx="3">
                  <c:v>1.9064453121754723E-8</c:v>
                </c:pt>
                <c:pt idx="4">
                  <c:v>3.9329773803908024E-8</c:v>
                </c:pt>
                <c:pt idx="5">
                  <c:v>6.8226402722739578E-8</c:v>
                </c:pt>
                <c:pt idx="6">
                  <c:v>9.6399365702596534E-8</c:v>
                </c:pt>
                <c:pt idx="7">
                  <c:v>1.0794113453131411E-7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145184"/>
        <c:axId val="-1297112000"/>
      </c:scatterChart>
      <c:valAx>
        <c:axId val="-129714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12000"/>
        <c:crosses val="autoZero"/>
        <c:crossBetween val="midCat"/>
      </c:valAx>
      <c:valAx>
        <c:axId val="-12971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4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'MFI40@92'!$A$24:$A$27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'MFI40@92'!$K$24:$K$27</c:f>
              <c:numCache>
                <c:formatCode>General</c:formatCode>
                <c:ptCount val="4"/>
                <c:pt idx="0">
                  <c:v>0.35221816529286959</c:v>
                </c:pt>
                <c:pt idx="1">
                  <c:v>0.72359397967779682</c:v>
                </c:pt>
                <c:pt idx="2">
                  <c:v>1.3006754152920841</c:v>
                </c:pt>
                <c:pt idx="3">
                  <c:v>1.6861734843428027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111456"/>
        <c:axId val="-1297144640"/>
      </c:scatterChart>
      <c:valAx>
        <c:axId val="-129711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44640"/>
        <c:crosses val="autoZero"/>
        <c:crossBetween val="midCat"/>
      </c:valAx>
      <c:valAx>
        <c:axId val="-12971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1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'MFI40@92'!$A$20:$A$23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'MFI40@92'!$K$20:$K$23</c:f>
              <c:numCache>
                <c:formatCode>General</c:formatCode>
                <c:ptCount val="4"/>
                <c:pt idx="0">
                  <c:v>0</c:v>
                </c:pt>
                <c:pt idx="1">
                  <c:v>2.8521956710041946E-2</c:v>
                </c:pt>
                <c:pt idx="2">
                  <c:v>8.6830226935080829E-2</c:v>
                </c:pt>
                <c:pt idx="3">
                  <c:v>0.15537321104857019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138656"/>
        <c:axId val="-1297144096"/>
      </c:scatterChart>
      <c:valAx>
        <c:axId val="-12971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44096"/>
        <c:crosses val="autoZero"/>
        <c:crossBetween val="midCat"/>
      </c:valAx>
      <c:valAx>
        <c:axId val="-12971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'FAU40@70'!$E$20:$E$27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0.11736585569560816</c:v>
                </c:pt>
                <c:pt idx="3">
                  <c:v>0.10378822418542895</c:v>
                </c:pt>
                <c:pt idx="4">
                  <c:v>3.1414268176248185E-2</c:v>
                </c:pt>
                <c:pt idx="5">
                  <c:v>0.20011038364549835</c:v>
                </c:pt>
                <c:pt idx="6">
                  <c:v>0.12047038147832392</c:v>
                </c:pt>
                <c:pt idx="7">
                  <c:v>0.19702339376934419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143008"/>
        <c:axId val="-1297142464"/>
      </c:scatterChart>
      <c:valAx>
        <c:axId val="-129714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42464"/>
        <c:crosses val="autoZero"/>
        <c:crossBetween val="midCat"/>
      </c:valAx>
      <c:valAx>
        <c:axId val="-12971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4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'FAU40@70'!$A$20:$A$27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'FAU40@70'!$F$20:$F$27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1.4670862638970587E-8</c:v>
                </c:pt>
                <c:pt idx="3">
                  <c:v>1.306038508915115E-8</c:v>
                </c:pt>
                <c:pt idx="4">
                  <c:v>4.0970720582478196E-9</c:v>
                </c:pt>
                <c:pt idx="5">
                  <c:v>2.4026521983252101E-8</c:v>
                </c:pt>
                <c:pt idx="6">
                  <c:v>1.503603700343429E-8</c:v>
                </c:pt>
                <c:pt idx="7">
                  <c:v>2.3691209908370293E-8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140832"/>
        <c:axId val="-1297131040"/>
      </c:scatterChart>
      <c:valAx>
        <c:axId val="-12971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31040"/>
        <c:crosses val="autoZero"/>
        <c:crossBetween val="midCat"/>
      </c:valAx>
      <c:valAx>
        <c:axId val="-12971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4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'FAU40@70'!$D$20:$D$27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127306.46580713931</c:v>
                </c:pt>
                <c:pt idx="3">
                  <c:v>113092.70597869701</c:v>
                </c:pt>
                <c:pt idx="4">
                  <c:v>37012.243908672594</c:v>
                </c:pt>
                <c:pt idx="5">
                  <c:v>215959.73960176384</c:v>
                </c:pt>
                <c:pt idx="6">
                  <c:v>132037.94524656169</c:v>
                </c:pt>
                <c:pt idx="7">
                  <c:v>214624.37670942102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136480"/>
        <c:axId val="-1297130496"/>
      </c:scatterChart>
      <c:valAx>
        <c:axId val="-12971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30496"/>
        <c:crosses val="autoZero"/>
        <c:crossBetween val="midCat"/>
      </c:valAx>
      <c:valAx>
        <c:axId val="-12971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3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MCM22(1)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9659278701273451E-2"/>
                  <c:y val="0.15128554243219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Kinetics!$C$53:$C$56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Kinetics!$G$53:$G$56</c:f>
              <c:numCache>
                <c:formatCode>General</c:formatCode>
                <c:ptCount val="4"/>
                <c:pt idx="0">
                  <c:v>-5.8091082830778307</c:v>
                </c:pt>
                <c:pt idx="1">
                  <c:v>-5.3347755957290808</c:v>
                </c:pt>
                <c:pt idx="2">
                  <c:v>-4.5341563270629139</c:v>
                </c:pt>
                <c:pt idx="3">
                  <c:v>-4.1931013207940646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46304"/>
        <c:axId val="-1144547936"/>
      </c:scatterChart>
      <c:valAx>
        <c:axId val="-114454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47936"/>
        <c:crosses val="autoZero"/>
        <c:crossBetween val="midCat"/>
      </c:valAx>
      <c:valAx>
        <c:axId val="-11445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4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'FAU40@70'!$A$20:$A$27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'FAU40@70'!$B$20:$B$27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0.11074020711783353</c:v>
                </c:pt>
                <c:pt idx="3">
                  <c:v>9.8583824646370388E-2</c:v>
                </c:pt>
                <c:pt idx="4">
                  <c:v>3.0925966623247429E-2</c:v>
                </c:pt>
                <c:pt idx="5">
                  <c:v>0.1813596164194754</c:v>
                </c:pt>
                <c:pt idx="6">
                  <c:v>0.11349665612495689</c:v>
                </c:pt>
                <c:pt idx="7">
                  <c:v>0.17882857720690135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139200"/>
        <c:axId val="-1297137568"/>
      </c:scatterChart>
      <c:valAx>
        <c:axId val="-129713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37568"/>
        <c:crosses val="autoZero"/>
        <c:crossBetween val="midCat"/>
      </c:valAx>
      <c:valAx>
        <c:axId val="-12971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3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'FAU40@70'!$A$20:$A$27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'FAU40@70'!$H$20:$H$27</c:f>
              <c:numCache>
                <c:formatCode>General</c:formatCode>
                <c:ptCount val="8"/>
                <c:pt idx="0">
                  <c:v>0</c:v>
                </c:pt>
                <c:pt idx="1">
                  <c:v>1.3353296822609573E-3</c:v>
                </c:pt>
                <c:pt idx="2">
                  <c:v>2.328063473584737E-3</c:v>
                </c:pt>
                <c:pt idx="3">
                  <c:v>4.1573301517893544E-3</c:v>
                </c:pt>
                <c:pt idx="4">
                  <c:v>6.7064962098213792E-3</c:v>
                </c:pt>
                <c:pt idx="5">
                  <c:v>1.1422003250497709E-2</c:v>
                </c:pt>
                <c:pt idx="6">
                  <c:v>2.3039337648068845E-2</c:v>
                </c:pt>
                <c:pt idx="7">
                  <c:v>3.9014937515258565E-2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94048"/>
        <c:axId val="-1297098944"/>
      </c:scatterChart>
      <c:valAx>
        <c:axId val="-129709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98944"/>
        <c:crosses val="autoZero"/>
        <c:crossBetween val="midCat"/>
      </c:valAx>
      <c:valAx>
        <c:axId val="-12970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9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'FAU40@70'!$J$20:$J$27</c:f>
              <c:numCache>
                <c:formatCode>General</c:formatCode>
                <c:ptCount val="8"/>
                <c:pt idx="0">
                  <c:v>0</c:v>
                </c:pt>
                <c:pt idx="1">
                  <c:v>1483.6233956211754</c:v>
                </c:pt>
                <c:pt idx="2">
                  <c:v>2676.3317561922536</c:v>
                </c:pt>
                <c:pt idx="3">
                  <c:v>4769.1770754401896</c:v>
                </c:pt>
                <c:pt idx="4">
                  <c:v>8026.3448678724671</c:v>
                </c:pt>
                <c:pt idx="5">
                  <c:v>13601.114164261642</c:v>
                </c:pt>
                <c:pt idx="6">
                  <c:v>26803.140345769523</c:v>
                </c:pt>
                <c:pt idx="7">
                  <c:v>46824.488442254544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88608"/>
        <c:axId val="-1297110912"/>
      </c:scatterChart>
      <c:valAx>
        <c:axId val="-129708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10912"/>
        <c:crosses val="autoZero"/>
        <c:crossBetween val="midCat"/>
      </c:valAx>
      <c:valAx>
        <c:axId val="-12971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8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'FAU40@70'!$K$20:$K$27</c:f>
              <c:numCache>
                <c:formatCode>General</c:formatCode>
                <c:ptCount val="8"/>
                <c:pt idx="0">
                  <c:v>0</c:v>
                </c:pt>
                <c:pt idx="1">
                  <c:v>1.3362220294145927E-3</c:v>
                </c:pt>
                <c:pt idx="2">
                  <c:v>2.3307776266518311E-3</c:v>
                </c:pt>
                <c:pt idx="3">
                  <c:v>4.1659958746380335E-3</c:v>
                </c:pt>
                <c:pt idx="4">
                  <c:v>6.7290858102218515E-3</c:v>
                </c:pt>
                <c:pt idx="5">
                  <c:v>1.1487735337038864E-2</c:v>
                </c:pt>
                <c:pt idx="6">
                  <c:v>2.3308891463438234E-2</c:v>
                </c:pt>
                <c:pt idx="7">
                  <c:v>3.9796413853001769E-2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92416"/>
        <c:axId val="-1297083712"/>
      </c:scatterChart>
      <c:valAx>
        <c:axId val="-12970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83712"/>
        <c:crosses val="autoZero"/>
        <c:crossBetween val="midCat"/>
      </c:valAx>
      <c:valAx>
        <c:axId val="-12970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'FAU40@70'!$A$20:$A$27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'FAU40@70'!$L$20:$L$27</c:f>
              <c:numCache>
                <c:formatCode>General</c:formatCode>
                <c:ptCount val="8"/>
                <c:pt idx="0">
                  <c:v>0</c:v>
                </c:pt>
                <c:pt idx="1">
                  <c:v>1.7690447630593162E-10</c:v>
                </c:pt>
                <c:pt idx="2">
                  <c:v>3.0842184898050597E-10</c:v>
                </c:pt>
                <c:pt idx="3">
                  <c:v>5.5076309850905371E-10</c:v>
                </c:pt>
                <c:pt idx="4">
                  <c:v>8.8847661787713635E-10</c:v>
                </c:pt>
                <c:pt idx="5">
                  <c:v>1.5131869906259365E-9</c:v>
                </c:pt>
                <c:pt idx="6">
                  <c:v>3.0522514516161609E-9</c:v>
                </c:pt>
                <c:pt idx="7">
                  <c:v>5.1686989220214552E-9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83168"/>
        <c:axId val="-1297077184"/>
      </c:scatterChart>
      <c:valAx>
        <c:axId val="-129708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77184"/>
        <c:crosses val="autoZero"/>
        <c:crossBetween val="midCat"/>
      </c:valAx>
      <c:valAx>
        <c:axId val="-12970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8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'FAU40@70'!$A$24:$A$27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'FAU40@70'!$K$24:$K$27</c:f>
              <c:numCache>
                <c:formatCode>General</c:formatCode>
                <c:ptCount val="4"/>
                <c:pt idx="0">
                  <c:v>6.7290858102218515E-3</c:v>
                </c:pt>
                <c:pt idx="1">
                  <c:v>1.1487735337038864E-2</c:v>
                </c:pt>
                <c:pt idx="2">
                  <c:v>2.3308891463438234E-2</c:v>
                </c:pt>
                <c:pt idx="3">
                  <c:v>3.9796413853001769E-2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6370992"/>
        <c:axId val="-1326376976"/>
      </c:scatterChart>
      <c:valAx>
        <c:axId val="-132637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76976"/>
        <c:crosses val="autoZero"/>
        <c:crossBetween val="midCat"/>
      </c:valAx>
      <c:valAx>
        <c:axId val="-1326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7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'FAU40@70'!$A$20:$A$23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'FAU40@70'!$K$20:$K$23</c:f>
              <c:numCache>
                <c:formatCode>General</c:formatCode>
                <c:ptCount val="4"/>
                <c:pt idx="0">
                  <c:v>0</c:v>
                </c:pt>
                <c:pt idx="1">
                  <c:v>1.3362220294145927E-3</c:v>
                </c:pt>
                <c:pt idx="2">
                  <c:v>2.3307776266518311E-3</c:v>
                </c:pt>
                <c:pt idx="3">
                  <c:v>4.1659958746380335E-3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6365008"/>
        <c:axId val="-1326364464"/>
      </c:scatterChart>
      <c:valAx>
        <c:axId val="-132636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64464"/>
        <c:crosses val="autoZero"/>
        <c:crossBetween val="midCat"/>
      </c:valAx>
      <c:valAx>
        <c:axId val="-13263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6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'FAU40@78'!$E$20:$E$27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-2.3898476420229423E-2</c:v>
                </c:pt>
                <c:pt idx="3">
                  <c:v>-3.1647273372963351E-2</c:v>
                </c:pt>
                <c:pt idx="4">
                  <c:v>-3.7268795785581503E-2</c:v>
                </c:pt>
                <c:pt idx="5">
                  <c:v>0.16039850922539792</c:v>
                </c:pt>
                <c:pt idx="6">
                  <c:v>0.13480932547515953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6381872"/>
        <c:axId val="-1326374800"/>
      </c:scatterChart>
      <c:valAx>
        <c:axId val="-1326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74800"/>
        <c:crosses val="autoZero"/>
        <c:crossBetween val="midCat"/>
      </c:valAx>
      <c:valAx>
        <c:axId val="-13263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'FAU40@78'!$A$20:$A$27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'FAU40@78'!$F$20:$F$27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-3.2042054686173063E-9</c:v>
                </c:pt>
                <c:pt idx="3">
                  <c:v>-4.2596788698050712E-9</c:v>
                </c:pt>
                <c:pt idx="4">
                  <c:v>-5.0305286840188673E-9</c:v>
                </c:pt>
                <c:pt idx="5">
                  <c:v>1.9632970381904278E-8</c:v>
                </c:pt>
                <c:pt idx="6">
                  <c:v>1.6708043361160926E-8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6371536"/>
        <c:axId val="-1326375888"/>
      </c:scatterChart>
      <c:valAx>
        <c:axId val="-132637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75888"/>
        <c:crosses val="autoZero"/>
        <c:crossBetween val="midCat"/>
      </c:valAx>
      <c:valAx>
        <c:axId val="-13263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7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'FAU40@78'!$D$20:$D$27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-33943.561210902226</c:v>
                </c:pt>
                <c:pt idx="3">
                  <c:v>-41544.650895838371</c:v>
                </c:pt>
                <c:pt idx="4">
                  <c:v>-49210.908916440254</c:v>
                </c:pt>
                <c:pt idx="5">
                  <c:v>204834.20686467396</c:v>
                </c:pt>
                <c:pt idx="6">
                  <c:v>169913.86763968697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6390032"/>
        <c:axId val="-1326375344"/>
      </c:scatterChart>
      <c:valAx>
        <c:axId val="-132639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75344"/>
        <c:crosses val="autoZero"/>
        <c:crossBetween val="midCat"/>
      </c:valAx>
      <c:valAx>
        <c:axId val="-13263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9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FER28(2)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Kinetics!$C$8:$C$11</c:f>
              <c:numCache>
                <c:formatCode>General</c:formatCode>
                <c:ptCount val="4"/>
                <c:pt idx="0">
                  <c:v>2.8735632183908046E-3</c:v>
                </c:pt>
                <c:pt idx="1">
                  <c:v>2.7932960893854749E-3</c:v>
                </c:pt>
                <c:pt idx="2">
                  <c:v>2.7397260273972603E-3</c:v>
                </c:pt>
                <c:pt idx="3">
                  <c:v>2.7027027027027029E-3</c:v>
                </c:pt>
              </c:numCache>
            </c:numRef>
          </c:xVal>
          <c:yVal>
            <c:numRef>
              <c:f>Kinetics!$I$8:$I$11</c:f>
              <c:numCache>
                <c:formatCode>General</c:formatCode>
                <c:ptCount val="4"/>
                <c:pt idx="0">
                  <c:v>-3.6104568730578475</c:v>
                </c:pt>
                <c:pt idx="1">
                  <c:v>-3.0077593390734201</c:v>
                </c:pt>
                <c:pt idx="2">
                  <c:v>-2.7595908516140817</c:v>
                </c:pt>
                <c:pt idx="3">
                  <c:v>-2.6608628566271406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44672"/>
        <c:axId val="-1144544128"/>
      </c:scatterChart>
      <c:valAx>
        <c:axId val="-11445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44128"/>
        <c:crosses val="autoZero"/>
        <c:crossBetween val="midCat"/>
      </c:valAx>
      <c:valAx>
        <c:axId val="-11445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4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'FAU40@78'!$A$20:$A$27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'FAU40@78'!$B$20:$B$27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-2.4186333549345608E-2</c:v>
                </c:pt>
                <c:pt idx="3">
                  <c:v>-3.2153373111451319E-2</c:v>
                </c:pt>
                <c:pt idx="4">
                  <c:v>-3.7971985839514395E-2</c:v>
                </c:pt>
                <c:pt idx="5">
                  <c:v>0.14819573053973639</c:v>
                </c:pt>
                <c:pt idx="6">
                  <c:v>0.12611747706190313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6367184"/>
        <c:axId val="-1326373168"/>
      </c:scatterChart>
      <c:valAx>
        <c:axId val="-132636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73168"/>
        <c:crosses val="autoZero"/>
        <c:crossBetween val="midCat"/>
      </c:valAx>
      <c:valAx>
        <c:axId val="-13263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6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'FAU40@78'!$A$20:$A$27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'FAU40@78'!$H$20:$H$27</c:f>
              <c:numCache>
                <c:formatCode>General</c:formatCode>
                <c:ptCount val="8"/>
                <c:pt idx="0">
                  <c:v>0</c:v>
                </c:pt>
                <c:pt idx="1">
                  <c:v>4.4698118741545896E-3</c:v>
                </c:pt>
                <c:pt idx="2">
                  <c:v>1.0786194025441313E-2</c:v>
                </c:pt>
                <c:pt idx="3">
                  <c:v>1.8056368348522627E-2</c:v>
                </c:pt>
                <c:pt idx="4">
                  <c:v>3.1842497153133628E-2</c:v>
                </c:pt>
                <c:pt idx="5">
                  <c:v>5.6918642028272765E-2</c:v>
                </c:pt>
                <c:pt idx="6">
                  <c:v>0.11616216668316633</c:v>
                </c:pt>
                <c:pt idx="7">
                  <c:v>0.20274864381497629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6381328"/>
        <c:axId val="-1326380784"/>
      </c:scatterChart>
      <c:valAx>
        <c:axId val="-13263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80784"/>
        <c:crosses val="autoZero"/>
        <c:crossBetween val="midCat"/>
      </c:valAx>
      <c:valAx>
        <c:axId val="-13263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8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'FAU40@78'!$J$20:$J$27</c:f>
              <c:numCache>
                <c:formatCode>General</c:formatCode>
                <c:ptCount val="8"/>
                <c:pt idx="0">
                  <c:v>0</c:v>
                </c:pt>
                <c:pt idx="1">
                  <c:v>6267.2207610373307</c:v>
                </c:pt>
                <c:pt idx="2">
                  <c:v>15137.550153613132</c:v>
                </c:pt>
                <c:pt idx="3">
                  <c:v>23330.227808007996</c:v>
                </c:pt>
                <c:pt idx="4">
                  <c:v>41267.218251309307</c:v>
                </c:pt>
                <c:pt idx="5">
                  <c:v>78672.205017062894</c:v>
                </c:pt>
                <c:pt idx="6">
                  <c:v>156501.410227663</c:v>
                </c:pt>
                <c:pt idx="7">
                  <c:v>345000.52265125606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6372624"/>
        <c:axId val="-1326365552"/>
      </c:scatterChart>
      <c:valAx>
        <c:axId val="-132637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65552"/>
        <c:crosses val="autoZero"/>
        <c:crossBetween val="midCat"/>
      </c:valAx>
      <c:valAx>
        <c:axId val="-13263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7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'FAU40@78'!$K$20:$K$27</c:f>
              <c:numCache>
                <c:formatCode>General</c:formatCode>
                <c:ptCount val="8"/>
                <c:pt idx="0">
                  <c:v>0</c:v>
                </c:pt>
                <c:pt idx="1">
                  <c:v>4.4798313511825831E-3</c:v>
                </c:pt>
                <c:pt idx="2">
                  <c:v>1.0844786725275569E-2</c:v>
                </c:pt>
                <c:pt idx="3">
                  <c:v>1.8221373852111592E-2</c:v>
                </c:pt>
                <c:pt idx="4">
                  <c:v>3.2360495388775556E-2</c:v>
                </c:pt>
                <c:pt idx="5">
                  <c:v>5.8602724384393581E-2</c:v>
                </c:pt>
                <c:pt idx="6">
                  <c:v>0.12348167964702618</c:v>
                </c:pt>
                <c:pt idx="7">
                  <c:v>0.22658527201467907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6363920"/>
        <c:axId val="-1326372080"/>
      </c:scatterChart>
      <c:valAx>
        <c:axId val="-132636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72080"/>
        <c:crosses val="autoZero"/>
        <c:crossBetween val="midCat"/>
      </c:valAx>
      <c:valAx>
        <c:axId val="-13263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6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'FAU40@78'!$A$20:$A$27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'FAU40@78'!$L$20:$L$27</c:f>
              <c:numCache>
                <c:formatCode>General</c:formatCode>
                <c:ptCount val="8"/>
                <c:pt idx="0">
                  <c:v>0</c:v>
                </c:pt>
                <c:pt idx="1">
                  <c:v>5.9216067708800007E-10</c:v>
                </c:pt>
                <c:pt idx="2">
                  <c:v>1.4289549844904651E-9</c:v>
                </c:pt>
                <c:pt idx="3">
                  <c:v>2.3921076788122778E-9</c:v>
                </c:pt>
                <c:pt idx="4">
                  <c:v>4.2184940228471434E-9</c:v>
                </c:pt>
                <c:pt idx="5">
                  <c:v>7.5405816959055769E-9</c:v>
                </c:pt>
                <c:pt idx="6">
                  <c:v>1.5389163842185876E-8</c:v>
                </c:pt>
                <c:pt idx="7">
                  <c:v>2.6860140332608059E-8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6389488"/>
        <c:axId val="-1326385680"/>
      </c:scatterChart>
      <c:valAx>
        <c:axId val="-132638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85680"/>
        <c:crosses val="autoZero"/>
        <c:crossBetween val="midCat"/>
      </c:valAx>
      <c:valAx>
        <c:axId val="-13263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8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'FAU40@78'!$A$24:$A$27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'FAU40@78'!$K$24:$K$27</c:f>
              <c:numCache>
                <c:formatCode>General</c:formatCode>
                <c:ptCount val="4"/>
                <c:pt idx="0">
                  <c:v>3.2360495388775556E-2</c:v>
                </c:pt>
                <c:pt idx="1">
                  <c:v>5.8602724384393581E-2</c:v>
                </c:pt>
                <c:pt idx="2">
                  <c:v>0.12348167964702618</c:v>
                </c:pt>
                <c:pt idx="3">
                  <c:v>0.22658527201467907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6382416"/>
        <c:axId val="-1326369904"/>
      </c:scatterChart>
      <c:valAx>
        <c:axId val="-132638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69904"/>
        <c:crosses val="autoZero"/>
        <c:crossBetween val="midCat"/>
      </c:valAx>
      <c:valAx>
        <c:axId val="-13263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8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'FAU40@78'!$A$20:$A$23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'FAU40@78'!$K$20:$K$23</c:f>
              <c:numCache>
                <c:formatCode>General</c:formatCode>
                <c:ptCount val="4"/>
                <c:pt idx="0">
                  <c:v>0</c:v>
                </c:pt>
                <c:pt idx="1">
                  <c:v>4.4798313511825831E-3</c:v>
                </c:pt>
                <c:pt idx="2">
                  <c:v>1.0844786725275569E-2</c:v>
                </c:pt>
                <c:pt idx="3">
                  <c:v>1.8221373852111592E-2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6362288"/>
        <c:axId val="-1326377520"/>
      </c:scatterChart>
      <c:valAx>
        <c:axId val="-132636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77520"/>
        <c:crosses val="autoZero"/>
        <c:crossBetween val="midCat"/>
      </c:valAx>
      <c:valAx>
        <c:axId val="-13263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6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'FAU40@92'!$E$20:$E$27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6387856"/>
        <c:axId val="-1326368816"/>
      </c:scatterChart>
      <c:valAx>
        <c:axId val="-132638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68816"/>
        <c:crosses val="autoZero"/>
        <c:crossBetween val="midCat"/>
      </c:valAx>
      <c:valAx>
        <c:axId val="-13263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8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'FAU40@92'!$A$20:$A$27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'FAU40@92'!$F$20:$F$27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6361200"/>
        <c:axId val="-1326360656"/>
      </c:scatterChart>
      <c:valAx>
        <c:axId val="-132636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60656"/>
        <c:crosses val="autoZero"/>
        <c:crossBetween val="midCat"/>
      </c:valAx>
      <c:valAx>
        <c:axId val="-13263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6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'FAU40@92'!$D$20:$D$27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6384048"/>
        <c:axId val="-1326382960"/>
      </c:scatterChart>
      <c:valAx>
        <c:axId val="-13263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82960"/>
        <c:crosses val="autoZero"/>
        <c:crossBetween val="midCat"/>
      </c:valAx>
      <c:valAx>
        <c:axId val="-13263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38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MFI40(2)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Kinetics!$C$19:$C$20</c:f>
              <c:numCache>
                <c:formatCode>General</c:formatCode>
                <c:ptCount val="2"/>
                <c:pt idx="0">
                  <c:v>2.7932960893854749E-3</c:v>
                </c:pt>
                <c:pt idx="1">
                  <c:v>2.7397260273972603E-3</c:v>
                </c:pt>
              </c:numCache>
            </c:numRef>
          </c:xVal>
          <c:yVal>
            <c:numRef>
              <c:f>Kinetics!$I$19:$I$20</c:f>
              <c:numCache>
                <c:formatCode>General</c:formatCode>
                <c:ptCount val="2"/>
                <c:pt idx="0">
                  <c:v>-2.9561900308670905</c:v>
                </c:pt>
                <c:pt idx="1">
                  <c:v>-2.8682413872686654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64256"/>
        <c:axId val="-1144562080"/>
      </c:scatterChart>
      <c:valAx>
        <c:axId val="-114456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62080"/>
        <c:crosses val="autoZero"/>
        <c:crossBetween val="midCat"/>
      </c:valAx>
      <c:valAx>
        <c:axId val="-11445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6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'FAU40@92'!$A$20:$A$27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'FAU40@92'!$B$20:$B$27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826528"/>
        <c:axId val="-1344819456"/>
      </c:scatterChart>
      <c:valAx>
        <c:axId val="-134482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19456"/>
        <c:crosses val="autoZero"/>
        <c:crossBetween val="midCat"/>
      </c:valAx>
      <c:valAx>
        <c:axId val="-13448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2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'FAU40@92'!$A$20:$A$27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'FAU40@92'!$H$20:$H$27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0.14970988908436858</c:v>
                </c:pt>
                <c:pt idx="3">
                  <c:v>0.23655164729188563</c:v>
                </c:pt>
                <c:pt idx="4">
                  <c:v>0.42929176298286859</c:v>
                </c:pt>
                <c:pt idx="5">
                  <c:v>0.57639345311200219</c:v>
                </c:pt>
                <c:pt idx="6">
                  <c:v>0.76399327175616993</c:v>
                </c:pt>
                <c:pt idx="7">
                  <c:v>0.80649965927754175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821632"/>
        <c:axId val="-1344809664"/>
      </c:scatterChart>
      <c:valAx>
        <c:axId val="-134482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09664"/>
        <c:crosses val="autoZero"/>
        <c:crossBetween val="midCat"/>
      </c:valAx>
      <c:valAx>
        <c:axId val="-1344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2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'FAU40@92'!$J$20:$J$27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218356.34274667621</c:v>
                </c:pt>
                <c:pt idx="3">
                  <c:v>412185.99271031626</c:v>
                </c:pt>
                <c:pt idx="4">
                  <c:v>1075548.9649376699</c:v>
                </c:pt>
                <c:pt idx="5">
                  <c:v>1963204.5176212075</c:v>
                </c:pt>
                <c:pt idx="6">
                  <c:v>4631342.67907249</c:v>
                </c:pt>
                <c:pt idx="7">
                  <c:v>5723199.9091745447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816736"/>
        <c:axId val="-1344834144"/>
      </c:scatterChart>
      <c:valAx>
        <c:axId val="-134481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34144"/>
        <c:crosses val="autoZero"/>
        <c:crossBetween val="midCat"/>
      </c:valAx>
      <c:valAx>
        <c:axId val="-13448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1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'FAU40@92'!$K$20:$K$27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0.16217768077017916</c:v>
                </c:pt>
                <c:pt idx="3">
                  <c:v>0.26990980204946985</c:v>
                </c:pt>
                <c:pt idx="4">
                  <c:v>0.56087716836134449</c:v>
                </c:pt>
                <c:pt idx="5">
                  <c:v>0.85895021002021588</c:v>
                </c:pt>
                <c:pt idx="6">
                  <c:v>1.4438949648551609</c:v>
                </c:pt>
                <c:pt idx="7">
                  <c:v>1.6424760056742733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823808"/>
        <c:axId val="-1344836320"/>
      </c:scatterChart>
      <c:valAx>
        <c:axId val="-13448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36320"/>
        <c:crosses val="autoZero"/>
        <c:crossBetween val="midCat"/>
      </c:valAx>
      <c:valAx>
        <c:axId val="-13448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'FAU40@92'!$A$20:$A$27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'FAU40@92'!$L$20:$L$27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1.9833566105897149E-8</c:v>
                </c:pt>
                <c:pt idx="3">
                  <c:v>3.1338362233229009E-8</c:v>
                </c:pt>
                <c:pt idx="4">
                  <c:v>5.6872572759970433E-8</c:v>
                </c:pt>
                <c:pt idx="5">
                  <c:v>7.636060466827805E-8</c:v>
                </c:pt>
                <c:pt idx="6">
                  <c:v>1.0121382864225739E-7</c:v>
                </c:pt>
                <c:pt idx="7">
                  <c:v>1.0684507486108874E-7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808576"/>
        <c:axId val="-1344821088"/>
      </c:scatterChart>
      <c:valAx>
        <c:axId val="-134480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21088"/>
        <c:crosses val="autoZero"/>
        <c:crossBetween val="midCat"/>
      </c:valAx>
      <c:valAx>
        <c:axId val="-13448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0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'FAU40@92'!$A$24:$A$27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'FAU40@92'!$K$24:$K$27</c:f>
              <c:numCache>
                <c:formatCode>General</c:formatCode>
                <c:ptCount val="4"/>
                <c:pt idx="0">
                  <c:v>0.56087716836134449</c:v>
                </c:pt>
                <c:pt idx="1">
                  <c:v>0.85895021002021588</c:v>
                </c:pt>
                <c:pt idx="2">
                  <c:v>1.4438949648551609</c:v>
                </c:pt>
                <c:pt idx="3">
                  <c:v>1.6424760056742733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837952"/>
        <c:axId val="-1344829248"/>
      </c:scatterChart>
      <c:valAx>
        <c:axId val="-134483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29248"/>
        <c:crosses val="autoZero"/>
        <c:crossBetween val="midCat"/>
      </c:valAx>
      <c:valAx>
        <c:axId val="-13448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3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'FAU40@92'!$A$20:$A$23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'FAU40@92'!$K$20:$K$23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0.16217768077017916</c:v>
                </c:pt>
                <c:pt idx="3">
                  <c:v>0.26990980204946985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811840"/>
        <c:axId val="-1344839040"/>
      </c:scatterChart>
      <c:valAx>
        <c:axId val="-13448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39040"/>
        <c:crosses val="autoZero"/>
        <c:crossBetween val="midCat"/>
      </c:valAx>
      <c:valAx>
        <c:axId val="-13448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1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'BEA19@70'!$A$20:$A$27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'BEA19@70'!$E$20:$E$27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-2.2984507308822882E-2</c:v>
                </c:pt>
                <c:pt idx="3">
                  <c:v>5.2328805674974693E-2</c:v>
                </c:pt>
                <c:pt idx="4">
                  <c:v>6.5454258228570317E-2</c:v>
                </c:pt>
                <c:pt idx="5">
                  <c:v>5.7477583144343126E-2</c:v>
                </c:pt>
                <c:pt idx="6">
                  <c:v>0.12452257090986285</c:v>
                </c:pt>
                <c:pt idx="7">
                  <c:v>9.7453277138804126E-2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818912"/>
        <c:axId val="-1344830880"/>
      </c:scatterChart>
      <c:valAx>
        <c:axId val="-13448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30880"/>
        <c:crosses val="autoZero"/>
        <c:crossBetween val="midCat"/>
      </c:valAx>
      <c:valAx>
        <c:axId val="-13448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1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'BEA19@70'!$A$20:$A$27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'BEA19@70'!$F$20:$F$27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-3.0802509498426102E-9</c:v>
                </c:pt>
                <c:pt idx="3">
                  <c:v>6.7542578552109218E-9</c:v>
                </c:pt>
                <c:pt idx="4">
                  <c:v>8.3936824871227999E-9</c:v>
                </c:pt>
                <c:pt idx="5">
                  <c:v>7.3999280911163452E-9</c:v>
                </c:pt>
                <c:pt idx="6">
                  <c:v>1.5510979261199661E-8</c:v>
                </c:pt>
                <c:pt idx="7">
                  <c:v>1.2301466836938067E-8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812928"/>
        <c:axId val="-1344838496"/>
      </c:scatterChart>
      <c:valAx>
        <c:axId val="-134481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38496"/>
        <c:crosses val="autoZero"/>
        <c:crossBetween val="midCat"/>
      </c:valAx>
      <c:valAx>
        <c:axId val="-13448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1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'BEA19@70'!$A$20:$A$27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'BEA19@70'!$D$20:$D$27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-25598.82370098733</c:v>
                </c:pt>
                <c:pt idx="3">
                  <c:v>60568.473743691415</c:v>
                </c:pt>
                <c:pt idx="4">
                  <c:v>79925.057919984582</c:v>
                </c:pt>
                <c:pt idx="5">
                  <c:v>67637.604567637361</c:v>
                </c:pt>
                <c:pt idx="6">
                  <c:v>152288.32730299764</c:v>
                </c:pt>
                <c:pt idx="7">
                  <c:v>114849.84448246626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822720"/>
        <c:axId val="-1344828704"/>
      </c:scatterChart>
      <c:valAx>
        <c:axId val="-13448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28704"/>
        <c:crosses val="autoZero"/>
        <c:crossBetween val="midCat"/>
      </c:valAx>
      <c:valAx>
        <c:axId val="-13448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2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FAU40(2)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Kinetics!$C$26:$C$29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Kinetics!$I$26:$I$29</c:f>
              <c:numCache>
                <c:formatCode>General</c:formatCode>
                <c:ptCount val="4"/>
                <c:pt idx="0">
                  <c:v>-2.7404919883131806</c:v>
                </c:pt>
                <c:pt idx="1">
                  <c:v>-2.7559406142288934</c:v>
                </c:pt>
                <c:pt idx="2">
                  <c:v>-3.2917882034441583</c:v>
                </c:pt>
                <c:pt idx="3">
                  <c:v>-3.9726274991415953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73952"/>
        <c:axId val="-1144462528"/>
      </c:scatterChart>
      <c:valAx>
        <c:axId val="-114447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62528"/>
        <c:crosses val="autoZero"/>
        <c:crossBetween val="midCat"/>
      </c:valAx>
      <c:valAx>
        <c:axId val="-11444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7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'BEA19@70'!$A$20:$A$27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'BEA19@70'!$B$20:$B$27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-2.3250686517531777E-2</c:v>
                </c:pt>
                <c:pt idx="3">
                  <c:v>5.0983226564092099E-2</c:v>
                </c:pt>
                <c:pt idx="4">
                  <c:v>6.3358110561011469E-2</c:v>
                </c:pt>
                <c:pt idx="5">
                  <c:v>5.585694513221879E-2</c:v>
                </c:pt>
                <c:pt idx="6">
                  <c:v>0.11708166712862063</c:v>
                </c:pt>
                <c:pt idx="7">
                  <c:v>9.2855275037274046E-2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835776"/>
        <c:axId val="-1344823264"/>
      </c:scatterChart>
      <c:valAx>
        <c:axId val="-13448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23264"/>
        <c:crosses val="autoZero"/>
        <c:crossBetween val="midCat"/>
      </c:valAx>
      <c:valAx>
        <c:axId val="-13448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3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'BEA19@70'!$A$20:$A$27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'BEA19@70'!$H$20:$H$27</c:f>
              <c:numCache>
                <c:formatCode>General</c:formatCode>
                <c:ptCount val="8"/>
                <c:pt idx="0">
                  <c:v>0</c:v>
                </c:pt>
                <c:pt idx="1">
                  <c:v>1.0679212673676032E-3</c:v>
                </c:pt>
                <c:pt idx="2">
                  <c:v>1.2959458090066466E-3</c:v>
                </c:pt>
                <c:pt idx="3">
                  <c:v>2.0754786510921238E-3</c:v>
                </c:pt>
                <c:pt idx="4">
                  <c:v>3.6959675373990902E-3</c:v>
                </c:pt>
                <c:pt idx="5">
                  <c:v>5.4171777988056662E-3</c:v>
                </c:pt>
                <c:pt idx="6">
                  <c:v>1.0037641838865128E-2</c:v>
                </c:pt>
                <c:pt idx="7">
                  <c:v>1.74088798004302E-2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830336"/>
        <c:axId val="-1344827072"/>
      </c:scatterChart>
      <c:valAx>
        <c:axId val="-13448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27072"/>
        <c:crosses val="autoZero"/>
        <c:crossBetween val="midCat"/>
      </c:valAx>
      <c:valAx>
        <c:axId val="-13448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3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'BEA19@70'!$A$20:$A$27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'BEA19@70'!$J$20:$J$27</c:f>
              <c:numCache>
                <c:formatCode>General</c:formatCode>
                <c:ptCount val="8"/>
                <c:pt idx="0">
                  <c:v>0</c:v>
                </c:pt>
                <c:pt idx="1">
                  <c:v>1185.1218271288569</c:v>
                </c:pt>
                <c:pt idx="2">
                  <c:v>1426.8261827787212</c:v>
                </c:pt>
                <c:pt idx="3">
                  <c:v>2465.684944954091</c:v>
                </c:pt>
                <c:pt idx="4">
                  <c:v>4662.3931313820603</c:v>
                </c:pt>
                <c:pt idx="5">
                  <c:v>6559.7022708794038</c:v>
                </c:pt>
                <c:pt idx="6">
                  <c:v>13055.978132153583</c:v>
                </c:pt>
                <c:pt idx="7">
                  <c:v>21532.50999354375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822176"/>
        <c:axId val="-1344820000"/>
      </c:scatterChart>
      <c:valAx>
        <c:axId val="-13448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20000"/>
        <c:crosses val="autoZero"/>
        <c:crossBetween val="midCat"/>
      </c:valAx>
      <c:valAx>
        <c:axId val="-13448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2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'BEA19@70'!$A$20:$A$27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'BEA19@70'!$K$20:$K$27</c:f>
              <c:numCache>
                <c:formatCode>General</c:formatCode>
                <c:ptCount val="8"/>
                <c:pt idx="0">
                  <c:v>0</c:v>
                </c:pt>
                <c:pt idx="1">
                  <c:v>1.0684919015819967E-3</c:v>
                </c:pt>
                <c:pt idx="2">
                  <c:v>1.2967862729855297E-3</c:v>
                </c:pt>
                <c:pt idx="3">
                  <c:v>2.0776354416729391E-3</c:v>
                </c:pt>
                <c:pt idx="4">
                  <c:v>3.7028145013953341E-3</c:v>
                </c:pt>
                <c:pt idx="5">
                  <c:v>5.4319039131888172E-3</c:v>
                </c:pt>
                <c:pt idx="6">
                  <c:v>1.0088358635817939E-2</c:v>
                </c:pt>
                <c:pt idx="7">
                  <c:v>1.7562196333436884E-2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815648"/>
        <c:axId val="-1344815104"/>
      </c:scatterChart>
      <c:valAx>
        <c:axId val="-13448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15104"/>
        <c:crosses val="autoZero"/>
        <c:crossBetween val="midCat"/>
      </c:valAx>
      <c:valAx>
        <c:axId val="-13448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1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'BEA19@70'!$A$20:$A$27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'BEA19@70'!$L$20:$L$27</c:f>
              <c:numCache>
                <c:formatCode>General</c:formatCode>
                <c:ptCount val="8"/>
                <c:pt idx="0">
                  <c:v>0</c:v>
                </c:pt>
                <c:pt idx="1">
                  <c:v>1.4147820950086009E-10</c:v>
                </c:pt>
                <c:pt idx="2">
                  <c:v>1.7168690077720055E-10</c:v>
                </c:pt>
                <c:pt idx="3">
                  <c:v>2.7495941169668455E-10</c:v>
                </c:pt>
                <c:pt idx="4">
                  <c:v>4.8964177935463146E-10</c:v>
                </c:pt>
                <c:pt idx="5">
                  <c:v>7.1766771478577472E-10</c:v>
                </c:pt>
                <c:pt idx="6">
                  <c:v>1.3297867908128522E-9</c:v>
                </c:pt>
                <c:pt idx="7">
                  <c:v>2.306328395960993E-9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812384"/>
        <c:axId val="-1344140320"/>
      </c:scatterChart>
      <c:valAx>
        <c:axId val="-13448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140320"/>
        <c:crosses val="autoZero"/>
        <c:crossBetween val="midCat"/>
      </c:valAx>
      <c:valAx>
        <c:axId val="-13441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'BEA19@70'!$A$24:$A$27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'BEA19@70'!$K$24:$K$27</c:f>
              <c:numCache>
                <c:formatCode>General</c:formatCode>
                <c:ptCount val="4"/>
                <c:pt idx="0">
                  <c:v>3.7028145013953341E-3</c:v>
                </c:pt>
                <c:pt idx="1">
                  <c:v>5.4319039131888172E-3</c:v>
                </c:pt>
                <c:pt idx="2">
                  <c:v>1.0088358635817939E-2</c:v>
                </c:pt>
                <c:pt idx="3">
                  <c:v>1.7562196333436884E-2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140864"/>
        <c:axId val="-1344148480"/>
      </c:scatterChart>
      <c:valAx>
        <c:axId val="-13441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148480"/>
        <c:crosses val="autoZero"/>
        <c:crossBetween val="midCat"/>
      </c:valAx>
      <c:valAx>
        <c:axId val="-13441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14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'BEA19@70'!$A$20:$A$23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'BEA19@70'!$K$20:$K$23</c:f>
              <c:numCache>
                <c:formatCode>General</c:formatCode>
                <c:ptCount val="4"/>
                <c:pt idx="0">
                  <c:v>0</c:v>
                </c:pt>
                <c:pt idx="1">
                  <c:v>1.0684919015819967E-3</c:v>
                </c:pt>
                <c:pt idx="2">
                  <c:v>1.2967862729855297E-3</c:v>
                </c:pt>
                <c:pt idx="3">
                  <c:v>2.0776354416729391E-3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152832"/>
        <c:axId val="-1344145216"/>
      </c:scatterChart>
      <c:valAx>
        <c:axId val="-134415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145216"/>
        <c:crosses val="autoZero"/>
        <c:crossBetween val="midCat"/>
      </c:valAx>
      <c:valAx>
        <c:axId val="-13441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15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'BEA19@78'!$A$20:$A$27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'BEA19@78'!$E$20:$E$27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0.16414157921593983</c:v>
                </c:pt>
                <c:pt idx="3">
                  <c:v>0.2444328793870294</c:v>
                </c:pt>
                <c:pt idx="4">
                  <c:v>0.31692485122335251</c:v>
                </c:pt>
                <c:pt idx="5">
                  <c:v>0.4157939809185241</c:v>
                </c:pt>
                <c:pt idx="6">
                  <c:v>0.45530698116124568</c:v>
                </c:pt>
                <c:pt idx="7">
                  <c:v>0.66363262557001557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147936"/>
        <c:axId val="-1344146848"/>
      </c:scatterChart>
      <c:valAx>
        <c:axId val="-13441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146848"/>
        <c:crosses val="autoZero"/>
        <c:crossBetween val="midCat"/>
      </c:valAx>
      <c:valAx>
        <c:axId val="-13441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14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'BEA19@78'!$A$20:$A$27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'BEA19@78'!$F$20:$F$27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2.0054575171627808E-8</c:v>
                </c:pt>
                <c:pt idx="3">
                  <c:v>2.8728479829430237E-8</c:v>
                </c:pt>
                <c:pt idx="4">
                  <c:v>3.5983490238755152E-8</c:v>
                </c:pt>
                <c:pt idx="5">
                  <c:v>4.5067550988706857E-8</c:v>
                </c:pt>
                <c:pt idx="6">
                  <c:v>4.8454131524494273E-8</c:v>
                </c:pt>
                <c:pt idx="7">
                  <c:v>6.4255818799298093E-8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149024"/>
        <c:axId val="-1344151200"/>
      </c:scatterChart>
      <c:valAx>
        <c:axId val="-134414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151200"/>
        <c:crosses val="autoZero"/>
        <c:crossBetween val="midCat"/>
      </c:valAx>
      <c:valAx>
        <c:axId val="-13441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14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'BEA19@78'!$A$20:$A$27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'BEA19@78'!$D$20:$D$27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182470.26878215212</c:v>
                </c:pt>
                <c:pt idx="3">
                  <c:v>271781.74416912673</c:v>
                </c:pt>
                <c:pt idx="4">
                  <c:v>366151.00801855471</c:v>
                </c:pt>
                <c:pt idx="5">
                  <c:v>514590.3227489944</c:v>
                </c:pt>
                <c:pt idx="6">
                  <c:v>601831.17093498539</c:v>
                </c:pt>
                <c:pt idx="7">
                  <c:v>931001.55340419465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150656"/>
        <c:axId val="-1344142496"/>
      </c:scatterChart>
      <c:valAx>
        <c:axId val="-134415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142496"/>
        <c:crosses val="autoZero"/>
        <c:crossBetween val="midCat"/>
      </c:valAx>
      <c:valAx>
        <c:axId val="-13441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15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BEA19(2)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Kinetics!$C$35:$C$38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Kinetics!$I$35:$I$38</c:f>
              <c:numCache>
                <c:formatCode>General</c:formatCode>
                <c:ptCount val="4"/>
                <c:pt idx="0">
                  <c:v>-2.4335829606763437</c:v>
                </c:pt>
                <c:pt idx="1">
                  <c:v>-3.1650456946406647</c:v>
                </c:pt>
                <c:pt idx="2">
                  <c:v>-3.5053723999535205</c:v>
                </c:pt>
                <c:pt idx="3">
                  <c:v>-2.9631908592664318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73408"/>
        <c:axId val="-1144460896"/>
      </c:scatterChart>
      <c:valAx>
        <c:axId val="-114447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60896"/>
        <c:crosses val="autoZero"/>
        <c:crossBetween val="midCat"/>
      </c:valAx>
      <c:valAx>
        <c:axId val="-11444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7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'BEA19@78'!$A$20:$A$27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'BEA19@78'!$B$20:$B$27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0.15137813384380894</c:v>
                </c:pt>
                <c:pt idx="3">
                  <c:v>0.216851447987849</c:v>
                </c:pt>
                <c:pt idx="4">
                  <c:v>0.27161450965243922</c:v>
                </c:pt>
                <c:pt idx="5">
                  <c:v>0.34018380879156745</c:v>
                </c:pt>
                <c:pt idx="6">
                  <c:v>0.36574676573440723</c:v>
                </c:pt>
                <c:pt idx="7">
                  <c:v>0.48502278683045053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153376"/>
        <c:axId val="-1344151744"/>
      </c:scatterChart>
      <c:valAx>
        <c:axId val="-13441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151744"/>
        <c:crosses val="autoZero"/>
        <c:crossBetween val="midCat"/>
      </c:valAx>
      <c:valAx>
        <c:axId val="-13441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15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'BEA19@78'!$A$20:$A$27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'BEA19@78'!$H$20:$H$27</c:f>
              <c:numCache>
                <c:formatCode>General</c:formatCode>
                <c:ptCount val="8"/>
                <c:pt idx="0">
                  <c:v>0</c:v>
                </c:pt>
                <c:pt idx="1">
                  <c:v>2.5717306505318939E-3</c:v>
                </c:pt>
                <c:pt idx="2">
                  <c:v>6.8798313386540123E-3</c:v>
                </c:pt>
                <c:pt idx="3">
                  <c:v>1.214170906546432E-2</c:v>
                </c:pt>
                <c:pt idx="4">
                  <c:v>2.4611119071403856E-2</c:v>
                </c:pt>
                <c:pt idx="5">
                  <c:v>3.9770662580817656E-2</c:v>
                </c:pt>
                <c:pt idx="6">
                  <c:v>8.5745384346371176E-2</c:v>
                </c:pt>
                <c:pt idx="7">
                  <c:v>0.15516380194196952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146304"/>
        <c:axId val="-1351805424"/>
      </c:scatterChart>
      <c:valAx>
        <c:axId val="-134414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805424"/>
        <c:crosses val="autoZero"/>
        <c:crossBetween val="midCat"/>
      </c:valAx>
      <c:valAx>
        <c:axId val="-13518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14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'BEA19@78'!$A$20:$A$27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'BEA19@78'!$J$20:$J$27</c:f>
              <c:numCache>
                <c:formatCode>General</c:formatCode>
                <c:ptCount val="8"/>
                <c:pt idx="0">
                  <c:v>0</c:v>
                </c:pt>
                <c:pt idx="1">
                  <c:v>3166.0505504039693</c:v>
                </c:pt>
                <c:pt idx="2">
                  <c:v>8292.9062584121239</c:v>
                </c:pt>
                <c:pt idx="3">
                  <c:v>15217.306121889009</c:v>
                </c:pt>
                <c:pt idx="4">
                  <c:v>33177.115861705111</c:v>
                </c:pt>
                <c:pt idx="5">
                  <c:v>60160.412002276396</c:v>
                </c:pt>
                <c:pt idx="6">
                  <c:v>141092.82678092131</c:v>
                </c:pt>
                <c:pt idx="7">
                  <c:v>297837.01830605441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1803248"/>
        <c:axId val="-1351801616"/>
      </c:scatterChart>
      <c:valAx>
        <c:axId val="-135180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801616"/>
        <c:crosses val="autoZero"/>
        <c:crossBetween val="midCat"/>
      </c:valAx>
      <c:valAx>
        <c:axId val="-13518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80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'BEA19@78'!$A$20:$A$27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'BEA19@78'!$K$20:$K$27</c:f>
              <c:numCache>
                <c:formatCode>General</c:formatCode>
                <c:ptCount val="8"/>
                <c:pt idx="0">
                  <c:v>0</c:v>
                </c:pt>
                <c:pt idx="1">
                  <c:v>2.5750432303955077E-3</c:v>
                </c:pt>
                <c:pt idx="2">
                  <c:v>6.903606487033997E-3</c:v>
                </c:pt>
                <c:pt idx="3">
                  <c:v>1.2216021749570887E-2</c:v>
                </c:pt>
                <c:pt idx="4">
                  <c:v>2.4919035270240825E-2</c:v>
                </c:pt>
                <c:pt idx="5">
                  <c:v>4.0583129905697131E-2</c:v>
                </c:pt>
                <c:pt idx="6">
                  <c:v>8.9646173397024201E-2</c:v>
                </c:pt>
                <c:pt idx="7">
                  <c:v>0.16861251886803777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1799984"/>
        <c:axId val="-1351798352"/>
      </c:scatterChart>
      <c:valAx>
        <c:axId val="-13517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798352"/>
        <c:crosses val="autoZero"/>
        <c:crossBetween val="midCat"/>
      </c:valAx>
      <c:valAx>
        <c:axId val="-13517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7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'BEA19@78'!$A$20:$A$27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'BEA19@78'!$L$20:$L$27</c:f>
              <c:numCache>
                <c:formatCode>General</c:formatCode>
                <c:ptCount val="8"/>
                <c:pt idx="0">
                  <c:v>0</c:v>
                </c:pt>
                <c:pt idx="1">
                  <c:v>3.4070287658246533E-10</c:v>
                </c:pt>
                <c:pt idx="2">
                  <c:v>9.1144005574488363E-10</c:v>
                </c:pt>
                <c:pt idx="3">
                  <c:v>1.6085336169927131E-9</c:v>
                </c:pt>
                <c:pt idx="4">
                  <c:v>3.2604810545795831E-9</c:v>
                </c:pt>
                <c:pt idx="5">
                  <c:v>5.2688173787067237E-9</c:v>
                </c:pt>
                <c:pt idx="6">
                  <c:v>1.1359548518207253E-8</c:v>
                </c:pt>
                <c:pt idx="7">
                  <c:v>2.0556100481272124E-8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8885312"/>
        <c:axId val="-1578880416"/>
      </c:scatterChart>
      <c:valAx>
        <c:axId val="-157888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880416"/>
        <c:crosses val="autoZero"/>
        <c:crossBetween val="midCat"/>
      </c:valAx>
      <c:valAx>
        <c:axId val="-15788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88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'BEA19@78'!$A$24:$A$27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'BEA19@78'!$K$24:$K$27</c:f>
              <c:numCache>
                <c:formatCode>General</c:formatCode>
                <c:ptCount val="4"/>
                <c:pt idx="0">
                  <c:v>2.4919035270240825E-2</c:v>
                </c:pt>
                <c:pt idx="1">
                  <c:v>4.0583129905697131E-2</c:v>
                </c:pt>
                <c:pt idx="2">
                  <c:v>8.9646173397024201E-2</c:v>
                </c:pt>
                <c:pt idx="3">
                  <c:v>0.16861251886803777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8895104"/>
        <c:axId val="-1511558736"/>
      </c:scatterChart>
      <c:valAx>
        <c:axId val="-15788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1558736"/>
        <c:crosses val="autoZero"/>
        <c:crossBetween val="midCat"/>
      </c:valAx>
      <c:valAx>
        <c:axId val="-15115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89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'BEA19@78'!$A$20:$A$23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'BEA19@78'!$K$20:$K$23</c:f>
              <c:numCache>
                <c:formatCode>General</c:formatCode>
                <c:ptCount val="4"/>
                <c:pt idx="0">
                  <c:v>0</c:v>
                </c:pt>
                <c:pt idx="1">
                  <c:v>2.5750432303955077E-3</c:v>
                </c:pt>
                <c:pt idx="2">
                  <c:v>6.903606487033997E-3</c:v>
                </c:pt>
                <c:pt idx="3">
                  <c:v>1.2216021749570887E-2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699264"/>
        <c:axId val="-1064704704"/>
      </c:scatterChart>
      <c:valAx>
        <c:axId val="-106469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04704"/>
        <c:crosses val="autoZero"/>
        <c:crossBetween val="midCat"/>
      </c:valAx>
      <c:valAx>
        <c:axId val="-10647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69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'BEA19@92'!$A$20:$A$27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'BEA19@92'!$E$20:$E$27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2.980517764998129E-2</c:v>
                </c:pt>
                <c:pt idx="3">
                  <c:v>0.33511256376155196</c:v>
                </c:pt>
                <c:pt idx="4">
                  <c:v>0.67766307370668155</c:v>
                </c:pt>
                <c:pt idx="5">
                  <c:v>0.98645471773698368</c:v>
                </c:pt>
                <c:pt idx="6">
                  <c:v>1.58234777095108</c:v>
                </c:pt>
                <c:pt idx="7">
                  <c:v>1.7273392193831443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00352"/>
        <c:axId val="-1064701984"/>
      </c:scatterChart>
      <c:valAx>
        <c:axId val="-106470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01984"/>
        <c:crosses val="autoZero"/>
        <c:crossBetween val="midCat"/>
      </c:valAx>
      <c:valAx>
        <c:axId val="-1064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'BEA19@92'!$A$20:$A$27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'BEA19@92'!$F$20:$F$27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3.8903260132195523E-9</c:v>
                </c:pt>
                <c:pt idx="3">
                  <c:v>3.7722677161044825E-8</c:v>
                </c:pt>
                <c:pt idx="4">
                  <c:v>6.52063508470914E-8</c:v>
                </c:pt>
                <c:pt idx="5">
                  <c:v>8.3078688476509653E-8</c:v>
                </c:pt>
                <c:pt idx="6">
                  <c:v>1.0525640883369686E-7</c:v>
                </c:pt>
                <c:pt idx="7">
                  <c:v>1.0893078536076738E-7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695456"/>
        <c:axId val="-1064701440"/>
      </c:scatterChart>
      <c:valAx>
        <c:axId val="-10646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01440"/>
        <c:crosses val="autoZero"/>
        <c:crossBetween val="midCat"/>
      </c:valAx>
      <c:valAx>
        <c:axId val="-10647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69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'BEA19@92'!$A$20:$A$27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'BEA19@92'!$D$20:$D$27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41535.643864925791</c:v>
                </c:pt>
                <c:pt idx="3">
                  <c:v>477290.96173377219</c:v>
                </c:pt>
                <c:pt idx="4">
                  <c:v>1137742.6142522972</c:v>
                </c:pt>
                <c:pt idx="5">
                  <c:v>2091565.9097502406</c:v>
                </c:pt>
                <c:pt idx="6">
                  <c:v>4662325.4094616622</c:v>
                </c:pt>
                <c:pt idx="7">
                  <c:v>5680505.3166516228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698176"/>
        <c:axId val="-1064700896"/>
      </c:scatterChart>
      <c:valAx>
        <c:axId val="-10646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00896"/>
        <c:crosses val="autoZero"/>
        <c:crossBetween val="midCat"/>
      </c:valAx>
      <c:valAx>
        <c:axId val="-10647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69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MOR45(2)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624323251106527E-2"/>
                  <c:y val="-1.11175733715112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Kinetics!$C$45:$C$47</c:f>
              <c:numCache>
                <c:formatCode>General</c:formatCode>
                <c:ptCount val="3"/>
                <c:pt idx="0">
                  <c:v>2.8490028490028491E-3</c:v>
                </c:pt>
                <c:pt idx="1">
                  <c:v>2.7932960893854749E-3</c:v>
                </c:pt>
                <c:pt idx="2">
                  <c:v>2.7397260273972603E-3</c:v>
                </c:pt>
              </c:numCache>
            </c:numRef>
          </c:xVal>
          <c:yVal>
            <c:numRef>
              <c:f>Kinetics!$I$45:$I$47</c:f>
              <c:numCache>
                <c:formatCode>General</c:formatCode>
                <c:ptCount val="3"/>
                <c:pt idx="0">
                  <c:v>-4.1325789569056859</c:v>
                </c:pt>
                <c:pt idx="1">
                  <c:v>-2.6635776172677041</c:v>
                </c:pt>
                <c:pt idx="2">
                  <c:v>-3.0557128426123548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67424"/>
        <c:axId val="-1144466880"/>
      </c:scatterChart>
      <c:valAx>
        <c:axId val="-114446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66880"/>
        <c:crosses val="autoZero"/>
        <c:crossBetween val="midCat"/>
      </c:valAx>
      <c:valAx>
        <c:axId val="-11444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6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'BEA19@92'!$A$20:$A$27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'BEA19@92'!$B$20:$B$27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2.9365383553891546E-2</c:v>
                </c:pt>
                <c:pt idx="3">
                  <c:v>0.28474243026150986</c:v>
                </c:pt>
                <c:pt idx="4">
                  <c:v>0.49219769661149909</c:v>
                </c:pt>
                <c:pt idx="5">
                  <c:v>0.627103626785248</c:v>
                </c:pt>
                <c:pt idx="6">
                  <c:v>0.79450791692102096</c:v>
                </c:pt>
                <c:pt idx="7">
                  <c:v>0.82224324698646878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696544"/>
        <c:axId val="-1064699808"/>
      </c:scatterChart>
      <c:valAx>
        <c:axId val="-106469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699808"/>
        <c:crosses val="autoZero"/>
        <c:crossBetween val="midCat"/>
      </c:valAx>
      <c:valAx>
        <c:axId val="-10646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69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'BEA19@92'!$A$20:$A$27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'BEA19@92'!$H$20:$H$27</c:f>
              <c:numCache>
                <c:formatCode>General</c:formatCode>
                <c:ptCount val="8"/>
                <c:pt idx="0">
                  <c:v>0</c:v>
                </c:pt>
                <c:pt idx="1">
                  <c:v>2.1802805478481572E-2</c:v>
                </c:pt>
                <c:pt idx="2">
                  <c:v>6.5166017552790223E-2</c:v>
                </c:pt>
                <c:pt idx="3">
                  <c:v>0.13754213564825457</c:v>
                </c:pt>
                <c:pt idx="4">
                  <c:v>0.30224074566108144</c:v>
                </c:pt>
                <c:pt idx="5">
                  <c:v>0.48550316235604174</c:v>
                </c:pt>
                <c:pt idx="6">
                  <c:v>0.73085480188966279</c:v>
                </c:pt>
                <c:pt idx="7">
                  <c:v>0.78820642841831601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11232"/>
        <c:axId val="-1064707424"/>
      </c:scatterChart>
      <c:valAx>
        <c:axId val="-10647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07424"/>
        <c:crosses val="autoZero"/>
        <c:crossBetween val="midCat"/>
      </c:valAx>
      <c:valAx>
        <c:axId val="-10647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1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'BEA19@92'!$A$20:$A$27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'BEA19@92'!$J$20:$J$27</c:f>
              <c:numCache>
                <c:formatCode>General</c:formatCode>
                <c:ptCount val="8"/>
                <c:pt idx="0">
                  <c:v>0</c:v>
                </c:pt>
                <c:pt idx="1">
                  <c:v>26266.125113301663</c:v>
                </c:pt>
                <c:pt idx="2">
                  <c:v>92173.578873942548</c:v>
                </c:pt>
                <c:pt idx="3">
                  <c:v>230550.8811671694</c:v>
                </c:pt>
                <c:pt idx="4">
                  <c:v>698646.45541693224</c:v>
                </c:pt>
                <c:pt idx="5">
                  <c:v>1619288.7747523403</c:v>
                </c:pt>
                <c:pt idx="6">
                  <c:v>4288796.6764162136</c:v>
                </c:pt>
                <c:pt idx="7">
                  <c:v>5445360.3889834238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697632"/>
        <c:axId val="-1064696000"/>
      </c:scatterChart>
      <c:valAx>
        <c:axId val="-106469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696000"/>
        <c:crosses val="autoZero"/>
        <c:crossBetween val="midCat"/>
      </c:valAx>
      <c:valAx>
        <c:axId val="-10646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69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'BEA19@92'!$A$20:$A$27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'BEA19@92'!$K$20:$K$27</c:f>
              <c:numCache>
                <c:formatCode>General</c:formatCode>
                <c:ptCount val="8"/>
                <c:pt idx="0">
                  <c:v>0</c:v>
                </c:pt>
                <c:pt idx="1">
                  <c:v>2.2043998881894254E-2</c:v>
                </c:pt>
                <c:pt idx="2">
                  <c:v>6.7386324338883627E-2</c:v>
                </c:pt>
                <c:pt idx="3">
                  <c:v>0.14796898419547788</c:v>
                </c:pt>
                <c:pt idx="4">
                  <c:v>0.35988114353804729</c:v>
                </c:pt>
                <c:pt idx="5">
                  <c:v>0.66456587019153213</c:v>
                </c:pt>
                <c:pt idx="6">
                  <c:v>1.312504275076781</c:v>
                </c:pt>
                <c:pt idx="7">
                  <c:v>1.5521431976367084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06336"/>
        <c:axId val="-1064709600"/>
      </c:scatterChart>
      <c:valAx>
        <c:axId val="-106470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09600"/>
        <c:crosses val="autoZero"/>
        <c:crossBetween val="midCat"/>
      </c:valAx>
      <c:valAx>
        <c:axId val="-10647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0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'BEA19@92'!$A$20:$A$27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'BEA19@92'!$L$20:$L$27</c:f>
              <c:numCache>
                <c:formatCode>General</c:formatCode>
                <c:ptCount val="8"/>
                <c:pt idx="0">
                  <c:v>0</c:v>
                </c:pt>
                <c:pt idx="1">
                  <c:v>2.8884356697892389E-9</c:v>
                </c:pt>
                <c:pt idx="2">
                  <c:v>8.6331940053936486E-9</c:v>
                </c:pt>
                <c:pt idx="3">
                  <c:v>1.8221582130680768E-8</c:v>
                </c:pt>
                <c:pt idx="4">
                  <c:v>4.0040853985180074E-8</c:v>
                </c:pt>
                <c:pt idx="5">
                  <c:v>6.4319458948928419E-8</c:v>
                </c:pt>
                <c:pt idx="6">
                  <c:v>9.6823644154342532E-8</c:v>
                </c:pt>
                <c:pt idx="7">
                  <c:v>1.0442158763685851E-7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16128"/>
        <c:axId val="-1064715584"/>
      </c:scatterChart>
      <c:valAx>
        <c:axId val="-10647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15584"/>
        <c:crosses val="autoZero"/>
        <c:crossBetween val="midCat"/>
      </c:valAx>
      <c:valAx>
        <c:axId val="-10647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1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'BEA19@92'!$A$24:$A$27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'BEA19@92'!$K$24:$K$27</c:f>
              <c:numCache>
                <c:formatCode>General</c:formatCode>
                <c:ptCount val="4"/>
                <c:pt idx="0">
                  <c:v>0.35988114353804729</c:v>
                </c:pt>
                <c:pt idx="1">
                  <c:v>0.66456587019153213</c:v>
                </c:pt>
                <c:pt idx="2">
                  <c:v>1.312504275076781</c:v>
                </c:pt>
                <c:pt idx="3">
                  <c:v>1.5521431976367084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13408"/>
        <c:axId val="-1064712320"/>
      </c:scatterChart>
      <c:valAx>
        <c:axId val="-10647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12320"/>
        <c:crosses val="autoZero"/>
        <c:crossBetween val="midCat"/>
      </c:valAx>
      <c:valAx>
        <c:axId val="-10647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'BEA19@92'!$A$20:$A$23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'BEA19@92'!$K$20:$K$23</c:f>
              <c:numCache>
                <c:formatCode>General</c:formatCode>
                <c:ptCount val="4"/>
                <c:pt idx="0">
                  <c:v>0</c:v>
                </c:pt>
                <c:pt idx="1">
                  <c:v>2.2043998881894254E-2</c:v>
                </c:pt>
                <c:pt idx="2">
                  <c:v>6.7386324338883627E-2</c:v>
                </c:pt>
                <c:pt idx="3">
                  <c:v>0.14796898419547788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39712"/>
        <c:axId val="-1064942976"/>
      </c:scatterChart>
      <c:valAx>
        <c:axId val="-10649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42976"/>
        <c:crosses val="autoZero"/>
        <c:crossBetween val="midCat"/>
      </c:valAx>
      <c:valAx>
        <c:axId val="-10649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3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'MOR45@70'!$A$20:$A$27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'MOR45@70'!$E$20:$E$27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-0.42116846774938138</c:v>
                </c:pt>
                <c:pt idx="3">
                  <c:v>-0.1125713135177038</c:v>
                </c:pt>
                <c:pt idx="4">
                  <c:v>-0.16198418033663547</c:v>
                </c:pt>
                <c:pt idx="5">
                  <c:v>-0.1937183636927233</c:v>
                </c:pt>
                <c:pt idx="6">
                  <c:v>-4.6146548346355482E-2</c:v>
                </c:pt>
                <c:pt idx="7">
                  <c:v>-0.20187673501001147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42432"/>
        <c:axId val="-1064950048"/>
      </c:scatterChart>
      <c:valAx>
        <c:axId val="-106494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50048"/>
        <c:crosses val="autoZero"/>
        <c:crossBetween val="midCat"/>
      </c:valAx>
      <c:valAx>
        <c:axId val="-10649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4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'MOR45@70'!$A$20:$A$27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'MOR45@70'!$F$20:$F$27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-6.9385202115424624E-8</c:v>
                </c:pt>
                <c:pt idx="3">
                  <c:v>-1.5785265536442579E-8</c:v>
                </c:pt>
                <c:pt idx="4">
                  <c:v>-2.329550043473629E-8</c:v>
                </c:pt>
                <c:pt idx="5">
                  <c:v>-2.8318182581907569E-8</c:v>
                </c:pt>
                <c:pt idx="6">
                  <c:v>-6.2567481148785979E-9</c:v>
                </c:pt>
                <c:pt idx="7">
                  <c:v>-2.9635399729805866E-8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44064"/>
        <c:axId val="-1064935904"/>
      </c:scatterChart>
      <c:valAx>
        <c:axId val="-10649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35904"/>
        <c:crosses val="autoZero"/>
        <c:crossBetween val="midCat"/>
      </c:valAx>
      <c:valAx>
        <c:axId val="-10649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'MOR45@70'!$A$20:$A$27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'MOR45@70'!$D$20:$D$27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-779716.92330428085</c:v>
                </c:pt>
                <c:pt idx="3">
                  <c:v>-184620.83797899541</c:v>
                </c:pt>
                <c:pt idx="4">
                  <c:v>-249415.15007622761</c:v>
                </c:pt>
                <c:pt idx="5">
                  <c:v>-316548.3107894545</c:v>
                </c:pt>
                <c:pt idx="6">
                  <c:v>-74446.231737111637</c:v>
                </c:pt>
                <c:pt idx="7">
                  <c:v>-362343.07535538322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53312"/>
        <c:axId val="-1064956032"/>
      </c:scatterChart>
      <c:valAx>
        <c:axId val="-106495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56032"/>
        <c:crosses val="autoZero"/>
        <c:crossBetween val="midCat"/>
      </c:valAx>
      <c:valAx>
        <c:axId val="-10649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5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MCM22(2)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9659278701273451E-2"/>
                  <c:y val="0.15128554243219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Kinetics!$C$53:$C$56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Kinetics!$I$53:$I$56</c:f>
              <c:numCache>
                <c:formatCode>General</c:formatCode>
                <c:ptCount val="4"/>
                <c:pt idx="0">
                  <c:v>-2.668889790300871</c:v>
                </c:pt>
                <c:pt idx="1">
                  <c:v>-2.7302919810427602</c:v>
                </c:pt>
                <c:pt idx="2">
                  <c:v>-3.0454051803761999</c:v>
                </c:pt>
                <c:pt idx="3">
                  <c:v>-3.0810072523664247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48928"/>
        <c:axId val="-1144451104"/>
      </c:scatterChart>
      <c:valAx>
        <c:axId val="-114444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51104"/>
        <c:crosses val="autoZero"/>
        <c:crossBetween val="midCat"/>
      </c:valAx>
      <c:valAx>
        <c:axId val="-11444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4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'MOR45@70'!$A$20:$A$27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'MOR45@70'!$B$20:$B$27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-0.5237409579968646</c:v>
                </c:pt>
                <c:pt idx="3">
                  <c:v>-0.11915206473764024</c:v>
                </c:pt>
                <c:pt idx="4">
                  <c:v>-0.17584163975495387</c:v>
                </c:pt>
                <c:pt idx="5">
                  <c:v>-0.21375439750836026</c:v>
                </c:pt>
                <c:pt idx="6">
                  <c:v>-4.7227869224627093E-2</c:v>
                </c:pt>
                <c:pt idx="7">
                  <c:v>-0.22369715979623991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41888"/>
        <c:axId val="-1064939168"/>
      </c:scatterChart>
      <c:valAx>
        <c:axId val="-106494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39168"/>
        <c:crosses val="autoZero"/>
        <c:crossBetween val="midCat"/>
      </c:valAx>
      <c:valAx>
        <c:axId val="-10649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4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'MOR45@70'!$A$20:$A$27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'MOR45@70'!$H$20:$H$27</c:f>
              <c:numCache>
                <c:formatCode>General</c:formatCode>
                <c:ptCount val="8"/>
                <c:pt idx="0">
                  <c:v>0</c:v>
                </c:pt>
                <c:pt idx="1">
                  <c:v>1.3400440253363531E-3</c:v>
                </c:pt>
                <c:pt idx="2">
                  <c:v>2.1715462317720567E-3</c:v>
                </c:pt>
                <c:pt idx="3">
                  <c:v>2.1361472239093808E-3</c:v>
                </c:pt>
                <c:pt idx="4">
                  <c:v>5.6192878046576007E-3</c:v>
                </c:pt>
                <c:pt idx="5">
                  <c:v>9.6554509626840986E-3</c:v>
                </c:pt>
                <c:pt idx="6">
                  <c:v>2.2193986768590336E-2</c:v>
                </c:pt>
                <c:pt idx="7">
                  <c:v>3.739171751058671E-2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40800"/>
        <c:axId val="-1064926656"/>
      </c:scatterChart>
      <c:valAx>
        <c:axId val="-106494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26656"/>
        <c:crosses val="autoZero"/>
        <c:crossBetween val="midCat"/>
      </c:valAx>
      <c:valAx>
        <c:axId val="-10649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4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'MOR45@70'!$A$20:$A$27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'MOR45@70'!$J$20:$J$27</c:f>
              <c:numCache>
                <c:formatCode>General</c:formatCode>
                <c:ptCount val="8"/>
                <c:pt idx="0">
                  <c:v>0</c:v>
                </c:pt>
                <c:pt idx="1">
                  <c:v>1959.8089366714041</c:v>
                </c:pt>
                <c:pt idx="2">
                  <c:v>3232.8793858823033</c:v>
                </c:pt>
                <c:pt idx="3">
                  <c:v>3309.8653505755865</c:v>
                </c:pt>
                <c:pt idx="4">
                  <c:v>7970.441546571773</c:v>
                </c:pt>
                <c:pt idx="5">
                  <c:v>14298.731290562209</c:v>
                </c:pt>
                <c:pt idx="6">
                  <c:v>34984.823776112491</c:v>
                </c:pt>
                <c:pt idx="7">
                  <c:v>60566.839239026667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49504"/>
        <c:axId val="-1064932640"/>
      </c:scatterChart>
      <c:valAx>
        <c:axId val="-10649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32640"/>
        <c:crosses val="autoZero"/>
        <c:crossBetween val="midCat"/>
      </c:valAx>
      <c:valAx>
        <c:axId val="-10649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4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'MOR45@70'!$A$20:$A$27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'MOR45@70'!$K$20:$K$27</c:f>
              <c:numCache>
                <c:formatCode>General</c:formatCode>
                <c:ptCount val="8"/>
                <c:pt idx="0">
                  <c:v>0</c:v>
                </c:pt>
                <c:pt idx="1">
                  <c:v>1.3409426872520679E-3</c:v>
                </c:pt>
                <c:pt idx="2">
                  <c:v>2.1739074572500266E-3</c:v>
                </c:pt>
                <c:pt idx="3">
                  <c:v>2.1384320407738101E-3</c:v>
                </c:pt>
                <c:pt idx="4">
                  <c:v>5.6351353983842764E-3</c:v>
                </c:pt>
                <c:pt idx="5">
                  <c:v>9.702367071038746E-3</c:v>
                </c:pt>
                <c:pt idx="6">
                  <c:v>2.2443979100508837E-2</c:v>
                </c:pt>
                <c:pt idx="7">
                  <c:v>3.8108717860290901E-2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38080"/>
        <c:axId val="-1064945696"/>
      </c:scatterChart>
      <c:valAx>
        <c:axId val="-10649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45696"/>
        <c:crosses val="autoZero"/>
        <c:crossBetween val="midCat"/>
      </c:valAx>
      <c:valAx>
        <c:axId val="-10649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'MOR45@70'!$A$20:$A$27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'MOR45@70'!$L$20:$L$27</c:f>
              <c:numCache>
                <c:formatCode>General</c:formatCode>
                <c:ptCount val="8"/>
                <c:pt idx="0">
                  <c:v>0</c:v>
                </c:pt>
                <c:pt idx="1">
                  <c:v>1.7752903247656007E-10</c:v>
                </c:pt>
                <c:pt idx="2">
                  <c:v>2.8768644478516207E-10</c:v>
                </c:pt>
                <c:pt idx="3">
                  <c:v>2.8299678422351476E-10</c:v>
                </c:pt>
                <c:pt idx="4">
                  <c:v>7.4444324836103898E-10</c:v>
                </c:pt>
                <c:pt idx="5">
                  <c:v>1.2791541435363893E-9</c:v>
                </c:pt>
                <c:pt idx="6">
                  <c:v>2.9402593671028477E-9</c:v>
                </c:pt>
                <c:pt idx="7">
                  <c:v>4.9536547358025276E-9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28832"/>
        <c:axId val="-1064954400"/>
      </c:scatterChart>
      <c:valAx>
        <c:axId val="-106492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54400"/>
        <c:crosses val="autoZero"/>
        <c:crossBetween val="midCat"/>
      </c:valAx>
      <c:valAx>
        <c:axId val="-10649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2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'MOR45@70'!$A$24:$A$27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'MOR45@70'!$K$24:$K$27</c:f>
              <c:numCache>
                <c:formatCode>General</c:formatCode>
                <c:ptCount val="4"/>
                <c:pt idx="0">
                  <c:v>5.6351353983842764E-3</c:v>
                </c:pt>
                <c:pt idx="1">
                  <c:v>9.702367071038746E-3</c:v>
                </c:pt>
                <c:pt idx="2">
                  <c:v>2.2443979100508837E-2</c:v>
                </c:pt>
                <c:pt idx="3">
                  <c:v>3.8108717860290901E-2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47328"/>
        <c:axId val="-1064937536"/>
      </c:scatterChart>
      <c:valAx>
        <c:axId val="-106494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37536"/>
        <c:crosses val="autoZero"/>
        <c:crossBetween val="midCat"/>
      </c:valAx>
      <c:valAx>
        <c:axId val="-10649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4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'MOR45@70'!$A$20:$A$23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'MOR45@70'!$K$20:$K$23</c:f>
              <c:numCache>
                <c:formatCode>General</c:formatCode>
                <c:ptCount val="4"/>
                <c:pt idx="0">
                  <c:v>0</c:v>
                </c:pt>
                <c:pt idx="1">
                  <c:v>1.3409426872520679E-3</c:v>
                </c:pt>
                <c:pt idx="2">
                  <c:v>2.1739074572500266E-3</c:v>
                </c:pt>
                <c:pt idx="3">
                  <c:v>2.1384320407738101E-3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57120"/>
        <c:axId val="-1064926112"/>
      </c:scatterChart>
      <c:valAx>
        <c:axId val="-1064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26112"/>
        <c:crosses val="autoZero"/>
        <c:crossBetween val="midCat"/>
      </c:valAx>
      <c:valAx>
        <c:axId val="-10649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5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'MOR45@78'!$A$20:$A$27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'MOR45@78'!$E$20:$E$27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0.20512247993516367</c:v>
                </c:pt>
                <c:pt idx="3">
                  <c:v>0.19011020642908152</c:v>
                </c:pt>
                <c:pt idx="4">
                  <c:v>0.2387375927319908</c:v>
                </c:pt>
                <c:pt idx="5">
                  <c:v>9.4501217545059038E-2</c:v>
                </c:pt>
                <c:pt idx="6">
                  <c:v>0.21642809645970487</c:v>
                </c:pt>
                <c:pt idx="7">
                  <c:v>0.61233833725799258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30464"/>
        <c:axId val="-1064959296"/>
      </c:scatterChart>
      <c:valAx>
        <c:axId val="-106493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59296"/>
        <c:crosses val="autoZero"/>
        <c:crossBetween val="midCat"/>
      </c:valAx>
      <c:valAx>
        <c:axId val="-10649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3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'MOR45@78'!$A$20:$A$27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'MOR45@78'!$F$20:$F$27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2.4568741295224877E-8</c:v>
                </c:pt>
                <c:pt idx="3">
                  <c:v>2.293652699542458E-8</c:v>
                </c:pt>
                <c:pt idx="4">
                  <c:v>2.8135899325001918E-8</c:v>
                </c:pt>
                <c:pt idx="5">
                  <c:v>1.1946168472203915E-8</c:v>
                </c:pt>
                <c:pt idx="6">
                  <c:v>2.57818740762621E-8</c:v>
                </c:pt>
                <c:pt idx="7">
                  <c:v>6.0665001041664305E-8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36992"/>
        <c:axId val="-1064953856"/>
      </c:scatterChart>
      <c:valAx>
        <c:axId val="-10649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53856"/>
        <c:crosses val="autoZero"/>
        <c:crossBetween val="midCat"/>
      </c:valAx>
      <c:valAx>
        <c:axId val="-10649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'MOR45@78'!$A$20:$A$27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'MOR45@78'!$D$20:$D$27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314767.05085288326</c:v>
                </c:pt>
                <c:pt idx="3">
                  <c:v>293068.01709805214</c:v>
                </c:pt>
                <c:pt idx="4">
                  <c:v>349966.06539948413</c:v>
                </c:pt>
                <c:pt idx="5">
                  <c:v>164213.72583609264</c:v>
                </c:pt>
                <c:pt idx="6">
                  <c:v>376264.71086922777</c:v>
                </c:pt>
                <c:pt idx="7">
                  <c:v>1093172.9935949259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36448"/>
        <c:axId val="-1064935360"/>
      </c:scatterChart>
      <c:valAx>
        <c:axId val="-106493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35360"/>
        <c:crosses val="autoZero"/>
        <c:crossBetween val="midCat"/>
      </c:valAx>
      <c:valAx>
        <c:axId val="-10649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3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MFI40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Kinetics!$C$17:$C$20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Kinetics!$E$17:$E$20</c:f>
              <c:numCache>
                <c:formatCode>General</c:formatCode>
                <c:ptCount val="4"/>
                <c:pt idx="0">
                  <c:v>-5.9851855509129468</c:v>
                </c:pt>
                <c:pt idx="1">
                  <c:v>-5.1952950577991581</c:v>
                </c:pt>
                <c:pt idx="2">
                  <c:v>-4.4761495230138504</c:v>
                </c:pt>
                <c:pt idx="3">
                  <c:v>-3.8958202812793479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69696"/>
        <c:axId val="-1144570240"/>
      </c:scatterChart>
      <c:valAx>
        <c:axId val="-114456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70240"/>
        <c:crosses val="autoZero"/>
        <c:crossBetween val="midCat"/>
      </c:valAx>
      <c:valAx>
        <c:axId val="-11445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6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PMFI70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68804176230738"/>
                  <c:y val="-0.20468712717728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Kinetics!$C$70:$C$73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Kinetics!$E$70:$E$73</c:f>
              <c:numCache>
                <c:formatCode>General</c:formatCode>
                <c:ptCount val="4"/>
                <c:pt idx="0">
                  <c:v>-5.6115080381641995</c:v>
                </c:pt>
                <c:pt idx="1">
                  <c:v>-5.0458926254215584</c:v>
                </c:pt>
                <c:pt idx="2">
                  <c:v>-4.562392112085063</c:v>
                </c:pt>
                <c:pt idx="3">
                  <c:v>-3.9209997476961505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52192"/>
        <c:axId val="-1144466336"/>
      </c:scatterChart>
      <c:valAx>
        <c:axId val="-11444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66336"/>
        <c:crosses val="autoZero"/>
        <c:crossBetween val="midCat"/>
      </c:valAx>
      <c:valAx>
        <c:axId val="-11444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'MOR45@78'!$A$20:$A$27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'MOR45@78'!$B$20:$B$27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0.18545245542893174</c:v>
                </c:pt>
                <c:pt idx="3">
                  <c:v>0.17313199724807199</c:v>
                </c:pt>
                <c:pt idx="4">
                  <c:v>0.21237846712712799</c:v>
                </c:pt>
                <c:pt idx="5">
                  <c:v>9.0173373129558532E-2</c:v>
                </c:pt>
                <c:pt idx="6">
                  <c:v>0.19460955673507019</c:v>
                </c:pt>
                <c:pt idx="7">
                  <c:v>0.45791818419130659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58752"/>
        <c:axId val="-1064958208"/>
      </c:scatterChart>
      <c:valAx>
        <c:axId val="-106495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58208"/>
        <c:crosses val="autoZero"/>
        <c:crossBetween val="midCat"/>
      </c:valAx>
      <c:valAx>
        <c:axId val="-10649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5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'MOR45@78'!$A$20:$A$27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'MOR45@78'!$H$20:$H$27</c:f>
              <c:numCache>
                <c:formatCode>General</c:formatCode>
                <c:ptCount val="8"/>
                <c:pt idx="0">
                  <c:v>0</c:v>
                </c:pt>
                <c:pt idx="1">
                  <c:v>1.415294723654975E-3</c:v>
                </c:pt>
                <c:pt idx="2">
                  <c:v>4.1496166613212773E-3</c:v>
                </c:pt>
                <c:pt idx="3">
                  <c:v>8.9323783952264708E-3</c:v>
                </c:pt>
                <c:pt idx="4">
                  <c:v>2.5539780747921337E-2</c:v>
                </c:pt>
                <c:pt idx="5">
                  <c:v>4.6754391640809051E-2</c:v>
                </c:pt>
                <c:pt idx="6">
                  <c:v>0.10740412150251495</c:v>
                </c:pt>
                <c:pt idx="7">
                  <c:v>0.1905114623800217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57664"/>
        <c:axId val="-1064956576"/>
      </c:scatterChart>
      <c:valAx>
        <c:axId val="-106495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56576"/>
        <c:crosses val="autoZero"/>
        <c:crossBetween val="midCat"/>
      </c:valAx>
      <c:valAx>
        <c:axId val="-10649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5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'MOR45@78'!$A$20:$A$27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'MOR45@78'!$J$20:$J$27</c:f>
              <c:numCache>
                <c:formatCode>General</c:formatCode>
                <c:ptCount val="8"/>
                <c:pt idx="0">
                  <c:v>0</c:v>
                </c:pt>
                <c:pt idx="1">
                  <c:v>2318.1926967273375</c:v>
                </c:pt>
                <c:pt idx="2">
                  <c:v>7043.1129942877888</c:v>
                </c:pt>
                <c:pt idx="3">
                  <c:v>15120.223100687732</c:v>
                </c:pt>
                <c:pt idx="4">
                  <c:v>42085.512248119194</c:v>
                </c:pt>
                <c:pt idx="5">
                  <c:v>85143.902064149253</c:v>
                </c:pt>
                <c:pt idx="6">
                  <c:v>207658.7676437812</c:v>
                </c:pt>
                <c:pt idx="7">
                  <c:v>454801.7371529165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06528"/>
        <c:axId val="-1064916320"/>
      </c:scatterChart>
      <c:valAx>
        <c:axId val="-10649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16320"/>
        <c:crosses val="autoZero"/>
        <c:crossBetween val="midCat"/>
      </c:valAx>
      <c:valAx>
        <c:axId val="-10649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0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'MOR45@78'!$A$20:$A$27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'MOR45@78'!$K$20:$K$27</c:f>
              <c:numCache>
                <c:formatCode>General</c:formatCode>
                <c:ptCount val="8"/>
                <c:pt idx="0">
                  <c:v>0</c:v>
                </c:pt>
                <c:pt idx="1">
                  <c:v>1.4162971992096587E-3</c:v>
                </c:pt>
                <c:pt idx="2">
                  <c:v>4.1582502127694076E-3</c:v>
                </c:pt>
                <c:pt idx="3">
                  <c:v>8.9725112537899585E-3</c:v>
                </c:pt>
                <c:pt idx="4">
                  <c:v>2.5871582569054394E-2</c:v>
                </c:pt>
                <c:pt idx="5">
                  <c:v>4.7882687274021118E-2</c:v>
                </c:pt>
                <c:pt idx="6">
                  <c:v>0.11362134421025946</c:v>
                </c:pt>
                <c:pt idx="7">
                  <c:v>0.21135266579177911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14688"/>
        <c:axId val="-1064907072"/>
      </c:scatterChart>
      <c:valAx>
        <c:axId val="-106491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07072"/>
        <c:crosses val="autoZero"/>
        <c:crossBetween val="midCat"/>
      </c:valAx>
      <c:valAx>
        <c:axId val="-10649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1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'MOR45@78'!$A$20:$A$27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'MOR45@78'!$L$20:$L$27</c:f>
              <c:numCache>
                <c:formatCode>General</c:formatCode>
                <c:ptCount val="8"/>
                <c:pt idx="0">
                  <c:v>0</c:v>
                </c:pt>
                <c:pt idx="1">
                  <c:v>1.8749824498981109E-10</c:v>
                </c:pt>
                <c:pt idx="2">
                  <c:v>5.497412152918428E-10</c:v>
                </c:pt>
                <c:pt idx="3">
                  <c:v>1.1833614897996028E-9</c:v>
                </c:pt>
                <c:pt idx="4">
                  <c:v>3.3835101534846188E-9</c:v>
                </c:pt>
                <c:pt idx="5">
                  <c:v>6.1940218045743835E-9</c:v>
                </c:pt>
                <c:pt idx="6">
                  <c:v>1.4228898016653181E-8</c:v>
                </c:pt>
                <c:pt idx="7">
                  <c:v>2.5238958536105276E-8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16864"/>
        <c:axId val="-1064915232"/>
      </c:scatterChart>
      <c:valAx>
        <c:axId val="-106491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15232"/>
        <c:crosses val="autoZero"/>
        <c:crossBetween val="midCat"/>
      </c:valAx>
      <c:valAx>
        <c:axId val="-10649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1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'MOR45@78'!$A$24:$A$27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'MOR45@78'!$K$24:$K$27</c:f>
              <c:numCache>
                <c:formatCode>General</c:formatCode>
                <c:ptCount val="4"/>
                <c:pt idx="0">
                  <c:v>2.5871582569054394E-2</c:v>
                </c:pt>
                <c:pt idx="1">
                  <c:v>4.7882687274021118E-2</c:v>
                </c:pt>
                <c:pt idx="2">
                  <c:v>0.11362134421025946</c:v>
                </c:pt>
                <c:pt idx="3">
                  <c:v>0.21135266579177911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23392"/>
        <c:axId val="-1064900000"/>
      </c:scatterChart>
      <c:valAx>
        <c:axId val="-106492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00000"/>
        <c:crosses val="autoZero"/>
        <c:crossBetween val="midCat"/>
      </c:valAx>
      <c:valAx>
        <c:axId val="-10649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2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'MOR45@78'!$A$20:$A$23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'MOR45@78'!$K$20:$K$23</c:f>
              <c:numCache>
                <c:formatCode>General</c:formatCode>
                <c:ptCount val="4"/>
                <c:pt idx="0">
                  <c:v>0</c:v>
                </c:pt>
                <c:pt idx="1">
                  <c:v>1.4162971992096587E-3</c:v>
                </c:pt>
                <c:pt idx="2">
                  <c:v>4.1582502127694076E-3</c:v>
                </c:pt>
                <c:pt idx="3">
                  <c:v>8.9725112537899585E-3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18496"/>
        <c:axId val="-1064911424"/>
      </c:scatterChart>
      <c:valAx>
        <c:axId val="-106491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11424"/>
        <c:crosses val="autoZero"/>
        <c:crossBetween val="midCat"/>
      </c:valAx>
      <c:valAx>
        <c:axId val="-10649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1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'MOR45@92'!$A$19:$A$25</c:f>
              <c:numCache>
                <c:formatCode>General</c:formatCode>
                <c:ptCount val="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14400</c:v>
                </c:pt>
              </c:numCache>
            </c:numRef>
          </c:xVal>
          <c:yVal>
            <c:numRef>
              <c:f>'MOR45@92'!$E$19:$E$25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0.12326929875895737</c:v>
                </c:pt>
                <c:pt idx="3">
                  <c:v>0.3741223974595691</c:v>
                </c:pt>
                <c:pt idx="4">
                  <c:v>0.78716407528791876</c:v>
                </c:pt>
                <c:pt idx="5">
                  <c:v>1.1985181260383915</c:v>
                </c:pt>
                <c:pt idx="6">
                  <c:v>1.7092734562491261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04896"/>
        <c:axId val="-1064917408"/>
      </c:scatterChart>
      <c:valAx>
        <c:axId val="-10649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17408"/>
        <c:crosses val="autoZero"/>
        <c:crossBetween val="midCat"/>
      </c:valAx>
      <c:valAx>
        <c:axId val="-10649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0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'MOR45@92'!$A$19:$A$25</c:f>
              <c:numCache>
                <c:formatCode>General</c:formatCode>
                <c:ptCount val="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14400</c:v>
                </c:pt>
              </c:numCache>
            </c:numRef>
          </c:xVal>
          <c:yVal>
            <c:numRef>
              <c:f>'MOR45@92'!$F$19:$F$25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1.5364293345502369E-8</c:v>
                </c:pt>
                <c:pt idx="3">
                  <c:v>4.1347973732055982E-8</c:v>
                </c:pt>
                <c:pt idx="4">
                  <c:v>7.2183888524178104E-8</c:v>
                </c:pt>
                <c:pt idx="5">
                  <c:v>9.2518616927770016E-8</c:v>
                </c:pt>
                <c:pt idx="6">
                  <c:v>1.085014846808102E-7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07616"/>
        <c:axId val="-1064891296"/>
      </c:scatterChart>
      <c:valAx>
        <c:axId val="-106490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91296"/>
        <c:crosses val="autoZero"/>
        <c:crossBetween val="midCat"/>
      </c:valAx>
      <c:valAx>
        <c:axId val="-10648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0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'MOR45@92'!$A$19:$A$25</c:f>
              <c:numCache>
                <c:formatCode>General</c:formatCode>
                <c:ptCount val="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14400</c:v>
                </c:pt>
              </c:numCache>
            </c:numRef>
          </c:xVal>
          <c:yVal>
            <c:numRef>
              <c:f>'MOR45@92'!$D$19:$D$25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182088.16217286501</c:v>
                </c:pt>
                <c:pt idx="3">
                  <c:v>599034.25338786002</c:v>
                </c:pt>
                <c:pt idx="4">
                  <c:v>1544925.9556790022</c:v>
                </c:pt>
                <c:pt idx="5">
                  <c:v>2994634.9049827089</c:v>
                </c:pt>
                <c:pt idx="6">
                  <c:v>5742663.097954182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94016"/>
        <c:axId val="-1064909792"/>
      </c:scatterChart>
      <c:valAx>
        <c:axId val="-106489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09792"/>
        <c:crosses val="autoZero"/>
        <c:crossBetween val="midCat"/>
      </c:valAx>
      <c:valAx>
        <c:axId val="-10649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9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PMFI70</a:t>
            </a:r>
            <a:r>
              <a:rPr lang="en-US" sz="1400"/>
              <a:t>(1)</a:t>
            </a:r>
          </a:p>
        </c:rich>
      </c:tx>
      <c:layout>
        <c:manualLayout>
          <c:xMode val="edge"/>
          <c:yMode val="edge"/>
          <c:x val="0.27020652023760189"/>
          <c:y val="6.535947712418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9659278701273451E-2"/>
                  <c:y val="0.15128554243219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Kinetics!$C$70:$C$73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Kinetics!$G$70:$G$73</c:f>
              <c:numCache>
                <c:formatCode>General</c:formatCode>
                <c:ptCount val="4"/>
                <c:pt idx="0">
                  <c:v>-5.9911018852290603</c:v>
                </c:pt>
                <c:pt idx="1">
                  <c:v>-5.4419037122142315</c:v>
                </c:pt>
                <c:pt idx="2">
                  <c:v>-4.4639847651064217</c:v>
                </c:pt>
                <c:pt idx="3">
                  <c:v>-4.2498929150727021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59808"/>
        <c:axId val="-1144472864"/>
      </c:scatterChart>
      <c:valAx>
        <c:axId val="-114445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72864"/>
        <c:crosses val="autoZero"/>
        <c:crossBetween val="midCat"/>
      </c:valAx>
      <c:valAx>
        <c:axId val="-11444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5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'MOR45@92'!$A$19:$A$25</c:f>
              <c:numCache>
                <c:formatCode>General</c:formatCode>
                <c:ptCount val="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14400</c:v>
                </c:pt>
              </c:numCache>
            </c:numRef>
          </c:xVal>
          <c:yVal>
            <c:numRef>
              <c:f>'MOR45@92'!$B$19:$B$25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0.11597443648477028</c:v>
                </c:pt>
                <c:pt idx="3">
                  <c:v>0.31210728964414236</c:v>
                </c:pt>
                <c:pt idx="4">
                  <c:v>0.54486630830448446</c:v>
                </c:pt>
                <c:pt idx="5">
                  <c:v>0.69835912536058287</c:v>
                </c:pt>
                <c:pt idx="6">
                  <c:v>0.81900275272350698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12512"/>
        <c:axId val="-1064910336"/>
      </c:scatterChart>
      <c:valAx>
        <c:axId val="-106491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10336"/>
        <c:crosses val="autoZero"/>
        <c:crossBetween val="midCat"/>
      </c:valAx>
      <c:valAx>
        <c:axId val="-10649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1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'MOR45@92'!$A$19:$A$25</c:f>
              <c:numCache>
                <c:formatCode>General</c:formatCode>
                <c:ptCount val="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14400</c:v>
                </c:pt>
              </c:numCache>
            </c:numRef>
          </c:xVal>
          <c:yVal>
            <c:numRef>
              <c:f>'MOR45@92'!$H$19:$H$25</c:f>
              <c:numCache>
                <c:formatCode>General</c:formatCode>
                <c:ptCount val="7"/>
                <c:pt idx="0">
                  <c:v>0</c:v>
                </c:pt>
                <c:pt idx="1">
                  <c:v>3.171123066510316E-2</c:v>
                </c:pt>
                <c:pt idx="2">
                  <c:v>8.9782925102751723E-2</c:v>
                </c:pt>
                <c:pt idx="3">
                  <c:v>0.19414915516463327</c:v>
                </c:pt>
                <c:pt idx="4">
                  <c:v>0.40623080310762388</c:v>
                </c:pt>
                <c:pt idx="5">
                  <c:v>0.60258608611801379</c:v>
                </c:pt>
                <c:pt idx="6">
                  <c:v>0.7989344377470361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02176"/>
        <c:axId val="-1064900544"/>
      </c:scatterChart>
      <c:valAx>
        <c:axId val="-106490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00544"/>
        <c:crosses val="autoZero"/>
        <c:crossBetween val="midCat"/>
      </c:valAx>
      <c:valAx>
        <c:axId val="-10649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0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'MOR45@92'!$A$19:$A$25</c:f>
              <c:numCache>
                <c:formatCode>General</c:formatCode>
                <c:ptCount val="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14400</c:v>
                </c:pt>
              </c:numCache>
            </c:numRef>
          </c:xVal>
          <c:yVal>
            <c:numRef>
              <c:f>'MOR45@92'!$J$19:$J$25</c:f>
              <c:numCache>
                <c:formatCode>General</c:formatCode>
                <c:ptCount val="7"/>
                <c:pt idx="0">
                  <c:v>0</c:v>
                </c:pt>
                <c:pt idx="1">
                  <c:v>39014.433078150374</c:v>
                </c:pt>
                <c:pt idx="2">
                  <c:v>140965.61554417136</c:v>
                </c:pt>
                <c:pt idx="3">
                  <c:v>372634.6614413741</c:v>
                </c:pt>
                <c:pt idx="4">
                  <c:v>1151835.7845803495</c:v>
                </c:pt>
                <c:pt idx="5">
                  <c:v>2583950.3791322154</c:v>
                </c:pt>
                <c:pt idx="6">
                  <c:v>5601948.5869586281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20672"/>
        <c:axId val="-1064911968"/>
      </c:scatterChart>
      <c:valAx>
        <c:axId val="-10649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11968"/>
        <c:crosses val="autoZero"/>
        <c:crossBetween val="midCat"/>
      </c:valAx>
      <c:valAx>
        <c:axId val="-10649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2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'MOR45@92'!$A$19:$A$25</c:f>
              <c:numCache>
                <c:formatCode>General</c:formatCode>
                <c:ptCount val="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14400</c:v>
                </c:pt>
              </c:numCache>
            </c:numRef>
          </c:xVal>
          <c:yVal>
            <c:numRef>
              <c:f>'MOR45@92'!$K$19:$K$25</c:f>
              <c:numCache>
                <c:formatCode>General</c:formatCode>
                <c:ptCount val="7"/>
                <c:pt idx="0">
                  <c:v>0</c:v>
                </c:pt>
                <c:pt idx="1">
                  <c:v>3.2224920764147839E-2</c:v>
                </c:pt>
                <c:pt idx="2">
                  <c:v>9.407216407517012E-2</c:v>
                </c:pt>
                <c:pt idx="3">
                  <c:v>0.2158566096360148</c:v>
                </c:pt>
                <c:pt idx="4">
                  <c:v>0.52126459254772883</c:v>
                </c:pt>
                <c:pt idx="5">
                  <c:v>0.92277693719251952</c:v>
                </c:pt>
                <c:pt idx="6">
                  <c:v>1.6041242437453065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05440"/>
        <c:axId val="-1064910880"/>
      </c:scatterChart>
      <c:valAx>
        <c:axId val="-106490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10880"/>
        <c:crosses val="autoZero"/>
        <c:crossBetween val="midCat"/>
      </c:valAx>
      <c:valAx>
        <c:axId val="-10649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0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'MOR45@92'!$A$19:$A$25</c:f>
              <c:numCache>
                <c:formatCode>General</c:formatCode>
                <c:ptCount val="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14400</c:v>
                </c:pt>
              </c:numCache>
            </c:numRef>
          </c:xVal>
          <c:yVal>
            <c:numRef>
              <c:f>'MOR45@92'!$L$19:$L$25</c:f>
              <c:numCache>
                <c:formatCode>General</c:formatCode>
                <c:ptCount val="7"/>
                <c:pt idx="0">
                  <c:v>0</c:v>
                </c:pt>
                <c:pt idx="1">
                  <c:v>4.2011038385128666E-9</c:v>
                </c:pt>
                <c:pt idx="2">
                  <c:v>1.1894441917612549E-8</c:v>
                </c:pt>
                <c:pt idx="3">
                  <c:v>2.5720880076210615E-8</c:v>
                </c:pt>
                <c:pt idx="4">
                  <c:v>5.3817456795698017E-8</c:v>
                </c:pt>
                <c:pt idx="5">
                  <c:v>7.9830604688914476E-8</c:v>
                </c:pt>
                <c:pt idx="6">
                  <c:v>1.0584283431272734E-7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93472"/>
        <c:axId val="-1064921760"/>
      </c:scatterChart>
      <c:valAx>
        <c:axId val="-106489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21760"/>
        <c:crosses val="autoZero"/>
        <c:crossBetween val="midCat"/>
      </c:valAx>
      <c:valAx>
        <c:axId val="-10649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9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'MOR45@92'!$A$23:$A$25</c:f>
              <c:numCache>
                <c:formatCode>General</c:formatCode>
                <c:ptCount val="3"/>
                <c:pt idx="0">
                  <c:v>5400</c:v>
                </c:pt>
                <c:pt idx="1">
                  <c:v>7200</c:v>
                </c:pt>
                <c:pt idx="2">
                  <c:v>14400</c:v>
                </c:pt>
              </c:numCache>
            </c:numRef>
          </c:xVal>
          <c:yVal>
            <c:numRef>
              <c:f>'MOR45@92'!$K$23:$K$25</c:f>
              <c:numCache>
                <c:formatCode>General</c:formatCode>
                <c:ptCount val="3"/>
                <c:pt idx="0">
                  <c:v>0.52126459254772883</c:v>
                </c:pt>
                <c:pt idx="1">
                  <c:v>0.92277693719251952</c:v>
                </c:pt>
                <c:pt idx="2">
                  <c:v>1.6041242437453065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03808"/>
        <c:axId val="-1064903264"/>
      </c:scatterChart>
      <c:valAx>
        <c:axId val="-106490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03264"/>
        <c:crosses val="autoZero"/>
        <c:crossBetween val="midCat"/>
      </c:valAx>
      <c:valAx>
        <c:axId val="-10649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0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'MOR45@92'!$A$19:$A$22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'MOR45@92'!$K$19:$K$22</c:f>
              <c:numCache>
                <c:formatCode>General</c:formatCode>
                <c:ptCount val="4"/>
                <c:pt idx="0">
                  <c:v>0</c:v>
                </c:pt>
                <c:pt idx="1">
                  <c:v>3.2224920764147839E-2</c:v>
                </c:pt>
                <c:pt idx="2">
                  <c:v>9.407216407517012E-2</c:v>
                </c:pt>
                <c:pt idx="3">
                  <c:v>0.2158566096360148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21216"/>
        <c:axId val="-1064891840"/>
      </c:scatterChart>
      <c:valAx>
        <c:axId val="-106492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91840"/>
        <c:crosses val="autoZero"/>
        <c:crossBetween val="midCat"/>
      </c:valAx>
      <c:valAx>
        <c:axId val="-10648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2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'MCM22@70'!$A$20:$A$27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'MCM22@70'!$E$20:$E$27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-9.395871547046418E-2</c:v>
                </c:pt>
                <c:pt idx="3">
                  <c:v>-3.5461746156333629E-2</c:v>
                </c:pt>
                <c:pt idx="4">
                  <c:v>-0.16828493738792602</c:v>
                </c:pt>
                <c:pt idx="5">
                  <c:v>-0.12816050107366281</c:v>
                </c:pt>
                <c:pt idx="6">
                  <c:v>-0.14137036553015608</c:v>
                </c:pt>
                <c:pt idx="7">
                  <c:v>-0.14260880501515133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90752"/>
        <c:axId val="-1064923936"/>
      </c:scatterChart>
      <c:valAx>
        <c:axId val="-10648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23936"/>
        <c:crosses val="autoZero"/>
        <c:crossBetween val="midCat"/>
      </c:valAx>
      <c:valAx>
        <c:axId val="-10649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9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'MCM22@70'!$A$20:$A$27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'MCM22@70'!$F$20:$F$27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-1.3051186828501885E-8</c:v>
                </c:pt>
                <c:pt idx="3">
                  <c:v>-4.7822647143572459E-9</c:v>
                </c:pt>
                <c:pt idx="4">
                  <c:v>-2.4280102629778018E-8</c:v>
                </c:pt>
                <c:pt idx="5">
                  <c:v>-1.81147104704241E-8</c:v>
                </c:pt>
                <c:pt idx="6">
                  <c:v>-2.0117243659429422E-8</c:v>
                </c:pt>
                <c:pt idx="7">
                  <c:v>-2.030634318126692E-8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66816"/>
        <c:axId val="-1064865184"/>
      </c:scatterChart>
      <c:valAx>
        <c:axId val="-106486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65184"/>
        <c:crosses val="autoZero"/>
        <c:crossBetween val="midCat"/>
      </c:valAx>
      <c:valAx>
        <c:axId val="-10648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6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'MCM22@70'!$A$20:$A$27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'MCM22@70'!$D$20:$D$27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-126145.41006414584</c:v>
                </c:pt>
                <c:pt idx="3">
                  <c:v>-47523.436901108675</c:v>
                </c:pt>
                <c:pt idx="4">
                  <c:v>-240379.5141516618</c:v>
                </c:pt>
                <c:pt idx="5">
                  <c:v>-189227.17392264173</c:v>
                </c:pt>
                <c:pt idx="6">
                  <c:v>-213413.547599118</c:v>
                </c:pt>
                <c:pt idx="7">
                  <c:v>-227768.30616418101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63552"/>
        <c:axId val="-1064882592"/>
      </c:scatterChart>
      <c:valAx>
        <c:axId val="-10648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82592"/>
        <c:crosses val="autoZero"/>
        <c:crossBetween val="midCat"/>
      </c:valAx>
      <c:valAx>
        <c:axId val="-10648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6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PMFI70(2)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9659278701273451E-2"/>
                  <c:y val="0.15128554243219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Kinetics!$C$70:$C$73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Kinetics!$I$70:$I$73</c:f>
              <c:numCache>
                <c:formatCode>General</c:formatCode>
                <c:ptCount val="4"/>
                <c:pt idx="0">
                  <c:v>-2.4870061711625997</c:v>
                </c:pt>
                <c:pt idx="1">
                  <c:v>-2.6234282152435879</c:v>
                </c:pt>
                <c:pt idx="2">
                  <c:v>-3.1141413923551338</c:v>
                </c:pt>
                <c:pt idx="3">
                  <c:v>-3.0261192812935591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65248"/>
        <c:axId val="-1144459264"/>
      </c:scatterChart>
      <c:valAx>
        <c:axId val="-114446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59264"/>
        <c:crosses val="autoZero"/>
        <c:crossBetween val="midCat"/>
      </c:valAx>
      <c:valAx>
        <c:axId val="-11444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6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'MCM22@70'!$A$20:$A$27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'MCM22@70'!$B$20:$B$27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-9.8514393331083069E-2</c:v>
                </c:pt>
                <c:pt idx="3">
                  <c:v>-3.6098012638566164E-2</c:v>
                </c:pt>
                <c:pt idx="4">
                  <c:v>-0.18327372154119881</c:v>
                </c:pt>
                <c:pt idx="5">
                  <c:v>-0.13673543531419158</c:v>
                </c:pt>
                <c:pt idx="6">
                  <c:v>-0.15185117496549985</c:v>
                </c:pt>
                <c:pt idx="7">
                  <c:v>-0.15327855662188195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67360"/>
        <c:axId val="-1064870080"/>
      </c:scatterChart>
      <c:valAx>
        <c:axId val="-106486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70080"/>
        <c:crosses val="autoZero"/>
        <c:crossBetween val="midCat"/>
      </c:valAx>
      <c:valAx>
        <c:axId val="-10648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6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'MCM22@70'!$A$20:$A$27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'MCM22@70'!$H$20:$H$27</c:f>
              <c:numCache>
                <c:formatCode>General</c:formatCode>
                <c:ptCount val="8"/>
                <c:pt idx="0">
                  <c:v>0</c:v>
                </c:pt>
                <c:pt idx="1">
                  <c:v>1.814307648338092E-3</c:v>
                </c:pt>
                <c:pt idx="2">
                  <c:v>3.4502060091051142E-3</c:v>
                </c:pt>
                <c:pt idx="3">
                  <c:v>5.645234891790603E-3</c:v>
                </c:pt>
                <c:pt idx="4">
                  <c:v>9.7337719084012505E-3</c:v>
                </c:pt>
                <c:pt idx="5">
                  <c:v>2.0177364046487092E-2</c:v>
                </c:pt>
                <c:pt idx="6">
                  <c:v>3.8090155486773178E-2</c:v>
                </c:pt>
                <c:pt idx="7">
                  <c:v>5.677830055983981E-2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58656"/>
        <c:axId val="-1064873344"/>
      </c:scatterChart>
      <c:valAx>
        <c:axId val="-106485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73344"/>
        <c:crosses val="autoZero"/>
        <c:crossBetween val="midCat"/>
      </c:valAx>
      <c:valAx>
        <c:axId val="-10648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5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'MCM22@70'!$A$20:$A$27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'MCM22@70'!$J$20:$J$27</c:f>
              <c:numCache>
                <c:formatCode>General</c:formatCode>
                <c:ptCount val="8"/>
                <c:pt idx="0">
                  <c:v>0</c:v>
                </c:pt>
                <c:pt idx="1">
                  <c:v>2205.7537515032786</c:v>
                </c:pt>
                <c:pt idx="2">
                  <c:v>4417.9092730302846</c:v>
                </c:pt>
                <c:pt idx="3">
                  <c:v>7432.014799765554</c:v>
                </c:pt>
                <c:pt idx="4">
                  <c:v>12766.693132701046</c:v>
                </c:pt>
                <c:pt idx="5">
                  <c:v>27923.307275482781</c:v>
                </c:pt>
                <c:pt idx="6">
                  <c:v>53532.382695630433</c:v>
                </c:pt>
                <c:pt idx="7">
                  <c:v>84371.210366351253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71712"/>
        <c:axId val="-1064864640"/>
      </c:scatterChart>
      <c:valAx>
        <c:axId val="-10648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64640"/>
        <c:crosses val="autoZero"/>
        <c:crossBetween val="midCat"/>
      </c:valAx>
      <c:valAx>
        <c:axId val="-10648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7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'MCM22@70'!$A$20:$A$27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'MCM22@70'!$K$20:$K$27</c:f>
              <c:numCache>
                <c:formatCode>General</c:formatCode>
                <c:ptCount val="8"/>
                <c:pt idx="0">
                  <c:v>0</c:v>
                </c:pt>
                <c:pt idx="1">
                  <c:v>1.8159554978985891E-3</c:v>
                </c:pt>
                <c:pt idx="2">
                  <c:v>3.456171695708768E-3</c:v>
                </c:pt>
                <c:pt idx="3">
                  <c:v>5.6612294540599253E-3</c:v>
                </c:pt>
                <c:pt idx="4">
                  <c:v>9.7814547410266951E-3</c:v>
                </c:pt>
                <c:pt idx="5">
                  <c:v>2.0383707417954571E-2</c:v>
                </c:pt>
                <c:pt idx="6">
                  <c:v>3.8834549430334334E-2</c:v>
                </c:pt>
                <c:pt idx="7">
                  <c:v>5.8453923831756585E-2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56480"/>
        <c:axId val="-1064876608"/>
      </c:scatterChart>
      <c:valAx>
        <c:axId val="-10648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76608"/>
        <c:crosses val="autoZero"/>
        <c:crossBetween val="midCat"/>
      </c:valAx>
      <c:valAx>
        <c:axId val="-1064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'MCM22@70'!$A$20:$A$27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'MCM22@70'!$L$20:$L$27</c:f>
              <c:numCache>
                <c:formatCode>General</c:formatCode>
                <c:ptCount val="8"/>
                <c:pt idx="0">
                  <c:v>0</c:v>
                </c:pt>
                <c:pt idx="1">
                  <c:v>2.4035947725183045E-10</c:v>
                </c:pt>
                <c:pt idx="2">
                  <c:v>4.5708329208624552E-10</c:v>
                </c:pt>
                <c:pt idx="3">
                  <c:v>7.4788071846441913E-10</c:v>
                </c:pt>
                <c:pt idx="4">
                  <c:v>1.2895301024249977E-9</c:v>
                </c:pt>
                <c:pt idx="5">
                  <c:v>2.6730971888786102E-9</c:v>
                </c:pt>
                <c:pt idx="6">
                  <c:v>5.0461837988877109E-9</c:v>
                </c:pt>
                <c:pt idx="7">
                  <c:v>7.5219892581675782E-9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63008"/>
        <c:axId val="-1064861920"/>
      </c:scatterChart>
      <c:valAx>
        <c:axId val="-1064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61920"/>
        <c:crosses val="autoZero"/>
        <c:crossBetween val="midCat"/>
      </c:valAx>
      <c:valAx>
        <c:axId val="-10648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6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'MCM22@70'!$A$24:$A$27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'MCM22@70'!$K$24:$K$27</c:f>
              <c:numCache>
                <c:formatCode>General</c:formatCode>
                <c:ptCount val="4"/>
                <c:pt idx="0">
                  <c:v>9.7814547410266951E-3</c:v>
                </c:pt>
                <c:pt idx="1">
                  <c:v>2.0383707417954571E-2</c:v>
                </c:pt>
                <c:pt idx="2">
                  <c:v>3.8834549430334334E-2</c:v>
                </c:pt>
                <c:pt idx="3">
                  <c:v>5.8453923831756585E-2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78240"/>
        <c:axId val="-1064868992"/>
      </c:scatterChart>
      <c:valAx>
        <c:axId val="-10648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68992"/>
        <c:crosses val="autoZero"/>
        <c:crossBetween val="midCat"/>
      </c:valAx>
      <c:valAx>
        <c:axId val="-10648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'MCM22@70'!$A$20:$A$23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'MCM22@70'!$K$20:$K$23</c:f>
              <c:numCache>
                <c:formatCode>General</c:formatCode>
                <c:ptCount val="4"/>
                <c:pt idx="0">
                  <c:v>0</c:v>
                </c:pt>
                <c:pt idx="1">
                  <c:v>1.8159554978985891E-3</c:v>
                </c:pt>
                <c:pt idx="2">
                  <c:v>3.456171695708768E-3</c:v>
                </c:pt>
                <c:pt idx="3">
                  <c:v>5.6612294540599253E-3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60288"/>
        <c:axId val="-1064874432"/>
      </c:scatterChart>
      <c:valAx>
        <c:axId val="-10648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74432"/>
        <c:crosses val="autoZero"/>
        <c:crossBetween val="midCat"/>
      </c:valAx>
      <c:valAx>
        <c:axId val="-10648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6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'MCM22@78'!$A$20:$A$27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'MCM22@78'!$E$20:$E$27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4.6514087157538221E-2</c:v>
                </c:pt>
                <c:pt idx="3">
                  <c:v>-1.2373014119520314E-2</c:v>
                </c:pt>
                <c:pt idx="4">
                  <c:v>0.10740538915809766</c:v>
                </c:pt>
                <c:pt idx="5">
                  <c:v>0.15086303184944089</c:v>
                </c:pt>
                <c:pt idx="6">
                  <c:v>0.22145914388910598</c:v>
                </c:pt>
                <c:pt idx="7">
                  <c:v>0.65539106046862183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59744"/>
        <c:axId val="-1064866272"/>
      </c:scatterChart>
      <c:valAx>
        <c:axId val="-106485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66272"/>
        <c:crosses val="autoZero"/>
        <c:crossBetween val="midCat"/>
      </c:valAx>
      <c:valAx>
        <c:axId val="-10648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5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'MCM22@78'!$A$20:$A$27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'MCM22@78'!$F$20:$F$27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6.0210684751286412E-9</c:v>
                </c:pt>
                <c:pt idx="3">
                  <c:v>-1.6493596437791994E-9</c:v>
                </c:pt>
                <c:pt idx="4">
                  <c:v>1.349156524225713E-8</c:v>
                </c:pt>
                <c:pt idx="5">
                  <c:v>1.85517734117498E-8</c:v>
                </c:pt>
                <c:pt idx="6">
                  <c:v>2.6317329328599145E-8</c:v>
                </c:pt>
                <c:pt idx="7">
                  <c:v>6.3691221381031371E-8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89664"/>
        <c:axId val="-1064855936"/>
      </c:scatterChart>
      <c:valAx>
        <c:axId val="-10648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55936"/>
        <c:crosses val="autoZero"/>
        <c:crossBetween val="midCat"/>
      </c:valAx>
      <c:valAx>
        <c:axId val="-10648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8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'MCM22@78'!$A$20:$A$27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'MCM22@78'!$D$20:$D$27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56379.055265920993</c:v>
                </c:pt>
                <c:pt idx="3">
                  <c:v>-15525.943983080688</c:v>
                </c:pt>
                <c:pt idx="4">
                  <c:v>133269.67106920789</c:v>
                </c:pt>
                <c:pt idx="5">
                  <c:v>187734.50025275847</c:v>
                </c:pt>
                <c:pt idx="6">
                  <c:v>277910.15792559227</c:v>
                </c:pt>
                <c:pt idx="7">
                  <c:v>943484.68707592343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72256"/>
        <c:axId val="-1064877696"/>
      </c:scatterChart>
      <c:valAx>
        <c:axId val="-106487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77696"/>
        <c:crosses val="autoZero"/>
        <c:crossBetween val="midCat"/>
      </c:valAx>
      <c:valAx>
        <c:axId val="-10648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7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FER28(3)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Kinetics!$C$8:$C$11</c:f>
              <c:numCache>
                <c:formatCode>General</c:formatCode>
                <c:ptCount val="4"/>
                <c:pt idx="0">
                  <c:v>2.8735632183908046E-3</c:v>
                </c:pt>
                <c:pt idx="1">
                  <c:v>2.7932960893854749E-3</c:v>
                </c:pt>
                <c:pt idx="2">
                  <c:v>2.7397260273972603E-3</c:v>
                </c:pt>
                <c:pt idx="3">
                  <c:v>2.7027027027027029E-3</c:v>
                </c:pt>
              </c:numCache>
            </c:numRef>
          </c:xVal>
          <c:yVal>
            <c:numRef>
              <c:f>Kinetics!$K$8:$K$11</c:f>
              <c:numCache>
                <c:formatCode>General</c:formatCode>
                <c:ptCount val="4"/>
                <c:pt idx="0">
                  <c:v>-14.465598249063772</c:v>
                </c:pt>
                <c:pt idx="1">
                  <c:v>-13.421106397215535</c:v>
                </c:pt>
                <c:pt idx="2">
                  <c:v>-12.65548964116752</c:v>
                </c:pt>
                <c:pt idx="3">
                  <c:v>-12.302583545911018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61984"/>
        <c:axId val="-1144443488"/>
      </c:scatterChart>
      <c:valAx>
        <c:axId val="-114446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43488"/>
        <c:crosses val="autoZero"/>
        <c:crossBetween val="midCat"/>
      </c:valAx>
      <c:valAx>
        <c:axId val="-11444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6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'MCM22@78'!$A$20:$A$27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'MCM22@78'!$B$20:$B$27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4.5448886436659425E-2</c:v>
                </c:pt>
                <c:pt idx="3">
                  <c:v>-1.24498765381884E-2</c:v>
                </c:pt>
                <c:pt idx="4">
                  <c:v>0.10183850575375249</c:v>
                </c:pt>
                <c:pt idx="5">
                  <c:v>0.14003452152588919</c:v>
                </c:pt>
                <c:pt idx="6">
                  <c:v>0.19865133853109257</c:v>
                </c:pt>
                <c:pt idx="7">
                  <c:v>0.48076103095585276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89120"/>
        <c:axId val="-1064884224"/>
      </c:scatterChart>
      <c:valAx>
        <c:axId val="-106488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84224"/>
        <c:crosses val="autoZero"/>
        <c:crossBetween val="midCat"/>
      </c:valAx>
      <c:valAx>
        <c:axId val="-10648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8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'MCM22@78'!$A$20:$A$27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'MCM22@78'!$H$20:$H$27</c:f>
              <c:numCache>
                <c:formatCode>General</c:formatCode>
                <c:ptCount val="8"/>
                <c:pt idx="0">
                  <c:v>0</c:v>
                </c:pt>
                <c:pt idx="1">
                  <c:v>4.7020392571578079E-3</c:v>
                </c:pt>
                <c:pt idx="2">
                  <c:v>1.1509721503263516E-2</c:v>
                </c:pt>
                <c:pt idx="3">
                  <c:v>1.6086330315484027E-2</c:v>
                </c:pt>
                <c:pt idx="4">
                  <c:v>3.7983535930182499E-2</c:v>
                </c:pt>
                <c:pt idx="5">
                  <c:v>6.3639832206006872E-2</c:v>
                </c:pt>
                <c:pt idx="6">
                  <c:v>0.12896288247092252</c:v>
                </c:pt>
                <c:pt idx="7">
                  <c:v>0.27323612839195682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87488"/>
        <c:axId val="-1064871168"/>
      </c:scatterChart>
      <c:valAx>
        <c:axId val="-10648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71168"/>
        <c:crosses val="autoZero"/>
        <c:crossBetween val="midCat"/>
      </c:valAx>
      <c:valAx>
        <c:axId val="-10648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8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'MCM22@78'!$A$20:$A$27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'MCM22@78'!$J$20:$J$27</c:f>
              <c:numCache>
                <c:formatCode>General</c:formatCode>
                <c:ptCount val="8"/>
                <c:pt idx="0">
                  <c:v>0</c:v>
                </c:pt>
                <c:pt idx="1">
                  <c:v>5543.525565913651</c:v>
                </c:pt>
                <c:pt idx="2">
                  <c:v>14277.736499269638</c:v>
                </c:pt>
                <c:pt idx="3">
                  <c:v>20060.878724816652</c:v>
                </c:pt>
                <c:pt idx="4">
                  <c:v>49706.67334515891</c:v>
                </c:pt>
                <c:pt idx="5">
                  <c:v>85317.477184761927</c:v>
                </c:pt>
                <c:pt idx="6">
                  <c:v>180417.08301111721</c:v>
                </c:pt>
                <c:pt idx="7">
                  <c:v>536220.88001012476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85312"/>
        <c:axId val="-1064884768"/>
      </c:scatterChart>
      <c:valAx>
        <c:axId val="-106488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84768"/>
        <c:crosses val="autoZero"/>
        <c:crossBetween val="midCat"/>
      </c:valAx>
      <c:valAx>
        <c:axId val="-10648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8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'MCM22@78'!$A$20:$A$27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'MCM22@78'!$K$20:$K$27</c:f>
              <c:numCache>
                <c:formatCode>General</c:formatCode>
                <c:ptCount val="8"/>
                <c:pt idx="0">
                  <c:v>0</c:v>
                </c:pt>
                <c:pt idx="1">
                  <c:v>4.7131286191445338E-3</c:v>
                </c:pt>
                <c:pt idx="2">
                  <c:v>1.1576471021002467E-2</c:v>
                </c:pt>
                <c:pt idx="3">
                  <c:v>1.6217119839192742E-2</c:v>
                </c:pt>
                <c:pt idx="4">
                  <c:v>3.8723714045190989E-2</c:v>
                </c:pt>
                <c:pt idx="5">
                  <c:v>6.5755081867318557E-2</c:v>
                </c:pt>
                <c:pt idx="6">
                  <c:v>0.13807068819367441</c:v>
                </c:pt>
                <c:pt idx="7">
                  <c:v>0.31915365254533967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74976"/>
        <c:axId val="-1064873888"/>
      </c:scatterChart>
      <c:valAx>
        <c:axId val="-106487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73888"/>
        <c:crosses val="autoZero"/>
        <c:crossBetween val="midCat"/>
      </c:valAx>
      <c:valAx>
        <c:axId val="-10648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7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'MCM22@78'!$A$20:$A$27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'MCM22@78'!$L$20:$L$27</c:f>
              <c:numCache>
                <c:formatCode>General</c:formatCode>
                <c:ptCount val="8"/>
                <c:pt idx="0">
                  <c:v>0</c:v>
                </c:pt>
                <c:pt idx="1">
                  <c:v>6.2292616078826641E-10</c:v>
                </c:pt>
                <c:pt idx="2">
                  <c:v>1.5248079047523507E-9</c:v>
                </c:pt>
                <c:pt idx="3">
                  <c:v>2.1311170401953238E-9</c:v>
                </c:pt>
                <c:pt idx="4">
                  <c:v>5.0320588400305774E-9</c:v>
                </c:pt>
                <c:pt idx="5">
                  <c:v>8.4310049706517902E-9</c:v>
                </c:pt>
                <c:pt idx="6">
                  <c:v>1.7085002669747818E-8</c:v>
                </c:pt>
                <c:pt idx="7">
                  <c:v>3.619832228936644E-8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33088"/>
        <c:axId val="-1064836896"/>
      </c:scatterChart>
      <c:valAx>
        <c:axId val="-106483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36896"/>
        <c:crosses val="autoZero"/>
        <c:crossBetween val="midCat"/>
      </c:valAx>
      <c:valAx>
        <c:axId val="-10648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3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'MCM22@78'!$A$24:$A$27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'MCM22@78'!$K$24:$K$27</c:f>
              <c:numCache>
                <c:formatCode>General</c:formatCode>
                <c:ptCount val="4"/>
                <c:pt idx="0">
                  <c:v>3.8723714045190989E-2</c:v>
                </c:pt>
                <c:pt idx="1">
                  <c:v>6.5755081867318557E-2</c:v>
                </c:pt>
                <c:pt idx="2">
                  <c:v>0.13807068819367441</c:v>
                </c:pt>
                <c:pt idx="3">
                  <c:v>0.31915365254533967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49408"/>
        <c:axId val="-1064821664"/>
      </c:scatterChart>
      <c:valAx>
        <c:axId val="-106484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21664"/>
        <c:crosses val="autoZero"/>
        <c:crossBetween val="midCat"/>
      </c:valAx>
      <c:valAx>
        <c:axId val="-10648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4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'MCM22@78'!$A$20:$A$23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'MCM22@78'!$K$20:$K$23</c:f>
              <c:numCache>
                <c:formatCode>General</c:formatCode>
                <c:ptCount val="4"/>
                <c:pt idx="0">
                  <c:v>0</c:v>
                </c:pt>
                <c:pt idx="1">
                  <c:v>4.7131286191445338E-3</c:v>
                </c:pt>
                <c:pt idx="2">
                  <c:v>1.1576471021002467E-2</c:v>
                </c:pt>
                <c:pt idx="3">
                  <c:v>1.6217119839192742E-2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23296"/>
        <c:axId val="-1064835808"/>
      </c:scatterChart>
      <c:valAx>
        <c:axId val="-106482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35808"/>
        <c:crosses val="autoZero"/>
        <c:crossBetween val="midCat"/>
      </c:valAx>
      <c:valAx>
        <c:axId val="-10648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2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'MCM22@92'!$A$20:$A$27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'MCM22@92'!$E$20:$E$27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0.22821043903324531</c:v>
                </c:pt>
                <c:pt idx="3">
                  <c:v>0.48520982905818849</c:v>
                </c:pt>
                <c:pt idx="4">
                  <c:v>0.93550730807495575</c:v>
                </c:pt>
                <c:pt idx="5">
                  <c:v>1.4263313910298139</c:v>
                </c:pt>
                <c:pt idx="6">
                  <c:v>1.7579347724698848</c:v>
                </c:pt>
                <c:pt idx="7">
                  <c:v>1.9140358989759259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54848"/>
        <c:axId val="-1064824928"/>
      </c:scatterChart>
      <c:valAx>
        <c:axId val="-1064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24928"/>
        <c:crosses val="autoZero"/>
        <c:crossBetween val="midCat"/>
      </c:valAx>
      <c:valAx>
        <c:axId val="-1064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'MCM22@92'!$A$20:$A$27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'MCM22@92'!$F$20:$F$27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2.7031650840685575E-8</c:v>
                </c:pt>
                <c:pt idx="3">
                  <c:v>5.0929548822419693E-8</c:v>
                </c:pt>
                <c:pt idx="4">
                  <c:v>8.0496602821929916E-8</c:v>
                </c:pt>
                <c:pt idx="5">
                  <c:v>1.0065983209504272E-7</c:v>
                </c:pt>
                <c:pt idx="6">
                  <c:v>1.096403760945213E-7</c:v>
                </c:pt>
                <c:pt idx="7">
                  <c:v>1.1294132584081066E-7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51584"/>
        <c:axId val="-1064853216"/>
      </c:scatterChart>
      <c:valAx>
        <c:axId val="-106485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53216"/>
        <c:crosses val="autoZero"/>
        <c:crossBetween val="midCat"/>
      </c:valAx>
      <c:valAx>
        <c:axId val="-10648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5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'MCM22@92'!$A$20:$A$27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'MCM22@92'!$D$20:$D$27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302888.54060755949</c:v>
                </c:pt>
                <c:pt idx="3">
                  <c:v>715151.63320335862</c:v>
                </c:pt>
                <c:pt idx="4">
                  <c:v>1744749.0268847472</c:v>
                </c:pt>
                <c:pt idx="5">
                  <c:v>3751916.3395640119</c:v>
                </c:pt>
                <c:pt idx="6">
                  <c:v>5663951.2910711169</c:v>
                </c:pt>
                <c:pt idx="7">
                  <c:v>6435054.6988504194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27648"/>
        <c:axId val="-1064848320"/>
      </c:scatterChart>
      <c:valAx>
        <c:axId val="-1064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48320"/>
        <c:crosses val="autoZero"/>
        <c:crossBetween val="midCat"/>
      </c:valAx>
      <c:valAx>
        <c:axId val="-10648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2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MFI40(3)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Kinetics!$C$17:$C$20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Kinetics!$K$17:$K$20</c:f>
              <c:numCache>
                <c:formatCode>General</c:formatCode>
                <c:ptCount val="4"/>
                <c:pt idx="0">
                  <c:v>-14.233252721651457</c:v>
                </c:pt>
                <c:pt idx="1">
                  <c:v>-13.112413046551161</c:v>
                </c:pt>
                <c:pt idx="2">
                  <c:v>-12.625048615666286</c:v>
                </c:pt>
                <c:pt idx="3">
                  <c:v>-11.960776289574831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39136"/>
        <c:axId val="-1144458176"/>
      </c:scatterChart>
      <c:valAx>
        <c:axId val="-114443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58176"/>
        <c:crosses val="autoZero"/>
        <c:crossBetween val="midCat"/>
      </c:valAx>
      <c:valAx>
        <c:axId val="-11444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3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'MCM22@92'!$A$20:$A$27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'MCM22@92'!$B$20:$B$27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0.20404325815734883</c:v>
                </c:pt>
                <c:pt idx="3">
                  <c:v>0.38443198084555924</c:v>
                </c:pt>
                <c:pt idx="4">
                  <c:v>0.60761324593848065</c:v>
                </c:pt>
                <c:pt idx="5">
                  <c:v>0.75981153453383699</c:v>
                </c:pt>
                <c:pt idx="6">
                  <c:v>0.82759945723521511</c:v>
                </c:pt>
                <c:pt idx="7">
                  <c:v>0.85251604650370361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32544"/>
        <c:axId val="-1064853760"/>
      </c:scatterChart>
      <c:valAx>
        <c:axId val="-106483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53760"/>
        <c:crosses val="autoZero"/>
        <c:crossBetween val="midCat"/>
      </c:valAx>
      <c:valAx>
        <c:axId val="-10648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3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'MCM22@92'!$A$20:$A$27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'MCM22@92'!$H$20:$H$27</c:f>
              <c:numCache>
                <c:formatCode>General</c:formatCode>
                <c:ptCount val="8"/>
                <c:pt idx="0">
                  <c:v>0</c:v>
                </c:pt>
                <c:pt idx="1">
                  <c:v>3.2441209866081379E-2</c:v>
                </c:pt>
                <c:pt idx="2">
                  <c:v>9.7130318246696531E-2</c:v>
                </c:pt>
                <c:pt idx="3">
                  <c:v>0.2081308520991702</c:v>
                </c:pt>
                <c:pt idx="4">
                  <c:v>0.44180818396974536</c:v>
                </c:pt>
                <c:pt idx="5">
                  <c:v>0.67216935356807872</c:v>
                </c:pt>
                <c:pt idx="6">
                  <c:v>0.77649646952285423</c:v>
                </c:pt>
                <c:pt idx="7">
                  <c:v>0.78354366808803466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52128"/>
        <c:axId val="-1064848864"/>
      </c:scatterChart>
      <c:valAx>
        <c:axId val="-106485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48864"/>
        <c:crosses val="autoZero"/>
        <c:crossBetween val="midCat"/>
      </c:valAx>
      <c:valAx>
        <c:axId val="-10648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5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'MCM22@92'!$A$20:$A$27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'MCM22@92'!$J$20:$J$27</c:f>
              <c:numCache>
                <c:formatCode>General</c:formatCode>
                <c:ptCount val="8"/>
                <c:pt idx="0">
                  <c:v>0</c:v>
                </c:pt>
                <c:pt idx="1">
                  <c:v>37890.938724179992</c:v>
                </c:pt>
                <c:pt idx="2">
                  <c:v>144183.44721687704</c:v>
                </c:pt>
                <c:pt idx="3">
                  <c:v>387181.9365062787</c:v>
                </c:pt>
                <c:pt idx="4">
                  <c:v>1268643.1775534016</c:v>
                </c:pt>
                <c:pt idx="5">
                  <c:v>3319143.0584868863</c:v>
                </c:pt>
                <c:pt idx="6">
                  <c:v>5314211.0505470671</c:v>
                </c:pt>
                <c:pt idx="7">
                  <c:v>5914429.8617756236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26016"/>
        <c:axId val="-1064839072"/>
      </c:scatterChart>
      <c:valAx>
        <c:axId val="-106482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39072"/>
        <c:crosses val="autoZero"/>
        <c:crossBetween val="midCat"/>
      </c:valAx>
      <c:valAx>
        <c:axId val="-10648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2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'MCM22@92'!$A$20:$A$27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'MCM22@92'!$K$20:$K$27</c:f>
              <c:numCache>
                <c:formatCode>General</c:formatCode>
                <c:ptCount val="8"/>
                <c:pt idx="0">
                  <c:v>0</c:v>
                </c:pt>
                <c:pt idx="1">
                  <c:v>3.2979090928019372E-2</c:v>
                </c:pt>
                <c:pt idx="2">
                  <c:v>0.10217705297508546</c:v>
                </c:pt>
                <c:pt idx="3">
                  <c:v>0.23335911811452448</c:v>
                </c:pt>
                <c:pt idx="4">
                  <c:v>0.58305261934487418</c:v>
                </c:pt>
                <c:pt idx="5">
                  <c:v>1.1152581257919199</c:v>
                </c:pt>
                <c:pt idx="6">
                  <c:v>1.4983280687349485</c:v>
                </c:pt>
                <c:pt idx="7">
                  <c:v>1.5303664520594884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38528"/>
        <c:axId val="-1064822208"/>
      </c:scatterChart>
      <c:valAx>
        <c:axId val="-106483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22208"/>
        <c:crosses val="autoZero"/>
        <c:crossBetween val="midCat"/>
      </c:valAx>
      <c:valAx>
        <c:axId val="-10648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3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'MCM22@92'!$A$20:$A$27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'MCM22@92'!$L$20:$L$27</c:f>
              <c:numCache>
                <c:formatCode>General</c:formatCode>
                <c:ptCount val="8"/>
                <c:pt idx="0">
                  <c:v>0</c:v>
                </c:pt>
                <c:pt idx="1">
                  <c:v>4.2978114830584611E-9</c:v>
                </c:pt>
                <c:pt idx="2">
                  <c:v>1.2867824561322357E-8</c:v>
                </c:pt>
                <c:pt idx="3">
                  <c:v>2.7573175286098071E-8</c:v>
                </c:pt>
                <c:pt idx="4">
                  <c:v>5.8530748212311868E-8</c:v>
                </c:pt>
                <c:pt idx="5">
                  <c:v>8.9048995960699078E-8</c:v>
                </c:pt>
                <c:pt idx="6">
                  <c:v>1.0287025228238773E-7</c:v>
                </c:pt>
                <c:pt idx="7">
                  <c:v>1.0380386514830284E-7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46144"/>
        <c:axId val="-1064850496"/>
      </c:scatterChart>
      <c:valAx>
        <c:axId val="-106484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50496"/>
        <c:crosses val="autoZero"/>
        <c:crossBetween val="midCat"/>
      </c:valAx>
      <c:valAx>
        <c:axId val="-10648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4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'MCM22@92'!$A$24:$A$27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'MCM22@92'!$K$24:$K$27</c:f>
              <c:numCache>
                <c:formatCode>General</c:formatCode>
                <c:ptCount val="4"/>
                <c:pt idx="0">
                  <c:v>0.58305261934487418</c:v>
                </c:pt>
                <c:pt idx="1">
                  <c:v>1.1152581257919199</c:v>
                </c:pt>
                <c:pt idx="2">
                  <c:v>1.4983280687349485</c:v>
                </c:pt>
                <c:pt idx="3">
                  <c:v>1.5303664520594884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45600"/>
        <c:axId val="-1064844512"/>
      </c:scatterChart>
      <c:valAx>
        <c:axId val="-106484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44512"/>
        <c:crosses val="autoZero"/>
        <c:crossBetween val="midCat"/>
      </c:valAx>
      <c:valAx>
        <c:axId val="-10648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4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'MCM22@92'!$A$20:$A$23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'MCM22@92'!$K$20:$K$23</c:f>
              <c:numCache>
                <c:formatCode>General</c:formatCode>
                <c:ptCount val="4"/>
                <c:pt idx="0">
                  <c:v>0</c:v>
                </c:pt>
                <c:pt idx="1">
                  <c:v>3.2979090928019372E-2</c:v>
                </c:pt>
                <c:pt idx="2">
                  <c:v>0.10217705297508546</c:v>
                </c:pt>
                <c:pt idx="3">
                  <c:v>0.23335911811452448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35264"/>
        <c:axId val="-1064826560"/>
      </c:scatterChart>
      <c:valAx>
        <c:axId val="-10648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26560"/>
        <c:crosses val="autoZero"/>
        <c:crossBetween val="midCat"/>
      </c:valAx>
      <c:valAx>
        <c:axId val="-10648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'FAU15@70'!$A$19:$A$25</c:f>
              <c:numCache>
                <c:formatCode>General</c:formatCode>
                <c:ptCount val="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14400</c:v>
                </c:pt>
              </c:numCache>
            </c:numRef>
          </c:xVal>
          <c:yVal>
            <c:numRef>
              <c:f>'FAU15@70'!$E$19:$E$25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6.0315387983325822E-2</c:v>
                </c:pt>
                <c:pt idx="3">
                  <c:v>-3.8912956462838377E-2</c:v>
                </c:pt>
                <c:pt idx="4">
                  <c:v>0.11388020691358587</c:v>
                </c:pt>
                <c:pt idx="5">
                  <c:v>3.2221202435406542E-2</c:v>
                </c:pt>
                <c:pt idx="6">
                  <c:v>-9.8630337857614422E-3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43424"/>
        <c:axId val="-1064831456"/>
      </c:scatterChart>
      <c:valAx>
        <c:axId val="-10648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31456"/>
        <c:crosses val="autoZero"/>
        <c:crossBetween val="midCat"/>
      </c:valAx>
      <c:valAx>
        <c:axId val="-10648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4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'FAU15@70'!$A$19:$A$25</c:f>
              <c:numCache>
                <c:formatCode>General</c:formatCode>
                <c:ptCount val="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14400</c:v>
                </c:pt>
              </c:numCache>
            </c:numRef>
          </c:xVal>
          <c:yVal>
            <c:numRef>
              <c:f>'FAU15@70'!$F$19:$F$25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7.7543777570818092E-9</c:v>
                </c:pt>
                <c:pt idx="3">
                  <c:v>-5.2568040535488455E-9</c:v>
                </c:pt>
                <c:pt idx="4">
                  <c:v>1.4259504854928561E-8</c:v>
                </c:pt>
                <c:pt idx="5">
                  <c:v>4.2006268545195809E-9</c:v>
                </c:pt>
                <c:pt idx="6">
                  <c:v>-1.3131197431885614E-9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28192"/>
        <c:axId val="-1064832000"/>
      </c:scatterChart>
      <c:valAx>
        <c:axId val="-10648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32000"/>
        <c:crosses val="autoZero"/>
        <c:crossBetween val="midCat"/>
      </c:valAx>
      <c:valAx>
        <c:axId val="-10648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'FAU15@70'!$A$19:$A$25</c:f>
              <c:numCache>
                <c:formatCode>General</c:formatCode>
                <c:ptCount val="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14400</c:v>
                </c:pt>
              </c:numCache>
            </c:numRef>
          </c:xVal>
          <c:yVal>
            <c:numRef>
              <c:f>'FAU15@70'!$D$19:$D$25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95716.832706627596</c:v>
                </c:pt>
                <c:pt idx="3">
                  <c:v>-60281.319374150866</c:v>
                </c:pt>
                <c:pt idx="4">
                  <c:v>186344.54359684483</c:v>
                </c:pt>
                <c:pt idx="5">
                  <c:v>48395.94994010032</c:v>
                </c:pt>
                <c:pt idx="6">
                  <c:v>-14247.372366899208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25472"/>
        <c:axId val="-1064842336"/>
      </c:scatterChart>
      <c:valAx>
        <c:axId val="-106482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42336"/>
        <c:crosses val="autoZero"/>
        <c:crossBetween val="midCat"/>
      </c:valAx>
      <c:valAx>
        <c:axId val="-10648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2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FAU40(3)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Kinetics!$C$26:$C$29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Kinetics!$K$26:$K$29</c:f>
              <c:numCache>
                <c:formatCode>General</c:formatCode>
                <c:ptCount val="4"/>
                <c:pt idx="0">
                  <c:v>-9.785750740170247</c:v>
                </c:pt>
                <c:pt idx="1">
                  <c:v>-8.6060244051228523</c:v>
                </c:pt>
                <c:pt idx="2">
                  <c:v>-7.8365382145327001</c:v>
                </c:pt>
                <c:pt idx="3">
                  <c:v>-7.3037652283195467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45120"/>
        <c:axId val="-1144450560"/>
      </c:scatterChart>
      <c:valAx>
        <c:axId val="-11444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50560"/>
        <c:crosses val="autoZero"/>
        <c:crossBetween val="midCat"/>
      </c:valAx>
      <c:valAx>
        <c:axId val="-11444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'FAU15@70'!$A$19:$A$25</c:f>
              <c:numCache>
                <c:formatCode>General</c:formatCode>
                <c:ptCount val="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14400</c:v>
                </c:pt>
              </c:numCache>
            </c:numRef>
          </c:xVal>
          <c:yVal>
            <c:numRef>
              <c:f>'FAU15@70'!$B$19:$B$25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5.8532440799228626E-2</c:v>
                </c:pt>
                <c:pt idx="3">
                  <c:v>-3.9679982288261209E-2</c:v>
                </c:pt>
                <c:pt idx="4">
                  <c:v>0.10763515138080133</c:v>
                </c:pt>
                <c:pt idx="5">
                  <c:v>3.1707630242448527E-2</c:v>
                </c:pt>
                <c:pt idx="6">
                  <c:v>-9.9118338103001309E-3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03168"/>
        <c:axId val="-1064787936"/>
      </c:scatterChart>
      <c:valAx>
        <c:axId val="-10648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87936"/>
        <c:crosses val="autoZero"/>
        <c:crossBetween val="midCat"/>
      </c:valAx>
      <c:valAx>
        <c:axId val="-10647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0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'FAU15@70'!$A$19:$A$25</c:f>
              <c:numCache>
                <c:formatCode>General</c:formatCode>
                <c:ptCount val="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14400</c:v>
                </c:pt>
              </c:numCache>
            </c:numRef>
          </c:xVal>
          <c:yVal>
            <c:numRef>
              <c:f>'FAU15@70'!$H$19:$H$25</c:f>
              <c:numCache>
                <c:formatCode>General</c:formatCode>
                <c:ptCount val="7"/>
                <c:pt idx="0">
                  <c:v>0</c:v>
                </c:pt>
                <c:pt idx="1">
                  <c:v>1.0282997536399184E-4</c:v>
                </c:pt>
                <c:pt idx="2">
                  <c:v>3.6377390016488129E-4</c:v>
                </c:pt>
                <c:pt idx="3">
                  <c:v>6.9026415283300786E-4</c:v>
                </c:pt>
                <c:pt idx="4">
                  <c:v>1.3919732788039044E-3</c:v>
                </c:pt>
                <c:pt idx="5">
                  <c:v>1.9396740853808625E-3</c:v>
                </c:pt>
                <c:pt idx="6">
                  <c:v>4.9021494878104472E-3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05344"/>
        <c:axId val="-1064787392"/>
      </c:scatterChart>
      <c:valAx>
        <c:axId val="-106480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87392"/>
        <c:crosses val="autoZero"/>
        <c:crossBetween val="midCat"/>
      </c:valAx>
      <c:valAx>
        <c:axId val="-10647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0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'FAU15@70'!$A$19:$A$25</c:f>
              <c:numCache>
                <c:formatCode>General</c:formatCode>
                <c:ptCount val="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14400</c:v>
                </c:pt>
              </c:numCache>
            </c:numRef>
          </c:xVal>
          <c:yVal>
            <c:numRef>
              <c:f>'FAU15@70'!$J$19:$J$25</c:f>
              <c:numCache>
                <c:formatCode>General</c:formatCode>
                <c:ptCount val="7"/>
                <c:pt idx="0">
                  <c:v>0</c:v>
                </c:pt>
                <c:pt idx="1">
                  <c:v>165.59624200985706</c:v>
                </c:pt>
                <c:pt idx="2">
                  <c:v>594.87158009611414</c:v>
                </c:pt>
                <c:pt idx="3">
                  <c:v>1048.6404340398105</c:v>
                </c:pt>
                <c:pt idx="4">
                  <c:v>2409.8690995475617</c:v>
                </c:pt>
                <c:pt idx="5">
                  <c:v>2960.5608876607448</c:v>
                </c:pt>
                <c:pt idx="6">
                  <c:v>7046.4003420296276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95552"/>
        <c:axId val="-1064795008"/>
      </c:scatterChart>
      <c:valAx>
        <c:axId val="-106479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95008"/>
        <c:crosses val="autoZero"/>
        <c:crossBetween val="midCat"/>
      </c:valAx>
      <c:valAx>
        <c:axId val="-10647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9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'FAU15@70'!$A$19:$A$25</c:f>
              <c:numCache>
                <c:formatCode>General</c:formatCode>
                <c:ptCount val="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14400</c:v>
                </c:pt>
              </c:numCache>
            </c:numRef>
          </c:xVal>
          <c:yVal>
            <c:numRef>
              <c:f>'FAU15@70'!$K$19:$K$25</c:f>
              <c:numCache>
                <c:formatCode>General</c:formatCode>
                <c:ptCount val="7"/>
                <c:pt idx="0">
                  <c:v>0</c:v>
                </c:pt>
                <c:pt idx="1">
                  <c:v>1.0283526272840181E-4</c:v>
                </c:pt>
                <c:pt idx="2">
                  <c:v>3.638400819407196E-4</c:v>
                </c:pt>
                <c:pt idx="3">
                  <c:v>6.9050249481895291E-4</c:v>
                </c:pt>
                <c:pt idx="4">
                  <c:v>1.3929429735723723E-3</c:v>
                </c:pt>
                <c:pt idx="5">
                  <c:v>1.9415576892721884E-3</c:v>
                </c:pt>
                <c:pt idx="6">
                  <c:v>4.9142044355176984E-3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94464"/>
        <c:axId val="-1064802080"/>
      </c:scatterChart>
      <c:valAx>
        <c:axId val="-10647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02080"/>
        <c:crosses val="autoZero"/>
        <c:crossBetween val="midCat"/>
      </c:valAx>
      <c:valAx>
        <c:axId val="-10648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'FAU15@70'!$A$19:$A$25</c:f>
              <c:numCache>
                <c:formatCode>General</c:formatCode>
                <c:ptCount val="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14400</c:v>
                </c:pt>
              </c:numCache>
            </c:numRef>
          </c:xVal>
          <c:yVal>
            <c:numRef>
              <c:f>'FAU15@70'!$L$19:$L$25</c:f>
              <c:numCache>
                <c:formatCode>General</c:formatCode>
                <c:ptCount val="7"/>
                <c:pt idx="0">
                  <c:v>0</c:v>
                </c:pt>
                <c:pt idx="1">
                  <c:v>1.362291513622164E-11</c:v>
                </c:pt>
                <c:pt idx="2">
                  <c:v>4.8192766293843477E-11</c:v>
                </c:pt>
                <c:pt idx="3">
                  <c:v>9.1446194967316891E-11</c:v>
                </c:pt>
                <c:pt idx="4">
                  <c:v>1.8440861997594126E-10</c:v>
                </c:pt>
                <c:pt idx="5">
                  <c:v>2.5696802283125665E-10</c:v>
                </c:pt>
                <c:pt idx="6">
                  <c:v>6.4943676414512812E-10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17312"/>
        <c:axId val="-1064793920"/>
      </c:scatterChart>
      <c:valAx>
        <c:axId val="-10648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93920"/>
        <c:crosses val="autoZero"/>
        <c:crossBetween val="midCat"/>
      </c:valAx>
      <c:valAx>
        <c:axId val="-1064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1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'FAU15@70'!$A$23:$A$25</c:f>
              <c:numCache>
                <c:formatCode>General</c:formatCode>
                <c:ptCount val="3"/>
                <c:pt idx="0">
                  <c:v>5400</c:v>
                </c:pt>
                <c:pt idx="1">
                  <c:v>7200</c:v>
                </c:pt>
                <c:pt idx="2">
                  <c:v>14400</c:v>
                </c:pt>
              </c:numCache>
            </c:numRef>
          </c:xVal>
          <c:yVal>
            <c:numRef>
              <c:f>'FAU15@70'!$K$23:$K$25</c:f>
              <c:numCache>
                <c:formatCode>General</c:formatCode>
                <c:ptCount val="3"/>
                <c:pt idx="0">
                  <c:v>1.3929429735723723E-3</c:v>
                </c:pt>
                <c:pt idx="1">
                  <c:v>1.9415576892721884E-3</c:v>
                </c:pt>
                <c:pt idx="2">
                  <c:v>4.9142044355176984E-3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12416"/>
        <c:axId val="-1064818944"/>
      </c:scatterChart>
      <c:valAx>
        <c:axId val="-106481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18944"/>
        <c:crosses val="autoZero"/>
        <c:crossBetween val="midCat"/>
      </c:valAx>
      <c:valAx>
        <c:axId val="-10648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1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'FAU15@70'!$A$19:$A$22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'FAU15@70'!$K$19:$K$22</c:f>
              <c:numCache>
                <c:formatCode>General</c:formatCode>
                <c:ptCount val="4"/>
                <c:pt idx="0">
                  <c:v>0</c:v>
                </c:pt>
                <c:pt idx="1">
                  <c:v>1.0283526272840181E-4</c:v>
                </c:pt>
                <c:pt idx="2">
                  <c:v>3.638400819407196E-4</c:v>
                </c:pt>
                <c:pt idx="3">
                  <c:v>6.9050249481895291E-4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06432"/>
        <c:axId val="-1064805888"/>
      </c:scatterChart>
      <c:valAx>
        <c:axId val="-106480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05888"/>
        <c:crosses val="autoZero"/>
        <c:crossBetween val="midCat"/>
      </c:valAx>
      <c:valAx>
        <c:axId val="-10648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0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'FAU15@78'!$E$20:$E$27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5.8420535261698284E-2</c:v>
                </c:pt>
                <c:pt idx="3">
                  <c:v>4.4143624227868293E-2</c:v>
                </c:pt>
                <c:pt idx="4">
                  <c:v>1.8852253275573261E-2</c:v>
                </c:pt>
                <c:pt idx="5">
                  <c:v>0.32360834337823469</c:v>
                </c:pt>
                <c:pt idx="6">
                  <c:v>0.21062233909264794</c:v>
                </c:pt>
                <c:pt idx="7">
                  <c:v>0.1888421353637291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92288"/>
        <c:axId val="-1064804800"/>
      </c:scatterChart>
      <c:valAx>
        <c:axId val="-106479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04800"/>
        <c:crosses val="autoZero"/>
        <c:crossBetween val="midCat"/>
      </c:valAx>
      <c:valAx>
        <c:axId val="-10648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9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'FAU15@78'!$A$20:$A$27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'FAU15@78'!$F$20:$F$27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7.5178170192194335E-9</c:v>
                </c:pt>
                <c:pt idx="3">
                  <c:v>5.7209466925776794E-9</c:v>
                </c:pt>
                <c:pt idx="4">
                  <c:v>2.4741515706964141E-9</c:v>
                </c:pt>
                <c:pt idx="5">
                  <c:v>3.6626273493588509E-8</c:v>
                </c:pt>
                <c:pt idx="6">
                  <c:v>2.5160608933360693E-8</c:v>
                </c:pt>
                <c:pt idx="7">
                  <c:v>2.2797529976485987E-8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02624"/>
        <c:axId val="-1064786848"/>
      </c:scatterChart>
      <c:valAx>
        <c:axId val="-106480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86848"/>
        <c:crosses val="autoZero"/>
        <c:crossBetween val="midCat"/>
      </c:valAx>
      <c:valAx>
        <c:axId val="-10647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0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'FAU15@78'!$D$20:$D$27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75419.330886911775</c:v>
                </c:pt>
                <c:pt idx="3">
                  <c:v>57565.447466718484</c:v>
                </c:pt>
                <c:pt idx="4">
                  <c:v>24908.433505584839</c:v>
                </c:pt>
                <c:pt idx="5">
                  <c:v>472633.26081001182</c:v>
                </c:pt>
                <c:pt idx="6">
                  <c:v>251912.23248945791</c:v>
                </c:pt>
                <c:pt idx="7">
                  <c:v>242986.05910755225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98272"/>
        <c:axId val="-1064803712"/>
      </c:scatterChart>
      <c:valAx>
        <c:axId val="-10647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03712"/>
        <c:crosses val="autoZero"/>
        <c:crossBetween val="midCat"/>
      </c:valAx>
      <c:valAx>
        <c:axId val="-10648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9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BEA19(3)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Kinetics!$C$35:$C$38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Kinetics!$K$35:$K$38</c:f>
              <c:numCache>
                <c:formatCode>General</c:formatCode>
                <c:ptCount val="4"/>
                <c:pt idx="0">
                  <c:v>-14.246693554078067</c:v>
                </c:pt>
                <c:pt idx="1">
                  <c:v>-13.073573213234896</c:v>
                </c:pt>
                <c:pt idx="2">
                  <c:v>-12.271900530873969</c:v>
                </c:pt>
                <c:pt idx="3">
                  <c:v>-11.878208783445562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48384"/>
        <c:axId val="-1144471776"/>
      </c:scatterChart>
      <c:valAx>
        <c:axId val="-11444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71776"/>
        <c:crosses val="autoZero"/>
        <c:crossBetween val="midCat"/>
      </c:valAx>
      <c:valAx>
        <c:axId val="-11444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4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'FAU15@78'!$A$20:$A$27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'FAU15@78'!$B$20:$B$27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5.6746807210291614E-2</c:v>
                </c:pt>
                <c:pt idx="3">
                  <c:v>4.3183474430689005E-2</c:v>
                </c:pt>
                <c:pt idx="4">
                  <c:v>1.8675661010691531E-2</c:v>
                </c:pt>
                <c:pt idx="5">
                  <c:v>0.27646643639484081</c:v>
                </c:pt>
                <c:pt idx="6">
                  <c:v>0.18992005535447382</c:v>
                </c:pt>
                <c:pt idx="7">
                  <c:v>0.17208280477419977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15136"/>
        <c:axId val="-1064808608"/>
      </c:scatterChart>
      <c:valAx>
        <c:axId val="-106481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08608"/>
        <c:crosses val="autoZero"/>
        <c:crossBetween val="midCat"/>
      </c:valAx>
      <c:valAx>
        <c:axId val="-10648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'FAU15@78'!$A$20:$A$27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'FAU15@78'!$H$20:$H$27</c:f>
              <c:numCache>
                <c:formatCode>General</c:formatCode>
                <c:ptCount val="8"/>
                <c:pt idx="0">
                  <c:v>0</c:v>
                </c:pt>
                <c:pt idx="1">
                  <c:v>3.8955557703326848E-4</c:v>
                </c:pt>
                <c:pt idx="2">
                  <c:v>8.2581701684184829E-4</c:v>
                </c:pt>
                <c:pt idx="3">
                  <c:v>6.4458929252994169E-3</c:v>
                </c:pt>
                <c:pt idx="4">
                  <c:v>3.0140036171893143E-3</c:v>
                </c:pt>
                <c:pt idx="5">
                  <c:v>7.6537032316478211E-3</c:v>
                </c:pt>
                <c:pt idx="6">
                  <c:v>1.080874194487141E-2</c:v>
                </c:pt>
                <c:pt idx="7">
                  <c:v>2.0335232904215683E-2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06976"/>
        <c:axId val="-1064813504"/>
      </c:scatterChart>
      <c:valAx>
        <c:axId val="-106480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13504"/>
        <c:crosses val="autoZero"/>
        <c:crossBetween val="midCat"/>
      </c:valAx>
      <c:valAx>
        <c:axId val="-10648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0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'FAU15@78'!$J$20:$J$27</c:f>
              <c:numCache>
                <c:formatCode>General</c:formatCode>
                <c:ptCount val="8"/>
                <c:pt idx="0">
                  <c:v>0</c:v>
                </c:pt>
                <c:pt idx="1">
                  <c:v>516.52081019296156</c:v>
                </c:pt>
                <c:pt idx="2">
                  <c:v>1097.5519136157172</c:v>
                </c:pt>
                <c:pt idx="3">
                  <c:v>8592.6553029673742</c:v>
                </c:pt>
                <c:pt idx="4">
                  <c:v>4019.8903075705562</c:v>
                </c:pt>
                <c:pt idx="5">
                  <c:v>13084.390144486051</c:v>
                </c:pt>
                <c:pt idx="6">
                  <c:v>14336.844566799258</c:v>
                </c:pt>
                <c:pt idx="7">
                  <c:v>28713.956114983201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90112"/>
        <c:axId val="-1064789568"/>
      </c:scatterChart>
      <c:valAx>
        <c:axId val="-10647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89568"/>
        <c:crosses val="autoZero"/>
        <c:crossBetween val="midCat"/>
      </c:valAx>
      <c:valAx>
        <c:axId val="-10647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9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'FAU15@78'!$K$20:$K$27</c:f>
              <c:numCache>
                <c:formatCode>General</c:formatCode>
                <c:ptCount val="8"/>
                <c:pt idx="0">
                  <c:v>0</c:v>
                </c:pt>
                <c:pt idx="1">
                  <c:v>3.8963147351829005E-4</c:v>
                </c:pt>
                <c:pt idx="2">
                  <c:v>8.26158191559399E-4</c:v>
                </c:pt>
                <c:pt idx="3">
                  <c:v>6.4667574015493693E-3</c:v>
                </c:pt>
                <c:pt idx="4">
                  <c:v>3.0185548733938114E-3</c:v>
                </c:pt>
                <c:pt idx="5">
                  <c:v>7.6831431305956367E-3</c:v>
                </c:pt>
                <c:pt idx="6">
                  <c:v>1.0867580762594737E-2</c:v>
                </c:pt>
                <c:pt idx="7">
                  <c:v>2.0544840230367165E-2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10784"/>
        <c:axId val="-1064815680"/>
      </c:scatterChart>
      <c:valAx>
        <c:axId val="-106481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15680"/>
        <c:crosses val="autoZero"/>
        <c:crossBetween val="midCat"/>
      </c:valAx>
      <c:valAx>
        <c:axId val="-10648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1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'FAU15@78'!$A$20:$A$27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'FAU15@78'!$L$20:$L$27</c:f>
              <c:numCache>
                <c:formatCode>General</c:formatCode>
                <c:ptCount val="8"/>
                <c:pt idx="0">
                  <c:v>0</c:v>
                </c:pt>
                <c:pt idx="1">
                  <c:v>5.160832284536741E-11</c:v>
                </c:pt>
                <c:pt idx="2">
                  <c:v>1.0940423839120806E-10</c:v>
                </c:pt>
                <c:pt idx="3">
                  <c:v>8.5395189474366675E-10</c:v>
                </c:pt>
                <c:pt idx="4">
                  <c:v>3.992951992052404E-10</c:v>
                </c:pt>
                <c:pt idx="5">
                  <c:v>1.0139626041287034E-9</c:v>
                </c:pt>
                <c:pt idx="6">
                  <c:v>1.4319421328565645E-9</c:v>
                </c:pt>
                <c:pt idx="7">
                  <c:v>2.6940116551504938E-9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08064"/>
        <c:axId val="-1064814048"/>
      </c:scatterChart>
      <c:valAx>
        <c:axId val="-10648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14048"/>
        <c:crosses val="autoZero"/>
        <c:crossBetween val="midCat"/>
      </c:valAx>
      <c:valAx>
        <c:axId val="-10648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0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'FAU15@78'!$A$24:$A$27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'FAU15@78'!$K$24:$K$27</c:f>
              <c:numCache>
                <c:formatCode>General</c:formatCode>
                <c:ptCount val="4"/>
                <c:pt idx="0">
                  <c:v>3.0185548733938114E-3</c:v>
                </c:pt>
                <c:pt idx="1">
                  <c:v>7.6831431305956367E-3</c:v>
                </c:pt>
                <c:pt idx="2">
                  <c:v>1.0867580762594737E-2</c:v>
                </c:pt>
                <c:pt idx="3">
                  <c:v>2.0544840230367165E-2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819488"/>
        <c:axId val="-1064810240"/>
      </c:scatterChart>
      <c:valAx>
        <c:axId val="-106481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10240"/>
        <c:crosses val="autoZero"/>
        <c:crossBetween val="midCat"/>
      </c:valAx>
      <c:valAx>
        <c:axId val="-10648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1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'FAU15@78'!$A$20:$A$23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'FAU15@78'!$K$20:$K$23</c:f>
              <c:numCache>
                <c:formatCode>General</c:formatCode>
                <c:ptCount val="4"/>
                <c:pt idx="0">
                  <c:v>0</c:v>
                </c:pt>
                <c:pt idx="1">
                  <c:v>3.8963147351829005E-4</c:v>
                </c:pt>
                <c:pt idx="2">
                  <c:v>8.26158191559399E-4</c:v>
                </c:pt>
                <c:pt idx="3">
                  <c:v>6.4667574015493693E-3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82496"/>
        <c:axId val="-1064759648"/>
      </c:scatterChart>
      <c:valAx>
        <c:axId val="-106478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59648"/>
        <c:crosses val="autoZero"/>
        <c:crossBetween val="midCat"/>
      </c:valAx>
      <c:valAx>
        <c:axId val="-10647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8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'FAU15@92'!$E$20:$E$27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0.19650772370208988</c:v>
                </c:pt>
                <c:pt idx="3">
                  <c:v>0.34209407957775595</c:v>
                </c:pt>
                <c:pt idx="4">
                  <c:v>0.60425529650443854</c:v>
                </c:pt>
                <c:pt idx="5">
                  <c:v>0.91931970909808125</c:v>
                </c:pt>
                <c:pt idx="6">
                  <c:v>1.4803408213439799</c:v>
                </c:pt>
                <c:pt idx="7">
                  <c:v>1.4991828603048569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74336"/>
        <c:axId val="-1064769984"/>
      </c:scatterChart>
      <c:valAx>
        <c:axId val="-10647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69984"/>
        <c:crosses val="autoZero"/>
        <c:crossBetween val="midCat"/>
      </c:valAx>
      <c:valAx>
        <c:axId val="-10647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'FAU15@92'!$A$20:$A$27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'FAU15@92'!$F$20:$F$27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2.3635096318861431E-8</c:v>
                </c:pt>
                <c:pt idx="3">
                  <c:v>3.8381922963925943E-8</c:v>
                </c:pt>
                <c:pt idx="4">
                  <c:v>6.0082165108388941E-8</c:v>
                </c:pt>
                <c:pt idx="5">
                  <c:v>7.9648268713374238E-8</c:v>
                </c:pt>
                <c:pt idx="6">
                  <c:v>1.0233283559113752E-7</c:v>
                </c:pt>
                <c:pt idx="7">
                  <c:v>1.0289555163074856E-7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73792"/>
        <c:axId val="-1064783584"/>
      </c:scatterChart>
      <c:valAx>
        <c:axId val="-106477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83584"/>
        <c:crosses val="autoZero"/>
        <c:crossBetween val="midCat"/>
      </c:valAx>
      <c:valAx>
        <c:axId val="-10647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7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'FAU15@92'!$D$20:$D$27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289041.08359855675</c:v>
                </c:pt>
                <c:pt idx="3">
                  <c:v>551520.96157431533</c:v>
                </c:pt>
                <c:pt idx="4">
                  <c:v>1121305.8290823747</c:v>
                </c:pt>
                <c:pt idx="5">
                  <c:v>2070709.8533290944</c:v>
                </c:pt>
                <c:pt idx="6">
                  <c:v>4427531.5208651256</c:v>
                </c:pt>
                <c:pt idx="7">
                  <c:v>5406869.0788961342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81952"/>
        <c:axId val="-1064766176"/>
      </c:scatterChart>
      <c:valAx>
        <c:axId val="-106478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66176"/>
        <c:crosses val="autoZero"/>
        <c:crossBetween val="midCat"/>
      </c:valAx>
      <c:valAx>
        <c:axId val="-10647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8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MOR45(3)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966586280036029E-2"/>
                  <c:y val="-4.77130418089925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Kinetics!$C$44:$C$47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Kinetics!$K$44:$K$47</c:f>
              <c:numCache>
                <c:formatCode>General</c:formatCode>
                <c:ptCount val="4"/>
                <c:pt idx="0">
                  <c:v>-14.503757763036027</c:v>
                </c:pt>
                <c:pt idx="1">
                  <c:v>-13.916436476554235</c:v>
                </c:pt>
                <c:pt idx="2">
                  <c:v>-12.747192541929765</c:v>
                </c:pt>
                <c:pt idx="3">
                  <c:v>-12.078559325231215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47840"/>
        <c:axId val="-1144444032"/>
      </c:scatterChart>
      <c:valAx>
        <c:axId val="-11444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44032"/>
        <c:crosses val="autoZero"/>
        <c:crossBetween val="midCat"/>
      </c:valAx>
      <c:valAx>
        <c:axId val="-11444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'FAU15@92'!$A$20:$A$27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'FAU15@92'!$B$20:$B$27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0.17840501448415935</c:v>
                </c:pt>
                <c:pt idx="3">
                  <c:v>0.28971862140644583</c:v>
                </c:pt>
                <c:pt idx="4">
                  <c:v>0.45351875836646244</c:v>
                </c:pt>
                <c:pt idx="5">
                  <c:v>0.60120975780022823</c:v>
                </c:pt>
                <c:pt idx="6">
                  <c:v>0.77243988217948001</c:v>
                </c:pt>
                <c:pt idx="7">
                  <c:v>0.77668743682630248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85760"/>
        <c:axId val="-1064771616"/>
      </c:scatterChart>
      <c:valAx>
        <c:axId val="-106478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71616"/>
        <c:crosses val="autoZero"/>
        <c:crossBetween val="midCat"/>
      </c:valAx>
      <c:valAx>
        <c:axId val="-10647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8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'FAU15@92'!$A$20:$A$27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'FAU15@92'!$H$20:$H$27</c:f>
              <c:numCache>
                <c:formatCode>General</c:formatCode>
                <c:ptCount val="8"/>
                <c:pt idx="0">
                  <c:v>0</c:v>
                </c:pt>
                <c:pt idx="1">
                  <c:v>2.2386724517152221E-2</c:v>
                </c:pt>
                <c:pt idx="2">
                  <c:v>8.0103917226122298E-2</c:v>
                </c:pt>
                <c:pt idx="3">
                  <c:v>0.17964104473740011</c:v>
                </c:pt>
                <c:pt idx="4">
                  <c:v>0.36027296119896279</c:v>
                </c:pt>
                <c:pt idx="5">
                  <c:v>0.52750217899329555</c:v>
                </c:pt>
                <c:pt idx="6">
                  <c:v>0.73635977105627204</c:v>
                </c:pt>
                <c:pt idx="7">
                  <c:v>0.77911503935827608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70528"/>
        <c:axId val="-1064771072"/>
      </c:scatterChart>
      <c:valAx>
        <c:axId val="-106477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71072"/>
        <c:crosses val="autoZero"/>
        <c:crossBetween val="midCat"/>
      </c:valAx>
      <c:valAx>
        <c:axId val="-10647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7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'FAU15@92'!$J$20:$J$27</c:f>
              <c:numCache>
                <c:formatCode>General</c:formatCode>
                <c:ptCount val="8"/>
                <c:pt idx="0">
                  <c:v>0</c:v>
                </c:pt>
                <c:pt idx="1">
                  <c:v>32431.322127742405</c:v>
                </c:pt>
                <c:pt idx="2">
                  <c:v>129779.55301577735</c:v>
                </c:pt>
                <c:pt idx="3">
                  <c:v>341972.50163216883</c:v>
                </c:pt>
                <c:pt idx="4">
                  <c:v>890759.56396655866</c:v>
                </c:pt>
                <c:pt idx="5">
                  <c:v>1816843.3654347619</c:v>
                </c:pt>
                <c:pt idx="6">
                  <c:v>4220724.7091510696</c:v>
                </c:pt>
                <c:pt idx="7">
                  <c:v>5423768.7072969908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62368"/>
        <c:axId val="-1064778144"/>
      </c:scatterChart>
      <c:valAx>
        <c:axId val="-106476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78144"/>
        <c:crosses val="autoZero"/>
        <c:crossBetween val="midCat"/>
      </c:valAx>
      <c:valAx>
        <c:axId val="-10647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6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'FAU15@92'!$K$20:$K$27</c:f>
              <c:numCache>
                <c:formatCode>General</c:formatCode>
                <c:ptCount val="8"/>
                <c:pt idx="0">
                  <c:v>0</c:v>
                </c:pt>
                <c:pt idx="1">
                  <c:v>2.26411109896116E-2</c:v>
                </c:pt>
                <c:pt idx="2">
                  <c:v>8.3494568825433393E-2</c:v>
                </c:pt>
                <c:pt idx="3">
                  <c:v>0.19801328418831388</c:v>
                </c:pt>
                <c:pt idx="4">
                  <c:v>0.44671369547959189</c:v>
                </c:pt>
                <c:pt idx="5">
                  <c:v>0.74972214368499546</c:v>
                </c:pt>
                <c:pt idx="6">
                  <c:v>1.3331698744027289</c:v>
                </c:pt>
                <c:pt idx="7">
                  <c:v>1.5101132530751042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73248"/>
        <c:axId val="-1064757472"/>
      </c:scatterChart>
      <c:valAx>
        <c:axId val="-106477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57472"/>
        <c:crosses val="autoZero"/>
        <c:crossBetween val="midCat"/>
      </c:valAx>
      <c:valAx>
        <c:axId val="-10647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'FAU15@92'!$A$20:$A$27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'FAU15@92'!$L$20:$L$27</c:f>
              <c:numCache>
                <c:formatCode>General</c:formatCode>
                <c:ptCount val="8"/>
                <c:pt idx="0">
                  <c:v>0</c:v>
                </c:pt>
                <c:pt idx="1">
                  <c:v>2.9657932640323264E-9</c:v>
                </c:pt>
                <c:pt idx="2">
                  <c:v>1.0612166954116683E-8</c:v>
                </c:pt>
                <c:pt idx="3">
                  <c:v>2.3798845606810768E-8</c:v>
                </c:pt>
                <c:pt idx="4">
                  <c:v>4.7728961899638591E-8</c:v>
                </c:pt>
                <c:pt idx="5">
                  <c:v>6.9883488673031801E-8</c:v>
                </c:pt>
                <c:pt idx="6">
                  <c:v>9.7552942469534928E-8</c:v>
                </c:pt>
                <c:pt idx="7">
                  <c:v>1.0321716041418442E-7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69440"/>
        <c:axId val="-1064784672"/>
      </c:scatterChart>
      <c:valAx>
        <c:axId val="-106476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84672"/>
        <c:crosses val="autoZero"/>
        <c:crossBetween val="midCat"/>
      </c:valAx>
      <c:valAx>
        <c:axId val="-10647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6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'FAU15@92'!$A$24:$A$27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'FAU15@92'!$K$24:$K$27</c:f>
              <c:numCache>
                <c:formatCode>General</c:formatCode>
                <c:ptCount val="4"/>
                <c:pt idx="0">
                  <c:v>0.44671369547959189</c:v>
                </c:pt>
                <c:pt idx="1">
                  <c:v>0.74972214368499546</c:v>
                </c:pt>
                <c:pt idx="2">
                  <c:v>1.3331698744027289</c:v>
                </c:pt>
                <c:pt idx="3">
                  <c:v>1.5101132530751042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55296"/>
        <c:axId val="-1064765632"/>
      </c:scatterChart>
      <c:valAx>
        <c:axId val="-10647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65632"/>
        <c:crosses val="autoZero"/>
        <c:crossBetween val="midCat"/>
      </c:valAx>
      <c:valAx>
        <c:axId val="-10647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'FAU15@92'!$A$20:$A$23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'FAU15@92'!$K$20:$K$23</c:f>
              <c:numCache>
                <c:formatCode>General</c:formatCode>
                <c:ptCount val="4"/>
                <c:pt idx="0">
                  <c:v>0</c:v>
                </c:pt>
                <c:pt idx="1">
                  <c:v>2.26411109896116E-2</c:v>
                </c:pt>
                <c:pt idx="2">
                  <c:v>8.3494568825433393E-2</c:v>
                </c:pt>
                <c:pt idx="3">
                  <c:v>0.19801328418831388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63456"/>
        <c:axId val="-1064760736"/>
      </c:scatterChart>
      <c:valAx>
        <c:axId val="-106476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60736"/>
        <c:crosses val="autoZero"/>
        <c:crossBetween val="midCat"/>
      </c:valAx>
      <c:valAx>
        <c:axId val="-10647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6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'PMFI@70'!$A$20:$A$27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'PMFI@70'!$E$20:$E$27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1.907250476482188E-2</c:v>
                </c:pt>
                <c:pt idx="3">
                  <c:v>-1.338987607933987E-2</c:v>
                </c:pt>
                <c:pt idx="4">
                  <c:v>0.151108397232745</c:v>
                </c:pt>
                <c:pt idx="5">
                  <c:v>7.4864135998450182E-2</c:v>
                </c:pt>
                <c:pt idx="6">
                  <c:v>0.13406408670842615</c:v>
                </c:pt>
                <c:pt idx="7">
                  <c:v>0.18450351788876315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62912"/>
        <c:axId val="-1064754752"/>
      </c:scatterChart>
      <c:valAx>
        <c:axId val="-106476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54752"/>
        <c:crosses val="autoZero"/>
        <c:crossBetween val="midCat"/>
      </c:valAx>
      <c:valAx>
        <c:axId val="-10647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'PMFI@70'!$A$20:$A$27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'PMFI@70'!$F$20:$F$27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2.5027823993169381E-9</c:v>
                </c:pt>
                <c:pt idx="3">
                  <c:v>-1.7858200562387146E-9</c:v>
                </c:pt>
                <c:pt idx="4">
                  <c:v>1.8579724025539003E-8</c:v>
                </c:pt>
                <c:pt idx="5">
                  <c:v>9.555843097828225E-9</c:v>
                </c:pt>
                <c:pt idx="6">
                  <c:v>1.6621733454223363E-8</c:v>
                </c:pt>
                <c:pt idx="7">
                  <c:v>2.2320625891232934E-8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74880"/>
        <c:axId val="-1064785216"/>
      </c:scatterChart>
      <c:valAx>
        <c:axId val="-106477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85216"/>
        <c:crosses val="autoZero"/>
        <c:crossBetween val="midCat"/>
      </c:valAx>
      <c:valAx>
        <c:axId val="-10647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7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'PMFI@70'!$A$20:$A$27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'PMFI@70'!$D$20:$D$27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26414.518016103957</c:v>
                </c:pt>
                <c:pt idx="3">
                  <c:v>-19190.348058446729</c:v>
                </c:pt>
                <c:pt idx="4">
                  <c:v>208611.79401308025</c:v>
                </c:pt>
                <c:pt idx="5">
                  <c:v>103529.78820719512</c:v>
                </c:pt>
                <c:pt idx="6">
                  <c:v>194847.53990935645</c:v>
                </c:pt>
                <c:pt idx="7">
                  <c:v>265923.73866249848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80864"/>
        <c:axId val="-1064751488"/>
      </c:scatterChart>
      <c:valAx>
        <c:axId val="-106478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51488"/>
        <c:crosses val="autoZero"/>
        <c:crossBetween val="midCat"/>
      </c:valAx>
      <c:valAx>
        <c:axId val="-10647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MCM22(3)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9659278701273451E-2"/>
                  <c:y val="0.15128554243219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Kinetics!$C$53:$C$56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Kinetics!$K$53:$K$56</c:f>
              <c:numCache>
                <c:formatCode>General</c:formatCode>
                <c:ptCount val="4"/>
                <c:pt idx="0">
                  <c:v>-13.636725246321573</c:v>
                </c:pt>
                <c:pt idx="1">
                  <c:v>-12.238595837235733</c:v>
                </c:pt>
                <c:pt idx="2">
                  <c:v>-11.668489810218425</c:v>
                </c:pt>
                <c:pt idx="3">
                  <c:v>-11.049191448738089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63072"/>
        <c:axId val="-1144453280"/>
      </c:scatterChart>
      <c:valAx>
        <c:axId val="-114446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53280"/>
        <c:crosses val="autoZero"/>
        <c:crossBetween val="midCat"/>
      </c:valAx>
      <c:valAx>
        <c:axId val="-11444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6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'PMFI@70'!$A$20:$A$27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'PMFI@70'!$B$20:$B$27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1.8891775357162879E-2</c:v>
                </c:pt>
                <c:pt idx="3">
                  <c:v>-1.3479921922091746E-2</c:v>
                </c:pt>
                <c:pt idx="4">
                  <c:v>0.14024550140050576</c:v>
                </c:pt>
                <c:pt idx="5">
                  <c:v>7.2130458165973924E-2</c:v>
                </c:pt>
                <c:pt idx="6">
                  <c:v>0.12546598319914978</c:v>
                </c:pt>
                <c:pt idx="7">
                  <c:v>0.16848298529010367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72160"/>
        <c:axId val="-1064756384"/>
      </c:scatterChart>
      <c:valAx>
        <c:axId val="-10647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56384"/>
        <c:crosses val="autoZero"/>
        <c:crossBetween val="midCat"/>
      </c:valAx>
      <c:valAx>
        <c:axId val="-10647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7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'PMFI@70'!$A$20:$A$27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'PMFI@70'!$H$20:$H$27</c:f>
              <c:numCache>
                <c:formatCode>General</c:formatCode>
                <c:ptCount val="8"/>
                <c:pt idx="0">
                  <c:v>0</c:v>
                </c:pt>
                <c:pt idx="1">
                  <c:v>8.9121857871956158E-4</c:v>
                </c:pt>
                <c:pt idx="2">
                  <c:v>2.5812215128105513E-3</c:v>
                </c:pt>
                <c:pt idx="3">
                  <c:v>3.5122346942983132E-3</c:v>
                </c:pt>
                <c:pt idx="4">
                  <c:v>7.885596508874243E-3</c:v>
                </c:pt>
                <c:pt idx="5">
                  <c:v>1.0392105560915665E-2</c:v>
                </c:pt>
                <c:pt idx="6">
                  <c:v>1.8580267019869152E-2</c:v>
                </c:pt>
                <c:pt idx="7">
                  <c:v>3.6744114475492078E-2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79776"/>
        <c:axId val="-1064758560"/>
      </c:scatterChart>
      <c:valAx>
        <c:axId val="-106477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58560"/>
        <c:crosses val="autoZero"/>
        <c:crossBetween val="midCat"/>
      </c:valAx>
      <c:valAx>
        <c:axId val="-1064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7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'PMFI@70'!$A$20:$A$27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'PMFI@70'!$J$20:$J$27</c:f>
              <c:numCache>
                <c:formatCode>General</c:formatCode>
                <c:ptCount val="8"/>
                <c:pt idx="0">
                  <c:v>0</c:v>
                </c:pt>
                <c:pt idx="1">
                  <c:v>1241.767427619352</c:v>
                </c:pt>
                <c:pt idx="2">
                  <c:v>3609.0690718402011</c:v>
                </c:pt>
                <c:pt idx="3">
                  <c:v>5000.103608617781</c:v>
                </c:pt>
                <c:pt idx="4">
                  <c:v>11729.634235338161</c:v>
                </c:pt>
                <c:pt idx="5">
                  <c:v>14915.924771651371</c:v>
                </c:pt>
                <c:pt idx="6">
                  <c:v>28854.987044049936</c:v>
                </c:pt>
                <c:pt idx="7">
                  <c:v>57994.771865783288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33536"/>
        <c:axId val="-1064744416"/>
      </c:scatterChart>
      <c:valAx>
        <c:axId val="-10647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44416"/>
        <c:crosses val="autoZero"/>
        <c:crossBetween val="midCat"/>
      </c:valAx>
      <c:valAx>
        <c:axId val="-10647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3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'PMFI@70'!$A$20:$A$27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'PMFI@70'!$K$20:$K$27</c:f>
              <c:numCache>
                <c:formatCode>General</c:formatCode>
                <c:ptCount val="8"/>
                <c:pt idx="0">
                  <c:v>0</c:v>
                </c:pt>
                <c:pt idx="1">
                  <c:v>8.9161595011121844E-4</c:v>
                </c:pt>
                <c:pt idx="2">
                  <c:v>2.584558608819231E-3</c:v>
                </c:pt>
                <c:pt idx="3">
                  <c:v>3.5184170707884968E-3</c:v>
                </c:pt>
                <c:pt idx="4">
                  <c:v>7.9168522468824783E-3</c:v>
                </c:pt>
                <c:pt idx="5">
                  <c:v>1.0446480531591416E-2</c:v>
                </c:pt>
                <c:pt idx="6">
                  <c:v>1.8755048558707941E-2</c:v>
                </c:pt>
                <c:pt idx="7">
                  <c:v>3.7436185424972054E-2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28640"/>
        <c:axId val="-1064732992"/>
      </c:scatterChart>
      <c:valAx>
        <c:axId val="-106472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32992"/>
        <c:crosses val="autoZero"/>
        <c:crossBetween val="midCat"/>
      </c:valAx>
      <c:valAx>
        <c:axId val="-10647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2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'PMFI@70'!$A$20:$A$27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'PMFI@70'!$L$20:$L$27</c:f>
              <c:numCache>
                <c:formatCode>General</c:formatCode>
                <c:ptCount val="8"/>
                <c:pt idx="0">
                  <c:v>0</c:v>
                </c:pt>
                <c:pt idx="1">
                  <c:v>1.1806863730876752E-10</c:v>
                </c:pt>
                <c:pt idx="2">
                  <c:v>3.4196022601714186E-10</c:v>
                </c:pt>
                <c:pt idx="3">
                  <c:v>4.6530085230064054E-10</c:v>
                </c:pt>
                <c:pt idx="4">
                  <c:v>1.0446838254956598E-9</c:v>
                </c:pt>
                <c:pt idx="5">
                  <c:v>1.3767461447101074E-9</c:v>
                </c:pt>
                <c:pt idx="6">
                  <c:v>2.4615137747922652E-9</c:v>
                </c:pt>
                <c:pt idx="7">
                  <c:v>4.8678602857131907E-9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40064"/>
        <c:axId val="-1064732448"/>
      </c:scatterChart>
      <c:valAx>
        <c:axId val="-106474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32448"/>
        <c:crosses val="autoZero"/>
        <c:crossBetween val="midCat"/>
      </c:valAx>
      <c:valAx>
        <c:axId val="-10647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4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'PMFI@70'!$A$24:$A$27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'PMFI@70'!$K$24:$K$27</c:f>
              <c:numCache>
                <c:formatCode>General</c:formatCode>
                <c:ptCount val="4"/>
                <c:pt idx="0">
                  <c:v>7.9168522468824783E-3</c:v>
                </c:pt>
                <c:pt idx="1">
                  <c:v>1.0446480531591416E-2</c:v>
                </c:pt>
                <c:pt idx="2">
                  <c:v>1.8755048558707941E-2</c:v>
                </c:pt>
                <c:pt idx="3">
                  <c:v>3.7436185424972054E-2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50400"/>
        <c:axId val="-1064750944"/>
      </c:scatterChart>
      <c:valAx>
        <c:axId val="-106475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50944"/>
        <c:crosses val="autoZero"/>
        <c:crossBetween val="midCat"/>
      </c:valAx>
      <c:valAx>
        <c:axId val="-10647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5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'PMFI@70'!$A$20:$A$23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'PMFI@70'!$K$20:$K$23</c:f>
              <c:numCache>
                <c:formatCode>General</c:formatCode>
                <c:ptCount val="4"/>
                <c:pt idx="0">
                  <c:v>0</c:v>
                </c:pt>
                <c:pt idx="1">
                  <c:v>8.9161595011121844E-4</c:v>
                </c:pt>
                <c:pt idx="2">
                  <c:v>2.584558608819231E-3</c:v>
                </c:pt>
                <c:pt idx="3">
                  <c:v>3.5184170707884968E-3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29728"/>
        <c:axId val="-1064737344"/>
      </c:scatterChart>
      <c:valAx>
        <c:axId val="-10647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37344"/>
        <c:crosses val="autoZero"/>
        <c:crossBetween val="midCat"/>
      </c:valAx>
      <c:valAx>
        <c:axId val="-10647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'PMFI@78'!$A$20:$A$27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'PMFI@78'!$E$20:$E$27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-9.4054964577580408E-3</c:v>
                </c:pt>
                <c:pt idx="3">
                  <c:v>-5.56924816487573E-3</c:v>
                </c:pt>
                <c:pt idx="4">
                  <c:v>0.14025016164090195</c:v>
                </c:pt>
                <c:pt idx="5">
                  <c:v>9.7746233477021147E-2</c:v>
                </c:pt>
                <c:pt idx="6">
                  <c:v>0.22734269650857691</c:v>
                </c:pt>
                <c:pt idx="7">
                  <c:v>0.35041644392726745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46592"/>
        <c:axId val="-1064744960"/>
      </c:scatterChart>
      <c:valAx>
        <c:axId val="-106474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44960"/>
        <c:crosses val="autoZero"/>
        <c:crossBetween val="midCat"/>
      </c:valAx>
      <c:valAx>
        <c:axId val="-10647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4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'PMFI@78'!$A$20:$A$27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'PMFI@78'!$F$20:$F$27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-1.2519183986935094E-9</c:v>
                </c:pt>
                <c:pt idx="3">
                  <c:v>-7.3987235089416526E-10</c:v>
                </c:pt>
                <c:pt idx="4">
                  <c:v>1.7336229132223908E-8</c:v>
                </c:pt>
                <c:pt idx="5">
                  <c:v>1.2336668743383244E-8</c:v>
                </c:pt>
                <c:pt idx="6">
                  <c:v>2.6940109112382786E-8</c:v>
                </c:pt>
                <c:pt idx="7">
                  <c:v>3.9161791768190399E-8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22656"/>
        <c:axId val="-1064724832"/>
      </c:scatterChart>
      <c:valAx>
        <c:axId val="-106472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24832"/>
        <c:crosses val="autoZero"/>
        <c:crossBetween val="midCat"/>
      </c:valAx>
      <c:valAx>
        <c:axId val="-10647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2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'PMFI@78'!$A$20:$A$27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'PMFI@78'!$D$20:$D$27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-12318.609037290029</c:v>
                </c:pt>
                <c:pt idx="3">
                  <c:v>-7455.8007991410013</c:v>
                </c:pt>
                <c:pt idx="4">
                  <c:v>189116.45639833377</c:v>
                </c:pt>
                <c:pt idx="5">
                  <c:v>142210.47741459179</c:v>
                </c:pt>
                <c:pt idx="6">
                  <c:v>354430.91935548146</c:v>
                </c:pt>
                <c:pt idx="7">
                  <c:v>580021.03842971753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49312"/>
        <c:axId val="-1064747680"/>
      </c:scatterChart>
      <c:valAx>
        <c:axId val="-106474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47680"/>
        <c:crosses val="autoZero"/>
        <c:crossBetween val="midCat"/>
      </c:valAx>
      <c:valAx>
        <c:axId val="-10647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4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PMFI70(3)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9659278701273451E-2"/>
                  <c:y val="0.15128554243219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Kinetics!$C$70:$C$73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Kinetics!$K$70:$K$73</c:f>
              <c:numCache>
                <c:formatCode>General</c:formatCode>
                <c:ptCount val="4"/>
                <c:pt idx="0">
                  <c:v>-13.68264188</c:v>
                </c:pt>
                <c:pt idx="1">
                  <c:v>-12.96109523</c:v>
                </c:pt>
                <c:pt idx="2">
                  <c:v>-11.470440849999999</c:v>
                </c:pt>
                <c:pt idx="3">
                  <c:v>-11.3059113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52736"/>
        <c:axId val="-1144457088"/>
      </c:scatterChart>
      <c:valAx>
        <c:axId val="-11444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57088"/>
        <c:crosses val="autoZero"/>
        <c:crossBetween val="midCat"/>
      </c:valAx>
      <c:valAx>
        <c:axId val="-11444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'PMFI@78'!$A$20:$A$27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'PMFI@78'!$B$20:$B$27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-9.4498671398966592E-3</c:v>
                </c:pt>
                <c:pt idx="3">
                  <c:v>-5.5847852573533002E-3</c:v>
                </c:pt>
                <c:pt idx="4">
                  <c:v>0.13085921748357418</c:v>
                </c:pt>
                <c:pt idx="5">
                  <c:v>9.3120989910803476E-2</c:v>
                </c:pt>
                <c:pt idx="6">
                  <c:v>0.20335227288936281</c:v>
                </c:pt>
                <c:pt idx="7">
                  <c:v>0.29560531225989128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34624"/>
        <c:axId val="-1064742240"/>
      </c:scatterChart>
      <c:valAx>
        <c:axId val="-10647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42240"/>
        <c:crosses val="autoZero"/>
        <c:crossBetween val="midCat"/>
      </c:valAx>
      <c:valAx>
        <c:axId val="-10647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'PMFI@78'!$A$20:$A$27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'PMFI@78'!$H$20:$H$27</c:f>
              <c:numCache>
                <c:formatCode>General</c:formatCode>
                <c:ptCount val="8"/>
                <c:pt idx="0">
                  <c:v>0</c:v>
                </c:pt>
                <c:pt idx="1">
                  <c:v>2.8887713335667788E-3</c:v>
                </c:pt>
                <c:pt idx="2">
                  <c:v>7.9521116680888945E-3</c:v>
                </c:pt>
                <c:pt idx="3">
                  <c:v>1.2681471852014493E-2</c:v>
                </c:pt>
                <c:pt idx="4">
                  <c:v>2.4000000351136912E-2</c:v>
                </c:pt>
                <c:pt idx="5">
                  <c:v>3.8273840477544799E-2</c:v>
                </c:pt>
                <c:pt idx="6">
                  <c:v>7.7385748434679727E-2</c:v>
                </c:pt>
                <c:pt idx="7">
                  <c:v>0.12177060521844121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43872"/>
        <c:axId val="-1064738432"/>
      </c:scatterChart>
      <c:valAx>
        <c:axId val="-106474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38432"/>
        <c:crosses val="autoZero"/>
        <c:crossBetween val="midCat"/>
      </c:valAx>
      <c:valAx>
        <c:axId val="-10647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4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'PMFI@78'!$A$20:$A$27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'PMFI@78'!$J$20:$J$27</c:f>
              <c:numCache>
                <c:formatCode>General</c:formatCode>
                <c:ptCount val="8"/>
                <c:pt idx="0">
                  <c:v>0</c:v>
                </c:pt>
                <c:pt idx="1">
                  <c:v>3727.2000833760885</c:v>
                </c:pt>
                <c:pt idx="2">
                  <c:v>10366.172688977147</c:v>
                </c:pt>
                <c:pt idx="3">
                  <c:v>16930.020334092926</c:v>
                </c:pt>
                <c:pt idx="4">
                  <c:v>34684.564887723718</c:v>
                </c:pt>
                <c:pt idx="5">
                  <c:v>58450.206897662152</c:v>
                </c:pt>
                <c:pt idx="6">
                  <c:v>134878.757797992</c:v>
                </c:pt>
                <c:pt idx="7">
                  <c:v>238931.81197947878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31360"/>
        <c:axId val="-1064748768"/>
      </c:scatterChart>
      <c:valAx>
        <c:axId val="-106473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48768"/>
        <c:crosses val="autoZero"/>
        <c:crossBetween val="midCat"/>
      </c:valAx>
      <c:valAx>
        <c:axId val="-10647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3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'PMFI@78'!$A$20:$A$27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'PMFI@78'!$K$20:$K$27</c:f>
              <c:numCache>
                <c:formatCode>General</c:formatCode>
                <c:ptCount val="8"/>
                <c:pt idx="0">
                  <c:v>0</c:v>
                </c:pt>
                <c:pt idx="1">
                  <c:v>2.892951886524536E-3</c:v>
                </c:pt>
                <c:pt idx="2">
                  <c:v>7.983898334305517E-3</c:v>
                </c:pt>
                <c:pt idx="3">
                  <c:v>1.2762568058510549E-2</c:v>
                </c:pt>
                <c:pt idx="4">
                  <c:v>2.4292692928815893E-2</c:v>
                </c:pt>
                <c:pt idx="5">
                  <c:v>3.9025526300121155E-2</c:v>
                </c:pt>
                <c:pt idx="6">
                  <c:v>8.0544060800918305E-2</c:v>
                </c:pt>
                <c:pt idx="7">
                  <c:v>0.12984744978913135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23744"/>
        <c:axId val="-1064723200"/>
      </c:scatterChart>
      <c:valAx>
        <c:axId val="-106472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23200"/>
        <c:crosses val="autoZero"/>
        <c:crossBetween val="midCat"/>
      </c:valAx>
      <c:valAx>
        <c:axId val="-10647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2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'PMFI@78'!$A$20:$A$27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'PMFI@78'!$L$20:$L$27</c:f>
              <c:numCache>
                <c:formatCode>General</c:formatCode>
                <c:ptCount val="8"/>
                <c:pt idx="0">
                  <c:v>0</c:v>
                </c:pt>
                <c:pt idx="1">
                  <c:v>3.8270442627092687E-10</c:v>
                </c:pt>
                <c:pt idx="2">
                  <c:v>1.0534957537884167E-9</c:v>
                </c:pt>
                <c:pt idx="3">
                  <c:v>1.6800413909548802E-9</c:v>
                </c:pt>
                <c:pt idx="4">
                  <c:v>3.1795200465186183E-9</c:v>
                </c:pt>
                <c:pt idx="5">
                  <c:v>5.0705183864651355E-9</c:v>
                </c:pt>
                <c:pt idx="6">
                  <c:v>1.0252063952626371E-8</c:v>
                </c:pt>
                <c:pt idx="7">
                  <c:v>1.6132169779339093E-8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29184"/>
        <c:axId val="-1064730272"/>
      </c:scatterChart>
      <c:valAx>
        <c:axId val="-106472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30272"/>
        <c:crosses val="autoZero"/>
        <c:crossBetween val="midCat"/>
      </c:valAx>
      <c:valAx>
        <c:axId val="-10647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2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'PMFI@78'!$A$24:$A$27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'PMFI@78'!$K$24:$K$27</c:f>
              <c:numCache>
                <c:formatCode>General</c:formatCode>
                <c:ptCount val="4"/>
                <c:pt idx="0">
                  <c:v>2.4292692928815893E-2</c:v>
                </c:pt>
                <c:pt idx="1">
                  <c:v>3.9025526300121155E-2</c:v>
                </c:pt>
                <c:pt idx="2">
                  <c:v>8.0544060800918305E-2</c:v>
                </c:pt>
                <c:pt idx="3">
                  <c:v>0.12984744978913135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16672"/>
        <c:axId val="-1064719392"/>
      </c:scatterChart>
      <c:valAx>
        <c:axId val="-106471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19392"/>
        <c:crosses val="autoZero"/>
        <c:crossBetween val="midCat"/>
      </c:valAx>
      <c:valAx>
        <c:axId val="-10647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1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'PMFI@78'!$A$20:$A$23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'PMFI@78'!$K$20:$K$23</c:f>
              <c:numCache>
                <c:formatCode>General</c:formatCode>
                <c:ptCount val="4"/>
                <c:pt idx="0">
                  <c:v>0</c:v>
                </c:pt>
                <c:pt idx="1">
                  <c:v>2.892951886524536E-3</c:v>
                </c:pt>
                <c:pt idx="2">
                  <c:v>7.983898334305517E-3</c:v>
                </c:pt>
                <c:pt idx="3">
                  <c:v>1.2762568058510549E-2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27008"/>
        <c:axId val="-1064717216"/>
      </c:scatterChart>
      <c:valAx>
        <c:axId val="-106472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17216"/>
        <c:crosses val="autoZero"/>
        <c:crossBetween val="midCat"/>
      </c:valAx>
      <c:valAx>
        <c:axId val="-10647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2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'PMFI@92'!$A$20:$A$27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'PMFI@92'!$E$20:$E$27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0.14530215610114869</c:v>
                </c:pt>
                <c:pt idx="3">
                  <c:v>0.34228969235802675</c:v>
                </c:pt>
                <c:pt idx="4">
                  <c:v>0.79387220758153076</c:v>
                </c:pt>
                <c:pt idx="5">
                  <c:v>1.0634518180572807</c:v>
                </c:pt>
                <c:pt idx="6">
                  <c:v>1.4541585128423411</c:v>
                </c:pt>
                <c:pt idx="7">
                  <c:v>1.5250768596397402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49856"/>
        <c:axId val="-1064745504"/>
      </c:scatterChart>
      <c:valAx>
        <c:axId val="-10647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45504"/>
        <c:crosses val="autoZero"/>
        <c:crossBetween val="midCat"/>
      </c:valAx>
      <c:valAx>
        <c:axId val="-10647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4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'PMFI@92'!$A$20:$A$27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'PMFI@92'!$F$20:$F$27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1.791646790913457E-8</c:v>
                </c:pt>
                <c:pt idx="3">
                  <c:v>3.8400327950209165E-8</c:v>
                </c:pt>
                <c:pt idx="4">
                  <c:v>7.2587009211628276E-8</c:v>
                </c:pt>
                <c:pt idx="5">
                  <c:v>8.6739694273502819E-8</c:v>
                </c:pt>
                <c:pt idx="6">
                  <c:v>1.0153308931615671E-7</c:v>
                </c:pt>
                <c:pt idx="7">
                  <c:v>1.0365177819838814E-7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3437136"/>
        <c:axId val="-1043425712"/>
      </c:scatterChart>
      <c:valAx>
        <c:axId val="-10434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3425712"/>
        <c:crosses val="autoZero"/>
        <c:crossBetween val="midCat"/>
      </c:valAx>
      <c:valAx>
        <c:axId val="-10434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34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'PMFI@92'!$A$20:$A$27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'PMFI@92'!$D$20:$D$27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215934.55741264013</c:v>
                </c:pt>
                <c:pt idx="3">
                  <c:v>550192.53011742712</c:v>
                </c:pt>
                <c:pt idx="4">
                  <c:v>1495691.7570763764</c:v>
                </c:pt>
                <c:pt idx="5">
                  <c:v>2455932.6441089027</c:v>
                </c:pt>
                <c:pt idx="6">
                  <c:v>4634239.4163258653</c:v>
                </c:pt>
                <c:pt idx="7">
                  <c:v>5435818.0538864136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3472496"/>
        <c:axId val="-945409904"/>
      </c:scatterChart>
      <c:valAx>
        <c:axId val="-104347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409904"/>
        <c:crosses val="autoZero"/>
        <c:crossBetween val="midCat"/>
      </c:valAx>
      <c:valAx>
        <c:axId val="-945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347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Kinetics!$C$26:$C$29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Kinetics!$E$26:$E$29</c:f>
              <c:numCache>
                <c:formatCode>General</c:formatCode>
                <c:ptCount val="4"/>
                <c:pt idx="0">
                  <c:v>-5.5685879835792109</c:v>
                </c:pt>
                <c:pt idx="1">
                  <c:v>-4.8172145579153165</c:v>
                </c:pt>
                <c:pt idx="2">
                  <c:v>-4.5716060030498173</c:v>
                </c:pt>
                <c:pt idx="3">
                  <c:v>-3.8923830700082158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53376"/>
        <c:axId val="-1144557184"/>
      </c:scatterChart>
      <c:valAx>
        <c:axId val="-11445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57184"/>
        <c:crosses val="autoZero"/>
        <c:crossBetween val="midCat"/>
      </c:valAx>
      <c:valAx>
        <c:axId val="-11445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5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FAU15(3)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9659278701273451E-2"/>
                  <c:y val="0.15128554243219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Kinetics!$C$62:$C$65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Kinetics!$K$62:$K$65</c:f>
              <c:numCache>
                <c:formatCode>General</c:formatCode>
                <c:ptCount val="4"/>
                <c:pt idx="0">
                  <c:v>-10.947054992704071</c:v>
                </c:pt>
                <c:pt idx="1">
                  <c:v>-9.7533448941064087</c:v>
                </c:pt>
                <c:pt idx="2">
                  <c:v>-8.676944190464452</c:v>
                </c:pt>
                <c:pt idx="3">
                  <c:v>-8.2207991783624355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70688"/>
        <c:axId val="-1144470144"/>
      </c:scatterChart>
      <c:valAx>
        <c:axId val="-114447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70144"/>
        <c:crosses val="autoZero"/>
        <c:crossBetween val="midCat"/>
      </c:valAx>
      <c:valAx>
        <c:axId val="-11444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7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'PMFI@92'!$A$20:$A$27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'PMFI@92'!$B$20:$B$27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0.13523903916919211</c:v>
                </c:pt>
                <c:pt idx="3">
                  <c:v>0.28985754793334212</c:v>
                </c:pt>
                <c:pt idx="4">
                  <c:v>0.54790918788970622</c:v>
                </c:pt>
                <c:pt idx="5">
                  <c:v>0.65473803044612633</c:v>
                </c:pt>
                <c:pt idx="6">
                  <c:v>0.76640315003137605</c:v>
                </c:pt>
                <c:pt idx="7">
                  <c:v>0.78239566876802635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413712"/>
        <c:axId val="-945393040"/>
      </c:scatterChart>
      <c:valAx>
        <c:axId val="-94541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93040"/>
        <c:crosses val="autoZero"/>
        <c:crossBetween val="midCat"/>
      </c:valAx>
      <c:valAx>
        <c:axId val="-9453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41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'PMFI@92'!$A$20:$A$27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'PMFI@92'!$H$20:$H$27</c:f>
              <c:numCache>
                <c:formatCode>General</c:formatCode>
                <c:ptCount val="8"/>
                <c:pt idx="0">
                  <c:v>0</c:v>
                </c:pt>
                <c:pt idx="1">
                  <c:v>3.498084953658314E-2</c:v>
                </c:pt>
                <c:pt idx="2">
                  <c:v>9.0687895144837757E-2</c:v>
                </c:pt>
                <c:pt idx="3">
                  <c:v>0.18549229602917944</c:v>
                </c:pt>
                <c:pt idx="4">
                  <c:v>0.37856158422723413</c:v>
                </c:pt>
                <c:pt idx="5">
                  <c:v>0.54052751815916467</c:v>
                </c:pt>
                <c:pt idx="6">
                  <c:v>0.73500746509212067</c:v>
                </c:pt>
                <c:pt idx="7">
                  <c:v>0.78589663749824579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402288"/>
        <c:axId val="-945409360"/>
      </c:scatterChart>
      <c:valAx>
        <c:axId val="-94540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409360"/>
        <c:crosses val="autoZero"/>
        <c:crossBetween val="midCat"/>
      </c:valAx>
      <c:valAx>
        <c:axId val="-9454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40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'PMFI@92'!$A$20:$A$27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'PMFI@92'!$J$20:$J$27</c:f>
              <c:numCache>
                <c:formatCode>General</c:formatCode>
                <c:ptCount val="8"/>
                <c:pt idx="0">
                  <c:v>0</c:v>
                </c:pt>
                <c:pt idx="1">
                  <c:v>49198.784527340656</c:v>
                </c:pt>
                <c:pt idx="2">
                  <c:v>144800.27824129534</c:v>
                </c:pt>
                <c:pt idx="3">
                  <c:v>352091.83406552073</c:v>
                </c:pt>
                <c:pt idx="4">
                  <c:v>1033403.8077646299</c:v>
                </c:pt>
                <c:pt idx="5">
                  <c:v>2027527.2172317943</c:v>
                </c:pt>
                <c:pt idx="6">
                  <c:v>4444397.9201862821</c:v>
                </c:pt>
                <c:pt idx="7">
                  <c:v>5460141.5896490598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88688"/>
        <c:axId val="-945390864"/>
      </c:scatterChart>
      <c:valAx>
        <c:axId val="-94538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90864"/>
        <c:crosses val="autoZero"/>
        <c:crossBetween val="midCat"/>
      </c:valAx>
      <c:valAx>
        <c:axId val="-9453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8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'PMFI@92'!$A$20:$A$27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'PMFI@92'!$K$20:$K$27</c:f>
              <c:numCache>
                <c:formatCode>General</c:formatCode>
                <c:ptCount val="8"/>
                <c:pt idx="0">
                  <c:v>0</c:v>
                </c:pt>
                <c:pt idx="1">
                  <c:v>3.5607332800250961E-2</c:v>
                </c:pt>
                <c:pt idx="2">
                  <c:v>9.5066894060023166E-2</c:v>
                </c:pt>
                <c:pt idx="3">
                  <c:v>0.20517139245705787</c:v>
                </c:pt>
                <c:pt idx="4">
                  <c:v>0.47571846260677897</c:v>
                </c:pt>
                <c:pt idx="5">
                  <c:v>0.77767622615960541</c:v>
                </c:pt>
                <c:pt idx="6">
                  <c:v>1.3280536235516471</c:v>
                </c:pt>
                <c:pt idx="7">
                  <c:v>1.5412963782237259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413168"/>
        <c:axId val="-945384880"/>
      </c:scatterChart>
      <c:valAx>
        <c:axId val="-94541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84880"/>
        <c:crosses val="autoZero"/>
        <c:crossBetween val="midCat"/>
      </c:valAx>
      <c:valAx>
        <c:axId val="-945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41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'PMFI@92'!$A$20:$A$27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'PMFI@92'!$L$20:$L$27</c:f>
              <c:numCache>
                <c:formatCode>General</c:formatCode>
                <c:ptCount val="8"/>
                <c:pt idx="0">
                  <c:v>0</c:v>
                </c:pt>
                <c:pt idx="1">
                  <c:v>4.6342629466065343E-9</c:v>
                </c:pt>
                <c:pt idx="2">
                  <c:v>1.2014332348788106E-8</c:v>
                </c:pt>
                <c:pt idx="3">
                  <c:v>2.4574019377945692E-8</c:v>
                </c:pt>
                <c:pt idx="4">
                  <c:v>5.0151838678423978E-8</c:v>
                </c:pt>
                <c:pt idx="5">
                  <c:v>7.1609085605726132E-8</c:v>
                </c:pt>
                <c:pt idx="6">
                  <c:v>9.7373788975404146E-8</c:v>
                </c:pt>
                <c:pt idx="7">
                  <c:v>1.0411558653576761E-7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407728"/>
        <c:axId val="-945407184"/>
      </c:scatterChart>
      <c:valAx>
        <c:axId val="-94540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407184"/>
        <c:crosses val="autoZero"/>
        <c:crossBetween val="midCat"/>
      </c:valAx>
      <c:valAx>
        <c:axId val="-9454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40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'PMFI@92'!$A$24:$A$27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'PMFI@92'!$K$24:$K$27</c:f>
              <c:numCache>
                <c:formatCode>General</c:formatCode>
                <c:ptCount val="4"/>
                <c:pt idx="0">
                  <c:v>0.47571846260677897</c:v>
                </c:pt>
                <c:pt idx="1">
                  <c:v>0.77767622615960541</c:v>
                </c:pt>
                <c:pt idx="2">
                  <c:v>1.3280536235516471</c:v>
                </c:pt>
                <c:pt idx="3">
                  <c:v>1.5412963782237259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92496"/>
        <c:axId val="-945391408"/>
      </c:scatterChart>
      <c:valAx>
        <c:axId val="-94539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91408"/>
        <c:crosses val="autoZero"/>
        <c:crossBetween val="midCat"/>
      </c:valAx>
      <c:valAx>
        <c:axId val="-9453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9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'PMFI@92'!$A$20:$A$23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'PMFI@92'!$K$20:$K$23</c:f>
              <c:numCache>
                <c:formatCode>General</c:formatCode>
                <c:ptCount val="4"/>
                <c:pt idx="0">
                  <c:v>0</c:v>
                </c:pt>
                <c:pt idx="1">
                  <c:v>3.5607332800250961E-2</c:v>
                </c:pt>
                <c:pt idx="2">
                  <c:v>9.5066894060023166E-2</c:v>
                </c:pt>
                <c:pt idx="3">
                  <c:v>0.20517139245705787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406096"/>
        <c:axId val="-945390320"/>
      </c:scatterChart>
      <c:valAx>
        <c:axId val="-9454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90320"/>
        <c:crosses val="autoZero"/>
        <c:crossBetween val="midCat"/>
      </c:valAx>
      <c:valAx>
        <c:axId val="-9453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4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'MCM36@70'!$A$20:$A$27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'MCM36@70'!$E$20:$E$27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-7.7792833658452104E-2</c:v>
                </c:pt>
                <c:pt idx="3">
                  <c:v>-4.6615597077814278E-2</c:v>
                </c:pt>
                <c:pt idx="4">
                  <c:v>-7.8691761223200332E-2</c:v>
                </c:pt>
                <c:pt idx="5">
                  <c:v>-6.3102217574457664E-2</c:v>
                </c:pt>
                <c:pt idx="6">
                  <c:v>-2.0623473025168485E-2</c:v>
                </c:pt>
                <c:pt idx="7">
                  <c:v>2.9097790174417354E-2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89776"/>
        <c:axId val="-945394128"/>
      </c:scatterChart>
      <c:valAx>
        <c:axId val="-94538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94128"/>
        <c:crosses val="autoZero"/>
        <c:crossBetween val="midCat"/>
      </c:valAx>
      <c:valAx>
        <c:axId val="-9453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8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'MCM36@70'!$A$20:$A$27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'MCM36@70'!$F$20:$F$27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-1.0717461053408373E-8</c:v>
                </c:pt>
                <c:pt idx="3">
                  <c:v>-6.321837674482923E-9</c:v>
                </c:pt>
                <c:pt idx="4">
                  <c:v>-1.0846243072532572E-8</c:v>
                </c:pt>
                <c:pt idx="5">
                  <c:v>-8.629178762190378E-9</c:v>
                </c:pt>
                <c:pt idx="6">
                  <c:v>-2.7605660918105965E-9</c:v>
                </c:pt>
                <c:pt idx="7">
                  <c:v>3.799331107820706E-9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98480"/>
        <c:axId val="-945415888"/>
      </c:scatterChart>
      <c:valAx>
        <c:axId val="-94539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415888"/>
        <c:crosses val="autoZero"/>
        <c:crossBetween val="midCat"/>
      </c:valAx>
      <c:valAx>
        <c:axId val="-9454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9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'MCM36@70'!$A$20:$A$27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'MCM36@70'!$D$20:$D$27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-94961.480273431371</c:v>
                </c:pt>
                <c:pt idx="3">
                  <c:v>-56971.403147280726</c:v>
                </c:pt>
                <c:pt idx="4">
                  <c:v>-96239.878241916158</c:v>
                </c:pt>
                <c:pt idx="5">
                  <c:v>-77380.359483223874</c:v>
                </c:pt>
                <c:pt idx="6">
                  <c:v>-25831.627880406475</c:v>
                </c:pt>
                <c:pt idx="7">
                  <c:v>37664.543513950674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85424"/>
        <c:axId val="-945399568"/>
      </c:scatterChart>
      <c:valAx>
        <c:axId val="-94538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99568"/>
        <c:crosses val="autoZero"/>
        <c:crossBetween val="midCat"/>
      </c:valAx>
      <c:valAx>
        <c:axId val="-9453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8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FAU15(1)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320829822471457E-2"/>
                  <c:y val="0.30217803030303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Kinetics!$C$62:$C$65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Kinetics!$G$62:$G$65</c:f>
              <c:numCache>
                <c:formatCode>General</c:formatCode>
                <c:ptCount val="4"/>
                <c:pt idx="0">
                  <c:v>-6.7113484222105351</c:v>
                </c:pt>
                <c:pt idx="1">
                  <c:v>-5.7817008741148275</c:v>
                </c:pt>
                <c:pt idx="2">
                  <c:v>-4.413142751582745</c:v>
                </c:pt>
                <c:pt idx="3">
                  <c:v>-4.2630142134467812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54368"/>
        <c:axId val="-1144424448"/>
      </c:scatterChart>
      <c:valAx>
        <c:axId val="-114445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24448"/>
        <c:crosses val="autoZero"/>
        <c:crossBetween val="midCat"/>
      </c:valAx>
      <c:valAx>
        <c:axId val="-11444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5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'MCM36@70'!$A$20:$A$27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'MCM36@70'!$B$20:$B$27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-8.0898709642273345E-2</c:v>
                </c:pt>
                <c:pt idx="3">
                  <c:v>-4.7719185344828823E-2</c:v>
                </c:pt>
                <c:pt idx="4">
                  <c:v>-8.1870796139285718E-2</c:v>
                </c:pt>
                <c:pt idx="5">
                  <c:v>-6.5135709255664087E-2</c:v>
                </c:pt>
                <c:pt idx="6">
                  <c:v>-2.0837606369343269E-2</c:v>
                </c:pt>
                <c:pt idx="7">
                  <c:v>2.8678525874250495E-2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99024"/>
        <c:axId val="-945410448"/>
      </c:scatterChart>
      <c:valAx>
        <c:axId val="-9453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410448"/>
        <c:crosses val="autoZero"/>
        <c:crossBetween val="midCat"/>
      </c:valAx>
      <c:valAx>
        <c:axId val="-9454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9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'MCM36@70'!$A$20:$A$27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'MCM36@70'!$H$20:$H$27</c:f>
              <c:numCache>
                <c:formatCode>General</c:formatCode>
                <c:ptCount val="8"/>
                <c:pt idx="0">
                  <c:v>0</c:v>
                </c:pt>
                <c:pt idx="1">
                  <c:v>1.0906889338864131E-3</c:v>
                </c:pt>
                <c:pt idx="2">
                  <c:v>2.0790696481428656E-3</c:v>
                </c:pt>
                <c:pt idx="3">
                  <c:v>3.5085351294061682E-3</c:v>
                </c:pt>
                <c:pt idx="4">
                  <c:v>5.6284272598948757E-3</c:v>
                </c:pt>
                <c:pt idx="5">
                  <c:v>9.614782640744628E-3</c:v>
                </c:pt>
                <c:pt idx="6">
                  <c:v>1.9517363848116257E-2</c:v>
                </c:pt>
                <c:pt idx="7">
                  <c:v>2.936397275025053E-2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97392"/>
        <c:axId val="-945396304"/>
      </c:scatterChart>
      <c:valAx>
        <c:axId val="-94539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96304"/>
        <c:crosses val="autoZero"/>
        <c:crossBetween val="midCat"/>
      </c:valAx>
      <c:valAx>
        <c:axId val="-9453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9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'MCM36@70'!$A$20:$A$27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'MCM36@70'!$J$20:$J$27</c:f>
              <c:numCache>
                <c:formatCode>General</c:formatCode>
                <c:ptCount val="8"/>
                <c:pt idx="0">
                  <c:v>0</c:v>
                </c:pt>
                <c:pt idx="1">
                  <c:v>1262.1344774018294</c:v>
                </c:pt>
                <c:pt idx="2">
                  <c:v>2440.4781269346904</c:v>
                </c:pt>
                <c:pt idx="3">
                  <c:v>4188.8009585531745</c:v>
                </c:pt>
                <c:pt idx="4">
                  <c:v>6616.2683121367591</c:v>
                </c:pt>
                <c:pt idx="5">
                  <c:v>11422.234371834731</c:v>
                </c:pt>
                <c:pt idx="6">
                  <c:v>24194.97091915394</c:v>
                </c:pt>
                <c:pt idx="7">
                  <c:v>38564.765645339408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403920"/>
        <c:axId val="-945403376"/>
      </c:scatterChart>
      <c:valAx>
        <c:axId val="-9454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403376"/>
        <c:crosses val="autoZero"/>
        <c:crossBetween val="midCat"/>
      </c:valAx>
      <c:valAx>
        <c:axId val="-945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4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'MCM36@70'!$A$20:$A$27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'MCM36@70'!$K$20:$K$27</c:f>
              <c:numCache>
                <c:formatCode>General</c:formatCode>
                <c:ptCount val="8"/>
                <c:pt idx="0">
                  <c:v>0</c:v>
                </c:pt>
                <c:pt idx="1">
                  <c:v>1.0912841679112095E-3</c:v>
                </c:pt>
                <c:pt idx="2">
                  <c:v>2.0812339137366719E-3</c:v>
                </c:pt>
                <c:pt idx="3">
                  <c:v>3.5147044732500238E-3</c:v>
                </c:pt>
                <c:pt idx="4">
                  <c:v>5.644326543311263E-3</c:v>
                </c:pt>
                <c:pt idx="5">
                  <c:v>9.6613030928677148E-3</c:v>
                </c:pt>
                <c:pt idx="6">
                  <c:v>1.9710342679614509E-2</c:v>
                </c:pt>
                <c:pt idx="7">
                  <c:v>2.9803724165228276E-2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95216"/>
        <c:axId val="-945393584"/>
      </c:scatterChart>
      <c:valAx>
        <c:axId val="-9453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93584"/>
        <c:crosses val="autoZero"/>
        <c:crossBetween val="midCat"/>
      </c:valAx>
      <c:valAx>
        <c:axId val="-9453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'MCM36@70'!$A$20:$A$27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'MCM36@70'!$L$20:$L$27</c:f>
              <c:numCache>
                <c:formatCode>General</c:formatCode>
                <c:ptCount val="8"/>
                <c:pt idx="0">
                  <c:v>0</c:v>
                </c:pt>
                <c:pt idx="1">
                  <c:v>1.4449446996127202E-10</c:v>
                </c:pt>
                <c:pt idx="2">
                  <c:v>2.7543514698596683E-10</c:v>
                </c:pt>
                <c:pt idx="3">
                  <c:v>4.6481073394372917E-10</c:v>
                </c:pt>
                <c:pt idx="4">
                  <c:v>7.4565404339087318E-10</c:v>
                </c:pt>
                <c:pt idx="5">
                  <c:v>1.2737664042458483E-9</c:v>
                </c:pt>
                <c:pt idx="6">
                  <c:v>2.5856603625984418E-9</c:v>
                </c:pt>
                <c:pt idx="7">
                  <c:v>3.8901391099531906E-9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414256"/>
        <c:axId val="-945385968"/>
      </c:scatterChart>
      <c:valAx>
        <c:axId val="-94541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85968"/>
        <c:crosses val="autoZero"/>
        <c:crossBetween val="midCat"/>
      </c:valAx>
      <c:valAx>
        <c:axId val="-9453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41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'MCM36@70'!$A$24:$A$27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'MCM36@70'!$K$24:$K$27</c:f>
              <c:numCache>
                <c:formatCode>General</c:formatCode>
                <c:ptCount val="4"/>
                <c:pt idx="0">
                  <c:v>5.644326543311263E-3</c:v>
                </c:pt>
                <c:pt idx="1">
                  <c:v>9.6613030928677148E-3</c:v>
                </c:pt>
                <c:pt idx="2">
                  <c:v>1.9710342679614509E-2</c:v>
                </c:pt>
                <c:pt idx="3">
                  <c:v>2.9803724165228276E-2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83248"/>
        <c:axId val="-945369648"/>
      </c:scatterChart>
      <c:valAx>
        <c:axId val="-94538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69648"/>
        <c:crosses val="autoZero"/>
        <c:crossBetween val="midCat"/>
      </c:valAx>
      <c:valAx>
        <c:axId val="-9453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'MCM36@70'!$A$20:$A$23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'MCM36@70'!$K$20:$K$23</c:f>
              <c:numCache>
                <c:formatCode>General</c:formatCode>
                <c:ptCount val="4"/>
                <c:pt idx="0">
                  <c:v>0</c:v>
                </c:pt>
                <c:pt idx="1">
                  <c:v>1.0912841679112095E-3</c:v>
                </c:pt>
                <c:pt idx="2">
                  <c:v>2.0812339137366719E-3</c:v>
                </c:pt>
                <c:pt idx="3">
                  <c:v>3.5147044732500238E-3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52240"/>
        <c:axId val="-945354416"/>
      </c:scatterChart>
      <c:valAx>
        <c:axId val="-94535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54416"/>
        <c:crosses val="autoZero"/>
        <c:crossBetween val="midCat"/>
      </c:valAx>
      <c:valAx>
        <c:axId val="-9453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5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'MCM36@78'!$A$20:$A$27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'MCM36@78'!$E$20:$E$27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-9.2078456295034E-2</c:v>
                </c:pt>
                <c:pt idx="3">
                  <c:v>-6.4516853203738815E-3</c:v>
                </c:pt>
                <c:pt idx="4">
                  <c:v>6.6495934763619549E-2</c:v>
                </c:pt>
                <c:pt idx="5">
                  <c:v>9.2896108187477164E-2</c:v>
                </c:pt>
                <c:pt idx="6">
                  <c:v>0.11566065366506986</c:v>
                </c:pt>
                <c:pt idx="7">
                  <c:v>0.26723628481225359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66928"/>
        <c:axId val="-945365296"/>
      </c:scatterChart>
      <c:valAx>
        <c:axId val="-94536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65296"/>
        <c:crosses val="autoZero"/>
        <c:crossBetween val="midCat"/>
      </c:valAx>
      <c:valAx>
        <c:axId val="-9453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6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'MCM36@78'!$A$20:$A$27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'MCM36@78'!$F$20:$F$27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-1.2777807571625925E-8</c:v>
                </c:pt>
                <c:pt idx="3">
                  <c:v>-8.5748240021414347E-10</c:v>
                </c:pt>
                <c:pt idx="4">
                  <c:v>8.5228729933552404E-9</c:v>
                </c:pt>
                <c:pt idx="5">
                  <c:v>1.1752543137966511E-8</c:v>
                </c:pt>
                <c:pt idx="6">
                  <c:v>1.44698028836938E-8</c:v>
                </c:pt>
                <c:pt idx="7">
                  <c:v>3.1067596534156593E-8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49520"/>
        <c:axId val="-945378896"/>
      </c:scatterChart>
      <c:valAx>
        <c:axId val="-94534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78896"/>
        <c:crosses val="autoZero"/>
        <c:crossBetween val="midCat"/>
      </c:valAx>
      <c:valAx>
        <c:axId val="-9453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4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'MCM36@78'!$A$20:$A$27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'MCM36@78'!$D$20:$D$27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-130736.45242490896</c:v>
                </c:pt>
                <c:pt idx="3">
                  <c:v>-9292.3810050596512</c:v>
                </c:pt>
                <c:pt idx="4">
                  <c:v>94016.685551124843</c:v>
                </c:pt>
                <c:pt idx="5">
                  <c:v>131483.11091362382</c:v>
                </c:pt>
                <c:pt idx="6">
                  <c:v>166124.94010498282</c:v>
                </c:pt>
                <c:pt idx="7">
                  <c:v>419963.95208322775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68560"/>
        <c:axId val="-945376720"/>
      </c:scatterChart>
      <c:valAx>
        <c:axId val="-94536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76720"/>
        <c:crosses val="autoZero"/>
        <c:crossBetween val="midCat"/>
      </c:valAx>
      <c:valAx>
        <c:axId val="-9453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6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FAU15(2)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320829822471457E-2"/>
                  <c:y val="0.30217803030303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Kinetics!$C$62:$C$65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Kinetics!$I$62:$I$65</c:f>
              <c:numCache>
                <c:formatCode>General</c:formatCode>
                <c:ptCount val="4"/>
                <c:pt idx="0">
                  <c:v>-0.80980193722135174</c:v>
                </c:pt>
                <c:pt idx="1">
                  <c:v>-1.7390570594791299</c:v>
                </c:pt>
                <c:pt idx="2">
                  <c:v>-3.097715635078826</c:v>
                </c:pt>
                <c:pt idx="3">
                  <c:v>-3.2436011396543734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14112"/>
        <c:axId val="-1144430976"/>
      </c:scatterChart>
      <c:valAx>
        <c:axId val="-114441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30976"/>
        <c:crosses val="autoZero"/>
        <c:crossBetween val="midCat"/>
      </c:valAx>
      <c:valAx>
        <c:axId val="-11444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1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'MCM36@78'!$A$20:$A$27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'MCM36@78'!$B$20:$B$27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-9.6450842177128057E-2</c:v>
                </c:pt>
                <c:pt idx="3">
                  <c:v>-6.472542272147822E-3</c:v>
                </c:pt>
                <c:pt idx="4">
                  <c:v>6.4333280445012381E-2</c:v>
                </c:pt>
                <c:pt idx="5">
                  <c:v>8.8711829241896967E-2</c:v>
                </c:pt>
                <c:pt idx="6">
                  <c:v>0.10922254592160174</c:v>
                </c:pt>
                <c:pt idx="7">
                  <c:v>0.23450782408028831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62032"/>
        <c:axId val="-945368016"/>
      </c:scatterChart>
      <c:valAx>
        <c:axId val="-94536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68016"/>
        <c:crosses val="autoZero"/>
        <c:crossBetween val="midCat"/>
      </c:valAx>
      <c:valAx>
        <c:axId val="-9453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6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'MCM36@78'!$A$20:$A$27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'MCM36@78'!$H$20:$H$27</c:f>
              <c:numCache>
                <c:formatCode>General</c:formatCode>
                <c:ptCount val="8"/>
                <c:pt idx="0">
                  <c:v>0</c:v>
                </c:pt>
                <c:pt idx="1">
                  <c:v>1.3254452546667557E-3</c:v>
                </c:pt>
                <c:pt idx="2">
                  <c:v>2.8916266612091235E-3</c:v>
                </c:pt>
                <c:pt idx="3">
                  <c:v>7.3600076792676109E-3</c:v>
                </c:pt>
                <c:pt idx="4">
                  <c:v>1.2283340608712072E-2</c:v>
                </c:pt>
                <c:pt idx="5">
                  <c:v>2.0758188353987135E-2</c:v>
                </c:pt>
                <c:pt idx="6">
                  <c:v>5.1519658602390411E-2</c:v>
                </c:pt>
                <c:pt idx="7">
                  <c:v>0.10928290394019977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60944"/>
        <c:axId val="-945381616"/>
      </c:scatterChart>
      <c:valAx>
        <c:axId val="-94536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81616"/>
        <c:crosses val="autoZero"/>
        <c:crossBetween val="midCat"/>
      </c:valAx>
      <c:valAx>
        <c:axId val="-9453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6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'MCM36@78'!$A$20:$A$27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'MCM36@78'!$J$20:$J$27</c:f>
              <c:numCache>
                <c:formatCode>General</c:formatCode>
                <c:ptCount val="8"/>
                <c:pt idx="0">
                  <c:v>0</c:v>
                </c:pt>
                <c:pt idx="1">
                  <c:v>1933.1988387898364</c:v>
                </c:pt>
                <c:pt idx="2">
                  <c:v>3919.520067326192</c:v>
                </c:pt>
                <c:pt idx="3">
                  <c:v>10566.481095105246</c:v>
                </c:pt>
                <c:pt idx="4">
                  <c:v>17950.879599769847</c:v>
                </c:pt>
                <c:pt idx="5">
                  <c:v>30766.485203127369</c:v>
                </c:pt>
                <c:pt idx="6">
                  <c:v>78360.196856192793</c:v>
                </c:pt>
                <c:pt idx="7">
                  <c:v>195707.24522242392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60400"/>
        <c:axId val="-945358224"/>
      </c:scatterChart>
      <c:valAx>
        <c:axId val="-94536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58224"/>
        <c:crosses val="autoZero"/>
        <c:crossBetween val="midCat"/>
      </c:valAx>
      <c:valAx>
        <c:axId val="-9453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6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'MCM36@78'!$A$20:$A$27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'MCM36@78'!$K$20:$K$27</c:f>
              <c:numCache>
                <c:formatCode>General</c:formatCode>
                <c:ptCount val="8"/>
                <c:pt idx="0">
                  <c:v>0</c:v>
                </c:pt>
                <c:pt idx="1">
                  <c:v>1.3263244341837962E-3</c:v>
                </c:pt>
                <c:pt idx="2">
                  <c:v>2.8958154905522628E-3</c:v>
                </c:pt>
                <c:pt idx="3">
                  <c:v>7.3872261702237771E-3</c:v>
                </c:pt>
                <c:pt idx="4">
                  <c:v>1.23594043567121E-2</c:v>
                </c:pt>
                <c:pt idx="5">
                  <c:v>2.0976668333793729E-2</c:v>
                </c:pt>
                <c:pt idx="6">
                  <c:v>5.2894215812777326E-2</c:v>
                </c:pt>
                <c:pt idx="7">
                  <c:v>0.11572841476893243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64208"/>
        <c:axId val="-945380528"/>
      </c:scatterChart>
      <c:valAx>
        <c:axId val="-9453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80528"/>
        <c:crosses val="autoZero"/>
        <c:crossBetween val="midCat"/>
      </c:valAx>
      <c:valAx>
        <c:axId val="-9453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6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'MCM36@78'!$A$20:$A$27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'MCM36@78'!$L$20:$L$27</c:f>
              <c:numCache>
                <c:formatCode>General</c:formatCode>
                <c:ptCount val="8"/>
                <c:pt idx="0">
                  <c:v>0</c:v>
                </c:pt>
                <c:pt idx="1">
                  <c:v>1.7559498733825181E-10</c:v>
                </c:pt>
                <c:pt idx="2">
                  <c:v>3.8308270007698468E-10</c:v>
                </c:pt>
                <c:pt idx="3">
                  <c:v>9.7505381734937305E-10</c:v>
                </c:pt>
                <c:pt idx="4">
                  <c:v>1.6272969638421754E-9</c:v>
                </c:pt>
                <c:pt idx="5">
                  <c:v>2.7500447931362158E-9</c:v>
                </c:pt>
                <c:pt idx="6">
                  <c:v>6.825324371644682E-9</c:v>
                </c:pt>
                <c:pt idx="7">
                  <c:v>1.4477799113997666E-8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52784"/>
        <c:axId val="-945370192"/>
      </c:scatterChart>
      <c:valAx>
        <c:axId val="-9453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70192"/>
        <c:crosses val="autoZero"/>
        <c:crossBetween val="midCat"/>
      </c:valAx>
      <c:valAx>
        <c:axId val="-9453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5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'MCM36@78'!$A$24:$A$27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'MCM36@78'!$K$24:$K$27</c:f>
              <c:numCache>
                <c:formatCode>General</c:formatCode>
                <c:ptCount val="4"/>
                <c:pt idx="0">
                  <c:v>1.23594043567121E-2</c:v>
                </c:pt>
                <c:pt idx="1">
                  <c:v>2.0976668333793729E-2</c:v>
                </c:pt>
                <c:pt idx="2">
                  <c:v>5.2894215812777326E-2</c:v>
                </c:pt>
                <c:pt idx="3">
                  <c:v>0.11572841476893243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50064"/>
        <c:axId val="-945367472"/>
      </c:scatterChart>
      <c:valAx>
        <c:axId val="-94535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67472"/>
        <c:crosses val="autoZero"/>
        <c:crossBetween val="midCat"/>
      </c:valAx>
      <c:valAx>
        <c:axId val="-9453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5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'MCM36@78'!$A$20:$A$23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'MCM36@78'!$K$20:$K$23</c:f>
              <c:numCache>
                <c:formatCode>General</c:formatCode>
                <c:ptCount val="4"/>
                <c:pt idx="0">
                  <c:v>0</c:v>
                </c:pt>
                <c:pt idx="1">
                  <c:v>1.3263244341837962E-3</c:v>
                </c:pt>
                <c:pt idx="2">
                  <c:v>2.8958154905522628E-3</c:v>
                </c:pt>
                <c:pt idx="3">
                  <c:v>7.3872261702237771E-3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63664"/>
        <c:axId val="-945363120"/>
      </c:scatterChart>
      <c:valAx>
        <c:axId val="-9453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63120"/>
        <c:crosses val="autoZero"/>
        <c:crossBetween val="midCat"/>
      </c:valAx>
      <c:valAx>
        <c:axId val="-945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6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'MCM36@92'!$A$20:$A$27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'MCM36@92'!$E$20:$E$27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9.3373849218375771E-2</c:v>
                </c:pt>
                <c:pt idx="3">
                  <c:v>0.34118880306036908</c:v>
                </c:pt>
                <c:pt idx="4">
                  <c:v>0.65439944849228315</c:v>
                </c:pt>
                <c:pt idx="5">
                  <c:v>0.95507099903854498</c:v>
                </c:pt>
                <c:pt idx="6">
                  <c:v>1.4191173602325422</c:v>
                </c:pt>
                <c:pt idx="7">
                  <c:v>1.6612212459031455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57136"/>
        <c:axId val="-945382160"/>
      </c:scatterChart>
      <c:valAx>
        <c:axId val="-94535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82160"/>
        <c:crosses val="autoZero"/>
        <c:crossBetween val="midCat"/>
      </c:valAx>
      <c:valAx>
        <c:axId val="-9453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5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'MCM36@92'!$A$20:$A$27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'MCM36@92'!$F$20:$F$27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1.1810205822653597E-8</c:v>
                </c:pt>
                <c:pt idx="3">
                  <c:v>3.8296699614925858E-8</c:v>
                </c:pt>
                <c:pt idx="4">
                  <c:v>6.362297577332626E-8</c:v>
                </c:pt>
                <c:pt idx="5">
                  <c:v>8.15037064859348E-8</c:v>
                </c:pt>
                <c:pt idx="6">
                  <c:v>1.0042945043272909E-7</c:v>
                </c:pt>
                <c:pt idx="7">
                  <c:v>1.0732113184993713E-7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77808"/>
        <c:axId val="-945355504"/>
      </c:scatterChart>
      <c:valAx>
        <c:axId val="-94537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55504"/>
        <c:crosses val="autoZero"/>
        <c:crossBetween val="midCat"/>
      </c:valAx>
      <c:valAx>
        <c:axId val="-9453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7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'MCM36@92'!$A$20:$A$27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'MCM36@92'!$D$20:$D$27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137125.24156120655</c:v>
                </c:pt>
                <c:pt idx="3">
                  <c:v>543356.61156878097</c:v>
                </c:pt>
                <c:pt idx="4">
                  <c:v>1230153.7777115703</c:v>
                </c:pt>
                <c:pt idx="5">
                  <c:v>2169105.19273102</c:v>
                </c:pt>
                <c:pt idx="6">
                  <c:v>4414042.9605946215</c:v>
                </c:pt>
                <c:pt idx="7">
                  <c:v>5623739.682242238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51696"/>
        <c:axId val="-945350608"/>
      </c:scatterChart>
      <c:valAx>
        <c:axId val="-94535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50608"/>
        <c:crosses val="autoZero"/>
        <c:crossBetween val="midCat"/>
      </c:valAx>
      <c:valAx>
        <c:axId val="-9453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5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MCM36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68804176230738"/>
                  <c:y val="-0.20468712717728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Kinetics!$C$78:$C$81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Kinetics!$E$78:$E$81</c:f>
              <c:numCache>
                <c:formatCode>General</c:formatCode>
                <c:ptCount val="4"/>
                <c:pt idx="0">
                  <c:v>-5.6807481588597462</c:v>
                </c:pt>
                <c:pt idx="1">
                  <c:v>-5.1252515412584625</c:v>
                </c:pt>
                <c:pt idx="2">
                  <c:v>-4.1610313373891872</c:v>
                </c:pt>
                <c:pt idx="3">
                  <c:v>-3.9321854888381598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13024"/>
        <c:axId val="-1144434240"/>
      </c:scatterChart>
      <c:valAx>
        <c:axId val="-114441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34240"/>
        <c:crosses val="autoZero"/>
        <c:crossBetween val="midCat"/>
      </c:valAx>
      <c:valAx>
        <c:axId val="-11444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1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'MCM36@92'!$A$20:$A$27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'MCM36@92'!$B$20:$B$27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8.9147085013991517E-2</c:v>
                </c:pt>
                <c:pt idx="3">
                  <c:v>0.28907532921894519</c:v>
                </c:pt>
                <c:pt idx="4">
                  <c:v>0.4802458920088033</c:v>
                </c:pt>
                <c:pt idx="5">
                  <c:v>0.61521517576943541</c:v>
                </c:pt>
                <c:pt idx="6">
                  <c:v>0.75807254251758072</c:v>
                </c:pt>
                <c:pt idx="7">
                  <c:v>0.81009308461607132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51152"/>
        <c:axId val="-945375632"/>
      </c:scatterChart>
      <c:valAx>
        <c:axId val="-94535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75632"/>
        <c:crosses val="autoZero"/>
        <c:crossBetween val="midCat"/>
      </c:valAx>
      <c:valAx>
        <c:axId val="-9453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5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'MCM36@92'!$A$20:$A$27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'MCM36@92'!$H$20:$H$27</c:f>
              <c:numCache>
                <c:formatCode>General</c:formatCode>
                <c:ptCount val="8"/>
                <c:pt idx="0">
                  <c:v>0</c:v>
                </c:pt>
                <c:pt idx="1">
                  <c:v>1.9434707744337476E-2</c:v>
                </c:pt>
                <c:pt idx="2">
                  <c:v>6.3019413499895024E-2</c:v>
                </c:pt>
                <c:pt idx="3">
                  <c:v>0.14867560596773266</c:v>
                </c:pt>
                <c:pt idx="4">
                  <c:v>0.31812444049116023</c:v>
                </c:pt>
                <c:pt idx="5">
                  <c:v>0.50572121691848382</c:v>
                </c:pt>
                <c:pt idx="6">
                  <c:v>0.70754594083337985</c:v>
                </c:pt>
                <c:pt idx="7">
                  <c:v>0.7815082436687637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74544"/>
        <c:axId val="-945339184"/>
      </c:scatterChart>
      <c:valAx>
        <c:axId val="-9453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39184"/>
        <c:crosses val="autoZero"/>
        <c:crossBetween val="midCat"/>
      </c:valAx>
      <c:valAx>
        <c:axId val="-9453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'MCM36@92'!$A$20:$A$27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'MCM36@92'!$J$20:$J$27</c:f>
              <c:numCache>
                <c:formatCode>General</c:formatCode>
                <c:ptCount val="8"/>
                <c:pt idx="0">
                  <c:v>0</c:v>
                </c:pt>
                <c:pt idx="1">
                  <c:v>27880.114357747654</c:v>
                </c:pt>
                <c:pt idx="2">
                  <c:v>96935.893056541172</c:v>
                </c:pt>
                <c:pt idx="3">
                  <c:v>279456.13241999241</c:v>
                </c:pt>
                <c:pt idx="4">
                  <c:v>814878.35453552764</c:v>
                </c:pt>
                <c:pt idx="5">
                  <c:v>1783055.0365084675</c:v>
                </c:pt>
                <c:pt idx="6">
                  <c:v>4119840.7860293253</c:v>
                </c:pt>
                <c:pt idx="7">
                  <c:v>5425301.1232683109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43536"/>
        <c:axId val="-945339728"/>
      </c:scatterChart>
      <c:valAx>
        <c:axId val="-9453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39728"/>
        <c:crosses val="autoZero"/>
        <c:crossBetween val="midCat"/>
      </c:valAx>
      <c:valAx>
        <c:axId val="-9453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4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'MCM36@92'!$A$20:$A$27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'MCM36@92'!$K$20:$K$27</c:f>
              <c:numCache>
                <c:formatCode>General</c:formatCode>
                <c:ptCount val="8"/>
                <c:pt idx="0">
                  <c:v>0</c:v>
                </c:pt>
                <c:pt idx="1">
                  <c:v>1.9626044787013089E-2</c:v>
                </c:pt>
                <c:pt idx="2">
                  <c:v>6.5092715741590965E-2</c:v>
                </c:pt>
                <c:pt idx="3">
                  <c:v>0.16096203146653182</c:v>
                </c:pt>
                <c:pt idx="4">
                  <c:v>0.38290810185055224</c:v>
                </c:pt>
                <c:pt idx="5">
                  <c:v>0.70465558275145168</c:v>
                </c:pt>
                <c:pt idx="6">
                  <c:v>1.2294476873240816</c:v>
                </c:pt>
                <c:pt idx="7">
                  <c:v>1.5210069936193895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36464"/>
        <c:axId val="-945322320"/>
      </c:scatterChart>
      <c:valAx>
        <c:axId val="-94533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22320"/>
        <c:crosses val="autoZero"/>
        <c:crossBetween val="midCat"/>
      </c:valAx>
      <c:valAx>
        <c:axId val="-9453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3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'MCM36@92'!$A$20:$A$27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'MCM36@92'!$L$20:$L$27</c:f>
              <c:numCache>
                <c:formatCode>General</c:formatCode>
                <c:ptCount val="8"/>
                <c:pt idx="0">
                  <c:v>0</c:v>
                </c:pt>
                <c:pt idx="1">
                  <c:v>2.5747100819698289E-9</c:v>
                </c:pt>
                <c:pt idx="2">
                  <c:v>8.3488119004660936E-9</c:v>
                </c:pt>
                <c:pt idx="3">
                  <c:v>1.9696544278605225E-8</c:v>
                </c:pt>
                <c:pt idx="4">
                  <c:v>4.2145125876268906E-8</c:v>
                </c:pt>
                <c:pt idx="5">
                  <c:v>6.6997946817360739E-8</c:v>
                </c:pt>
                <c:pt idx="6">
                  <c:v>9.3735686241606168E-8</c:v>
                </c:pt>
                <c:pt idx="7">
                  <c:v>1.0353421212123782E-7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38640"/>
        <c:axId val="-945315248"/>
      </c:scatterChart>
      <c:valAx>
        <c:axId val="-945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15248"/>
        <c:crosses val="autoZero"/>
        <c:crossBetween val="midCat"/>
      </c:valAx>
      <c:valAx>
        <c:axId val="-9453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'MCM36@92'!$A$24:$A$27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'MCM36@92'!$K$24:$K$27</c:f>
              <c:numCache>
                <c:formatCode>General</c:formatCode>
                <c:ptCount val="4"/>
                <c:pt idx="0">
                  <c:v>0.38290810185055224</c:v>
                </c:pt>
                <c:pt idx="1">
                  <c:v>0.70465558275145168</c:v>
                </c:pt>
                <c:pt idx="2">
                  <c:v>1.2294476873240816</c:v>
                </c:pt>
                <c:pt idx="3">
                  <c:v>1.5210069936193895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29936"/>
        <c:axId val="-945338096"/>
      </c:scatterChart>
      <c:valAx>
        <c:axId val="-9453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38096"/>
        <c:crosses val="autoZero"/>
        <c:crossBetween val="midCat"/>
      </c:valAx>
      <c:valAx>
        <c:axId val="-9453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2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'MCM36@92'!$A$20:$A$23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'MCM36@92'!$K$20:$K$23</c:f>
              <c:numCache>
                <c:formatCode>General</c:formatCode>
                <c:ptCount val="4"/>
                <c:pt idx="0">
                  <c:v>0</c:v>
                </c:pt>
                <c:pt idx="1">
                  <c:v>1.9626044787013089E-2</c:v>
                </c:pt>
                <c:pt idx="2">
                  <c:v>6.5092715741590965E-2</c:v>
                </c:pt>
                <c:pt idx="3">
                  <c:v>0.16096203146653182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344080"/>
        <c:axId val="-945346800"/>
      </c:scatterChart>
      <c:valAx>
        <c:axId val="-94534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46800"/>
        <c:crosses val="autoZero"/>
        <c:crossBetween val="midCat"/>
      </c:valAx>
      <c:valAx>
        <c:axId val="-9453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34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MCM36</a:t>
            </a:r>
            <a:r>
              <a:rPr lang="en-US" sz="1400"/>
              <a:t>(1)</a:t>
            </a:r>
          </a:p>
        </c:rich>
      </c:tx>
      <c:layout>
        <c:manualLayout>
          <c:xMode val="edge"/>
          <c:yMode val="edge"/>
          <c:x val="0.27020652023760189"/>
          <c:y val="6.535947712418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9659278701273451E-2"/>
                  <c:y val="0.15128554243219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Kinetics!$C$78:$C$81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Kinetics!$G$78:$G$81</c:f>
              <c:numCache>
                <c:formatCode>General</c:formatCode>
                <c:ptCount val="4"/>
                <c:pt idx="0">
                  <c:v>-6.017199792838781</c:v>
                </c:pt>
                <c:pt idx="1">
                  <c:v>-5.7038615465912779</c:v>
                </c:pt>
                <c:pt idx="2">
                  <c:v>-3.9959366996023329</c:v>
                </c:pt>
                <c:pt idx="3">
                  <c:v>-4.3562611782564353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05408"/>
        <c:axId val="-1144438592"/>
      </c:scatterChart>
      <c:valAx>
        <c:axId val="-114440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38592"/>
        <c:crosses val="autoZero"/>
        <c:crossBetween val="midCat"/>
      </c:valAx>
      <c:valAx>
        <c:axId val="-11444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0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MCM36(2)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9659278701273451E-2"/>
                  <c:y val="0.15128554243219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Kinetics!$C$78:$C$81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Kinetics!$I$78:$I$81</c:f>
              <c:numCache>
                <c:formatCode>General</c:formatCode>
                <c:ptCount val="4"/>
                <c:pt idx="0">
                  <c:v>-2.4609205874740896</c:v>
                </c:pt>
                <c:pt idx="1">
                  <c:v>-2.361898500787178</c:v>
                </c:pt>
                <c:pt idx="2">
                  <c:v>-3.5637221200199227</c:v>
                </c:pt>
                <c:pt idx="3">
                  <c:v>-2.9227179146426039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21184"/>
        <c:axId val="-1144411936"/>
      </c:scatterChart>
      <c:valAx>
        <c:axId val="-114442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11936"/>
        <c:crosses val="autoZero"/>
        <c:crossBetween val="midCat"/>
      </c:valAx>
      <c:valAx>
        <c:axId val="-11444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2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MCM36(3)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9659278701273451E-2"/>
                  <c:y val="0.15128554243219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Kinetics!$C$78:$C$81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Kinetics!$K$78:$K$81</c:f>
              <c:numCache>
                <c:formatCode>General</c:formatCode>
                <c:ptCount val="4"/>
                <c:pt idx="0">
                  <c:v>-13.68264188</c:v>
                </c:pt>
                <c:pt idx="1">
                  <c:v>-12.96109523</c:v>
                </c:pt>
                <c:pt idx="2">
                  <c:v>-11.470440849999999</c:v>
                </c:pt>
                <c:pt idx="3">
                  <c:v>-11.3059113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29344"/>
        <c:axId val="-1144405952"/>
      </c:scatterChart>
      <c:valAx>
        <c:axId val="-11444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05952"/>
        <c:crosses val="autoZero"/>
        <c:crossBetween val="midCat"/>
      </c:valAx>
      <c:valAx>
        <c:axId val="-11444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'Kinetics (rxn end)'!$C$3:$C$5</c:f>
              <c:numCache>
                <c:formatCode>General</c:formatCode>
                <c:ptCount val="3"/>
                <c:pt idx="0">
                  <c:v>2.8735632183908046E-3</c:v>
                </c:pt>
                <c:pt idx="1">
                  <c:v>2.7932960893854749E-3</c:v>
                </c:pt>
                <c:pt idx="2">
                  <c:v>2.7397260273972603E-3</c:v>
                </c:pt>
              </c:numCache>
            </c:numRef>
          </c:xVal>
          <c:yVal>
            <c:numRef>
              <c:f>'Kinetics (rxn end)'!$E$3:$E$5</c:f>
              <c:numCache>
                <c:formatCode>General</c:formatCode>
                <c:ptCount val="3"/>
                <c:pt idx="0">
                  <c:v>-5.6936178678498024</c:v>
                </c:pt>
                <c:pt idx="1">
                  <c:v>-4.3163676894738749</c:v>
                </c:pt>
                <c:pt idx="2">
                  <c:v>-3.858205436476343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09760"/>
        <c:axId val="-1144428800"/>
      </c:scatterChart>
      <c:valAx>
        <c:axId val="-11444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28800"/>
        <c:crosses val="autoZero"/>
        <c:crossBetween val="midCat"/>
      </c:valAx>
      <c:valAx>
        <c:axId val="-11444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MFI40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'Kinetics (rxn end)'!$C$14:$C$17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'Kinetics (rxn end)'!$E$14:$E$17</c:f>
              <c:numCache>
                <c:formatCode>General</c:formatCode>
                <c:ptCount val="4"/>
                <c:pt idx="0">
                  <c:v>-5.855612625898063</c:v>
                </c:pt>
                <c:pt idx="1">
                  <c:v>-5.0644322797545831</c:v>
                </c:pt>
                <c:pt idx="2">
                  <c:v>-4.3739883012486498</c:v>
                </c:pt>
                <c:pt idx="3">
                  <c:v>-3.831266871065921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20640"/>
        <c:axId val="-1144433152"/>
      </c:scatterChart>
      <c:valAx>
        <c:axId val="-114442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33152"/>
        <c:crosses val="autoZero"/>
        <c:crossBetween val="midCat"/>
      </c:valAx>
      <c:valAx>
        <c:axId val="-11444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2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'Kinetics (rxn end)'!$C$25:$C$28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'Kinetics (rxn end)'!$E$25:$E$28</c:f>
              <c:numCache>
                <c:formatCode>General</c:formatCode>
                <c:ptCount val="4"/>
                <c:pt idx="0">
                  <c:v>-5.4354049433751612</c:v>
                </c:pt>
                <c:pt idx="1">
                  <c:v>-4.6684512394924766</c:v>
                </c:pt>
                <c:pt idx="2">
                  <c:v>-4.510153973833666</c:v>
                </c:pt>
                <c:pt idx="3">
                  <c:v>-3.9103067912151612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23360"/>
        <c:axId val="-1144422816"/>
      </c:scatterChart>
      <c:valAx>
        <c:axId val="-11444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22816"/>
        <c:crosses val="autoZero"/>
        <c:crossBetween val="midCat"/>
      </c:valAx>
      <c:valAx>
        <c:axId val="-11444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2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Kinetics!$C$35:$C$38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Kinetics!$E$35:$E$38</c:f>
              <c:numCache>
                <c:formatCode>General</c:formatCode>
                <c:ptCount val="4"/>
                <c:pt idx="0">
                  <c:v>-5.9325943415621758</c:v>
                </c:pt>
                <c:pt idx="1">
                  <c:v>-4.9470368712444968</c:v>
                </c:pt>
                <c:pt idx="2">
                  <c:v>-4.2244914939277232</c:v>
                </c:pt>
                <c:pt idx="3">
                  <c:v>-3.918328712709076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66432"/>
        <c:axId val="-1144574048"/>
      </c:scatterChart>
      <c:valAx>
        <c:axId val="-114456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74048"/>
        <c:crosses val="autoZero"/>
        <c:crossBetween val="midCat"/>
      </c:valAx>
      <c:valAx>
        <c:axId val="-11445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'Kinetics (rxn end)'!$C$36:$C$38</c:f>
              <c:numCache>
                <c:formatCode>General</c:formatCode>
                <c:ptCount val="3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</c:numCache>
            </c:numRef>
          </c:xVal>
          <c:yVal>
            <c:numRef>
              <c:f>'Kinetics (rxn end)'!$E$36:$E$38</c:f>
              <c:numCache>
                <c:formatCode>General</c:formatCode>
                <c:ptCount val="3"/>
                <c:pt idx="0">
                  <c:v>-5.8140331072321585</c:v>
                </c:pt>
                <c:pt idx="1">
                  <c:v>-4.7965863199035477</c:v>
                </c:pt>
                <c:pt idx="2">
                  <c:v>-3.98936088326337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22272"/>
        <c:axId val="-1144416832"/>
      </c:scatterChart>
      <c:valAx>
        <c:axId val="-114442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16832"/>
        <c:crosses val="autoZero"/>
        <c:crossBetween val="midCat"/>
      </c:valAx>
      <c:valAx>
        <c:axId val="-11444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FER28 Sucrose Selectivity</a:t>
            </a:r>
            <a:r>
              <a:rPr lang="en-US" baseline="0"/>
              <a:t> vs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75C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'FER28@75'!$H$20:$H$27</c:f>
              <c:numCache>
                <c:formatCode>General</c:formatCode>
                <c:ptCount val="8"/>
                <c:pt idx="0">
                  <c:v>0</c:v>
                </c:pt>
                <c:pt idx="1">
                  <c:v>7.1230286965188734E-4</c:v>
                </c:pt>
                <c:pt idx="2">
                  <c:v>1.6007209306530979E-3</c:v>
                </c:pt>
                <c:pt idx="3">
                  <c:v>3.2126607106813996E-3</c:v>
                </c:pt>
                <c:pt idx="4">
                  <c:v>6.5511139263666751E-3</c:v>
                </c:pt>
                <c:pt idx="5">
                  <c:v>9.1599841762900237E-3</c:v>
                </c:pt>
                <c:pt idx="6">
                  <c:v>1.663209268000114E-2</c:v>
                </c:pt>
                <c:pt idx="7">
                  <c:v>2.4236552325062728E-2</c:v>
                </c:pt>
              </c:numCache>
            </c:numRef>
          </c:xVal>
          <c:yVal>
            <c:numRef>
              <c:f>'FER28@75'!$N$20:$N$27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5.9179608786962642E-2</c:v>
                </c:pt>
                <c:pt idx="4">
                  <c:v>0.13466273009321841</c:v>
                </c:pt>
                <c:pt idx="5">
                  <c:v>7.2077882966049528E-2</c:v>
                </c:pt>
                <c:pt idx="6">
                  <c:v>0.13186170707895237</c:v>
                </c:pt>
                <c:pt idx="7">
                  <c:v>0.11426196726019129</c:v>
                </c:pt>
              </c:numCache>
            </c:numRef>
          </c:yVal>
          <c:smooth val="1"/>
        </c:ser>
        <c:ser>
          <c:idx val="1"/>
          <c:order val="1"/>
          <c:tx>
            <c:v>85C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[1]FER28!$H$20:$H$27</c:f>
              <c:numCache>
                <c:formatCode>General</c:formatCode>
                <c:ptCount val="8"/>
                <c:pt idx="0">
                  <c:v>0</c:v>
                </c:pt>
                <c:pt idx="1">
                  <c:v>6.2063255813690288E-3</c:v>
                </c:pt>
                <c:pt idx="2">
                  <c:v>1.7389493529727715E-2</c:v>
                </c:pt>
                <c:pt idx="3">
                  <c:v>3.2584844357243251E-2</c:v>
                </c:pt>
                <c:pt idx="4">
                  <c:v>6.6317851660476615E-2</c:v>
                </c:pt>
                <c:pt idx="5">
                  <c:v>0.11877010255785662</c:v>
                </c:pt>
                <c:pt idx="6">
                  <c:v>0.25192928474725179</c:v>
                </c:pt>
                <c:pt idx="7">
                  <c:v>0.4102517559542776</c:v>
                </c:pt>
              </c:numCache>
            </c:numRef>
          </c:xVal>
          <c:yVal>
            <c:numRef>
              <c:f>[1]FER28!$N$20:$N$27</c:f>
              <c:numCache>
                <c:formatCode>General</c:formatCode>
                <c:ptCount val="8"/>
                <c:pt idx="0">
                  <c:v>0</c:v>
                </c:pt>
                <c:pt idx="1">
                  <c:v>6.2981266615493081E-2</c:v>
                </c:pt>
                <c:pt idx="2">
                  <c:v>9.1821654593489177E-2</c:v>
                </c:pt>
                <c:pt idx="3">
                  <c:v>9.8655419722886245E-2</c:v>
                </c:pt>
                <c:pt idx="4">
                  <c:v>0.10977935071036879</c:v>
                </c:pt>
                <c:pt idx="5">
                  <c:v>0.10441828692157189</c:v>
                </c:pt>
                <c:pt idx="6">
                  <c:v>9.4946528337784525E-2</c:v>
                </c:pt>
                <c:pt idx="7">
                  <c:v>8.1158812964872359E-2</c:v>
                </c:pt>
              </c:numCache>
            </c:numRef>
          </c:yVal>
          <c:smooth val="1"/>
        </c:ser>
        <c:ser>
          <c:idx val="2"/>
          <c:order val="2"/>
          <c:tx>
            <c:v>92C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'FER28@92'!$H$20:$H$27</c:f>
              <c:numCache>
                <c:formatCode>General</c:formatCode>
                <c:ptCount val="8"/>
                <c:pt idx="0">
                  <c:v>0</c:v>
                </c:pt>
                <c:pt idx="1">
                  <c:v>1.0708602715688548E-2</c:v>
                </c:pt>
                <c:pt idx="2">
                  <c:v>2.8497221663041243E-2</c:v>
                </c:pt>
                <c:pt idx="3">
                  <c:v>6.1957212999197424E-2</c:v>
                </c:pt>
                <c:pt idx="4">
                  <c:v>0.13381712234673437</c:v>
                </c:pt>
                <c:pt idx="5">
                  <c:v>0.24833652445893994</c:v>
                </c:pt>
                <c:pt idx="6">
                  <c:v>0.58634139445840372</c:v>
                </c:pt>
                <c:pt idx="7">
                  <c:v>0.73939466053306746</c:v>
                </c:pt>
              </c:numCache>
            </c:numRef>
          </c:xVal>
          <c:yVal>
            <c:numRef>
              <c:f>'FER28@92'!$N$20:$N$27</c:f>
              <c:numCache>
                <c:formatCode>General</c:formatCode>
                <c:ptCount val="8"/>
                <c:pt idx="0">
                  <c:v>0</c:v>
                </c:pt>
                <c:pt idx="1">
                  <c:v>0.21169525944832857</c:v>
                </c:pt>
                <c:pt idx="2">
                  <c:v>0.17826378056013442</c:v>
                </c:pt>
                <c:pt idx="3">
                  <c:v>0.14167126445985651</c:v>
                </c:pt>
                <c:pt idx="4">
                  <c:v>0.13428849281052271</c:v>
                </c:pt>
                <c:pt idx="5">
                  <c:v>0.12731376242363776</c:v>
                </c:pt>
                <c:pt idx="6">
                  <c:v>9.9325280890843498E-2</c:v>
                </c:pt>
                <c:pt idx="7">
                  <c:v>8.1602436339821269E-2</c:v>
                </c:pt>
              </c:numCache>
            </c:numRef>
          </c:yVal>
          <c:smooth val="1"/>
        </c:ser>
        <c:ser>
          <c:idx val="3"/>
          <c:order val="3"/>
          <c:tx>
            <c:v>97C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'FER28@97'!$H$20:$H$27</c:f>
              <c:numCache>
                <c:formatCode>General</c:formatCode>
                <c:ptCount val="8"/>
                <c:pt idx="0">
                  <c:v>0</c:v>
                </c:pt>
                <c:pt idx="1">
                  <c:v>2.0544828468149215E-2</c:v>
                </c:pt>
                <c:pt idx="2">
                  <c:v>4.2734449064938361E-2</c:v>
                </c:pt>
                <c:pt idx="3">
                  <c:v>8.3272032147967898E-2</c:v>
                </c:pt>
                <c:pt idx="4">
                  <c:v>0.1590950730612529</c:v>
                </c:pt>
                <c:pt idx="5">
                  <c:v>0.25406359819272128</c:v>
                </c:pt>
                <c:pt idx="6">
                  <c:v>0.4643622661716546</c:v>
                </c:pt>
                <c:pt idx="7">
                  <c:v>0.59692386630860994</c:v>
                </c:pt>
              </c:numCache>
            </c:numRef>
          </c:xVal>
          <c:yVal>
            <c:numRef>
              <c:f>'FER28@97'!$N$20:$N$27</c:f>
              <c:numCache>
                <c:formatCode>General</c:formatCode>
                <c:ptCount val="8"/>
                <c:pt idx="0">
                  <c:v>0</c:v>
                </c:pt>
                <c:pt idx="1">
                  <c:v>0.26660527875746814</c:v>
                </c:pt>
                <c:pt idx="2">
                  <c:v>0.16915288951956889</c:v>
                </c:pt>
                <c:pt idx="3">
                  <c:v>0.15404416168822188</c:v>
                </c:pt>
                <c:pt idx="4">
                  <c:v>0.13870004604545416</c:v>
                </c:pt>
                <c:pt idx="5">
                  <c:v>0.12419144633881084</c:v>
                </c:pt>
                <c:pt idx="6">
                  <c:v>0.11108010614985812</c:v>
                </c:pt>
                <c:pt idx="7">
                  <c:v>9.6611159172637337E-2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27712"/>
        <c:axId val="-1144426624"/>
      </c:scatterChart>
      <c:valAx>
        <c:axId val="-114442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Inulin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26624"/>
        <c:crosses val="autoZero"/>
        <c:crossBetween val="midCat"/>
      </c:valAx>
      <c:valAx>
        <c:axId val="-11444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2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FER28 Glucose Selectivity</a:t>
            </a:r>
            <a:r>
              <a:rPr lang="en-US" baseline="0"/>
              <a:t> vs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75C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'FER28@75'!$H$20:$H$27</c:f>
              <c:numCache>
                <c:formatCode>General</c:formatCode>
                <c:ptCount val="8"/>
                <c:pt idx="0">
                  <c:v>0</c:v>
                </c:pt>
                <c:pt idx="1">
                  <c:v>7.1230286965188734E-4</c:v>
                </c:pt>
                <c:pt idx="2">
                  <c:v>1.6007209306530979E-3</c:v>
                </c:pt>
                <c:pt idx="3">
                  <c:v>3.2126607106813996E-3</c:v>
                </c:pt>
                <c:pt idx="4">
                  <c:v>6.5511139263666751E-3</c:v>
                </c:pt>
                <c:pt idx="5">
                  <c:v>9.1599841762900237E-3</c:v>
                </c:pt>
                <c:pt idx="6">
                  <c:v>1.663209268000114E-2</c:v>
                </c:pt>
                <c:pt idx="7">
                  <c:v>2.4236552325062728E-2</c:v>
                </c:pt>
              </c:numCache>
            </c:numRef>
          </c:xVal>
          <c:yVal>
            <c:numRef>
              <c:f>'FER28@75'!$O$20:$O$27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85C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[1]FER28!$H$20:$H$27</c:f>
              <c:numCache>
                <c:formatCode>General</c:formatCode>
                <c:ptCount val="8"/>
                <c:pt idx="0">
                  <c:v>0</c:v>
                </c:pt>
                <c:pt idx="1">
                  <c:v>6.2063255813690288E-3</c:v>
                </c:pt>
                <c:pt idx="2">
                  <c:v>1.7389493529727715E-2</c:v>
                </c:pt>
                <c:pt idx="3">
                  <c:v>3.2584844357243251E-2</c:v>
                </c:pt>
                <c:pt idx="4">
                  <c:v>6.6317851660476615E-2</c:v>
                </c:pt>
                <c:pt idx="5">
                  <c:v>0.11877010255785662</c:v>
                </c:pt>
                <c:pt idx="6">
                  <c:v>0.25192928474725179</c:v>
                </c:pt>
                <c:pt idx="7">
                  <c:v>0.4102517559542776</c:v>
                </c:pt>
              </c:numCache>
            </c:numRef>
          </c:xVal>
          <c:yVal>
            <c:numRef>
              <c:f>[1]FER28!$O$20:$O$27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1.2438242722598491E-3</c:v>
                </c:pt>
              </c:numCache>
            </c:numRef>
          </c:yVal>
          <c:smooth val="1"/>
        </c:ser>
        <c:ser>
          <c:idx val="2"/>
          <c:order val="2"/>
          <c:tx>
            <c:v>92C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'FER28@92'!$H$20:$H$27</c:f>
              <c:numCache>
                <c:formatCode>General</c:formatCode>
                <c:ptCount val="8"/>
                <c:pt idx="0">
                  <c:v>0</c:v>
                </c:pt>
                <c:pt idx="1">
                  <c:v>1.0708602715688548E-2</c:v>
                </c:pt>
                <c:pt idx="2">
                  <c:v>2.8497221663041243E-2</c:v>
                </c:pt>
                <c:pt idx="3">
                  <c:v>6.1957212999197424E-2</c:v>
                </c:pt>
                <c:pt idx="4">
                  <c:v>0.13381712234673437</c:v>
                </c:pt>
                <c:pt idx="5">
                  <c:v>0.24833652445893994</c:v>
                </c:pt>
                <c:pt idx="6">
                  <c:v>0.58634139445840372</c:v>
                </c:pt>
                <c:pt idx="7">
                  <c:v>0.73939466053306746</c:v>
                </c:pt>
              </c:numCache>
            </c:numRef>
          </c:xVal>
          <c:yVal>
            <c:numRef>
              <c:f>'FER28@92'!$O$20:$O$27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6.9041836748391632E-3</c:v>
                </c:pt>
                <c:pt idx="7">
                  <c:v>9.3762664785425574E-3</c:v>
                </c:pt>
              </c:numCache>
            </c:numRef>
          </c:yVal>
          <c:smooth val="1"/>
        </c:ser>
        <c:ser>
          <c:idx val="3"/>
          <c:order val="3"/>
          <c:tx>
            <c:v>97C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'FER28@97'!$H$20:$H$27</c:f>
              <c:numCache>
                <c:formatCode>General</c:formatCode>
                <c:ptCount val="8"/>
                <c:pt idx="0">
                  <c:v>0</c:v>
                </c:pt>
                <c:pt idx="1">
                  <c:v>2.0544828468149215E-2</c:v>
                </c:pt>
                <c:pt idx="2">
                  <c:v>4.2734449064938361E-2</c:v>
                </c:pt>
                <c:pt idx="3">
                  <c:v>8.3272032147967898E-2</c:v>
                </c:pt>
                <c:pt idx="4">
                  <c:v>0.1590950730612529</c:v>
                </c:pt>
                <c:pt idx="5">
                  <c:v>0.25406359819272128</c:v>
                </c:pt>
                <c:pt idx="6">
                  <c:v>0.4643622661716546</c:v>
                </c:pt>
                <c:pt idx="7">
                  <c:v>0.59692386630860994</c:v>
                </c:pt>
              </c:numCache>
            </c:numRef>
          </c:xVal>
          <c:yVal>
            <c:numRef>
              <c:f>'FER28@97'!$O$20:$O$27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4.7272037031636225E-4</c:v>
                </c:pt>
                <c:pt idx="6">
                  <c:v>8.4938185045729166E-3</c:v>
                </c:pt>
                <c:pt idx="7">
                  <c:v>9.6647503646726772E-3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36960"/>
        <c:axId val="-1144409216"/>
      </c:scatterChart>
      <c:valAx>
        <c:axId val="-114443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Inulin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09216"/>
        <c:crosses val="autoZero"/>
        <c:crossBetween val="midCat"/>
      </c:valAx>
      <c:valAx>
        <c:axId val="-11444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3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FER28 Fructose Selectivity</a:t>
            </a:r>
            <a:r>
              <a:rPr lang="en-US" baseline="0"/>
              <a:t> vs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75C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'FER28@75'!$H$21:$H$27</c:f>
              <c:numCache>
                <c:formatCode>General</c:formatCode>
                <c:ptCount val="7"/>
                <c:pt idx="0">
                  <c:v>7.1230286965188734E-4</c:v>
                </c:pt>
                <c:pt idx="1">
                  <c:v>1.6007209306530979E-3</c:v>
                </c:pt>
                <c:pt idx="2">
                  <c:v>3.2126607106813996E-3</c:v>
                </c:pt>
                <c:pt idx="3">
                  <c:v>6.5511139263666751E-3</c:v>
                </c:pt>
                <c:pt idx="4">
                  <c:v>9.1599841762900237E-3</c:v>
                </c:pt>
                <c:pt idx="5">
                  <c:v>1.663209268000114E-2</c:v>
                </c:pt>
                <c:pt idx="6">
                  <c:v>2.4236552325062728E-2</c:v>
                </c:pt>
              </c:numCache>
            </c:numRef>
          </c:xVal>
          <c:yVal>
            <c:numRef>
              <c:f>'FER28@75'!$P$21:$P$27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0.9408203912130374</c:v>
                </c:pt>
                <c:pt idx="3">
                  <c:v>0.86533726990678161</c:v>
                </c:pt>
                <c:pt idx="4">
                  <c:v>0.92792211703395044</c:v>
                </c:pt>
                <c:pt idx="5">
                  <c:v>0.86813829292104772</c:v>
                </c:pt>
                <c:pt idx="6">
                  <c:v>0.88573803273980878</c:v>
                </c:pt>
              </c:numCache>
            </c:numRef>
          </c:yVal>
          <c:smooth val="1"/>
        </c:ser>
        <c:ser>
          <c:idx val="1"/>
          <c:order val="1"/>
          <c:tx>
            <c:v>85C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[1]FER28!$H$21:$H$27</c:f>
              <c:numCache>
                <c:formatCode>General</c:formatCode>
                <c:ptCount val="7"/>
                <c:pt idx="0">
                  <c:v>6.2063255813690288E-3</c:v>
                </c:pt>
                <c:pt idx="1">
                  <c:v>1.7389493529727715E-2</c:v>
                </c:pt>
                <c:pt idx="2">
                  <c:v>3.2584844357243251E-2</c:v>
                </c:pt>
                <c:pt idx="3">
                  <c:v>6.6317851660476615E-2</c:v>
                </c:pt>
                <c:pt idx="4">
                  <c:v>0.11877010255785662</c:v>
                </c:pt>
                <c:pt idx="5">
                  <c:v>0.25192928474725179</c:v>
                </c:pt>
                <c:pt idx="6">
                  <c:v>0.4102517559542776</c:v>
                </c:pt>
              </c:numCache>
            </c:numRef>
          </c:xVal>
          <c:yVal>
            <c:numRef>
              <c:f>[1]FER28!$P$21:$P$27</c:f>
              <c:numCache>
                <c:formatCode>General</c:formatCode>
                <c:ptCount val="7"/>
                <c:pt idx="0">
                  <c:v>0.93701873338450692</c:v>
                </c:pt>
                <c:pt idx="1">
                  <c:v>0.90817834540651088</c:v>
                </c:pt>
                <c:pt idx="2">
                  <c:v>0.90134458027711384</c:v>
                </c:pt>
                <c:pt idx="3">
                  <c:v>0.89022064928963129</c:v>
                </c:pt>
                <c:pt idx="4">
                  <c:v>0.89558171307842815</c:v>
                </c:pt>
                <c:pt idx="5">
                  <c:v>0.90505347166221539</c:v>
                </c:pt>
                <c:pt idx="6">
                  <c:v>0.91759736276286785</c:v>
                </c:pt>
              </c:numCache>
            </c:numRef>
          </c:yVal>
          <c:smooth val="1"/>
        </c:ser>
        <c:ser>
          <c:idx val="2"/>
          <c:order val="2"/>
          <c:tx>
            <c:v>92C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'FER28@92'!$H$21:$H$27</c:f>
              <c:numCache>
                <c:formatCode>General</c:formatCode>
                <c:ptCount val="7"/>
                <c:pt idx="0">
                  <c:v>1.0708602715688548E-2</c:v>
                </c:pt>
                <c:pt idx="1">
                  <c:v>2.8497221663041243E-2</c:v>
                </c:pt>
                <c:pt idx="2">
                  <c:v>6.1957212999197424E-2</c:v>
                </c:pt>
                <c:pt idx="3">
                  <c:v>0.13381712234673437</c:v>
                </c:pt>
                <c:pt idx="4">
                  <c:v>0.24833652445893994</c:v>
                </c:pt>
                <c:pt idx="5">
                  <c:v>0.58634139445840372</c:v>
                </c:pt>
                <c:pt idx="6">
                  <c:v>0.73939466053306746</c:v>
                </c:pt>
              </c:numCache>
            </c:numRef>
          </c:xVal>
          <c:yVal>
            <c:numRef>
              <c:f>'FER28@92'!$P$21:$P$27</c:f>
              <c:numCache>
                <c:formatCode>General</c:formatCode>
                <c:ptCount val="7"/>
                <c:pt idx="0">
                  <c:v>0.78830474055167143</c:v>
                </c:pt>
                <c:pt idx="1">
                  <c:v>0.82173621943986552</c:v>
                </c:pt>
                <c:pt idx="2">
                  <c:v>0.85832873554014344</c:v>
                </c:pt>
                <c:pt idx="3">
                  <c:v>0.86571150718947742</c:v>
                </c:pt>
                <c:pt idx="4">
                  <c:v>0.87268623757636221</c:v>
                </c:pt>
                <c:pt idx="5">
                  <c:v>0.89377053543431739</c:v>
                </c:pt>
                <c:pt idx="6">
                  <c:v>0.90902129718163616</c:v>
                </c:pt>
              </c:numCache>
            </c:numRef>
          </c:yVal>
          <c:smooth val="1"/>
        </c:ser>
        <c:ser>
          <c:idx val="3"/>
          <c:order val="3"/>
          <c:tx>
            <c:v>97C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'FER28@97'!$H$21:$H$27</c:f>
              <c:numCache>
                <c:formatCode>General</c:formatCode>
                <c:ptCount val="7"/>
                <c:pt idx="0">
                  <c:v>2.0544828468149215E-2</c:v>
                </c:pt>
                <c:pt idx="1">
                  <c:v>4.2734449064938361E-2</c:v>
                </c:pt>
                <c:pt idx="2">
                  <c:v>8.3272032147967898E-2</c:v>
                </c:pt>
                <c:pt idx="3">
                  <c:v>0.1590950730612529</c:v>
                </c:pt>
                <c:pt idx="4">
                  <c:v>0.25406359819272128</c:v>
                </c:pt>
                <c:pt idx="5">
                  <c:v>0.4643622661716546</c:v>
                </c:pt>
                <c:pt idx="6">
                  <c:v>0.59692386630860994</c:v>
                </c:pt>
              </c:numCache>
            </c:numRef>
          </c:xVal>
          <c:yVal>
            <c:numRef>
              <c:f>'FER28@97'!$P$21:$P$27</c:f>
              <c:numCache>
                <c:formatCode>General</c:formatCode>
                <c:ptCount val="7"/>
                <c:pt idx="0">
                  <c:v>0.7333947212425318</c:v>
                </c:pt>
                <c:pt idx="1">
                  <c:v>0.83084711048043103</c:v>
                </c:pt>
                <c:pt idx="2">
                  <c:v>0.84595583831177823</c:v>
                </c:pt>
                <c:pt idx="3">
                  <c:v>0.86129995395454573</c:v>
                </c:pt>
                <c:pt idx="4">
                  <c:v>0.87533583329087272</c:v>
                </c:pt>
                <c:pt idx="5">
                  <c:v>0.88042607534556905</c:v>
                </c:pt>
                <c:pt idx="6">
                  <c:v>0.89372409046268997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31520"/>
        <c:axId val="-1144426080"/>
      </c:scatterChart>
      <c:valAx>
        <c:axId val="-11444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Inulin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26080"/>
        <c:crosses val="autoZero"/>
        <c:crossBetween val="midCat"/>
      </c:valAx>
      <c:valAx>
        <c:axId val="-114442608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3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MFI40 Sucrose Selectivity vs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70C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'MFI40@70'!$H$20:$H$27</c:f>
              <c:numCache>
                <c:formatCode>General</c:formatCode>
                <c:ptCount val="8"/>
                <c:pt idx="0">
                  <c:v>0</c:v>
                </c:pt>
                <c:pt idx="1">
                  <c:v>1.2414489104595255E-3</c:v>
                </c:pt>
                <c:pt idx="2">
                  <c:v>9.086889612851416E-4</c:v>
                </c:pt>
                <c:pt idx="3">
                  <c:v>1.0190266014562623E-3</c:v>
                </c:pt>
                <c:pt idx="4">
                  <c:v>2.9311295801287968E-3</c:v>
                </c:pt>
                <c:pt idx="5">
                  <c:v>4.4759719516488002E-3</c:v>
                </c:pt>
                <c:pt idx="6">
                  <c:v>8.9435093335878402E-3</c:v>
                </c:pt>
                <c:pt idx="7">
                  <c:v>1.5334143119623259E-2</c:v>
                </c:pt>
              </c:numCache>
            </c:numRef>
          </c:xVal>
          <c:yVal>
            <c:numRef>
              <c:f>'MFI40@70'!$N$20:$N$27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5.5053719864361847E-2</c:v>
                </c:pt>
                <c:pt idx="5">
                  <c:v>6.0253596355038276E-2</c:v>
                </c:pt>
                <c:pt idx="6">
                  <c:v>6.5530298234049364E-2</c:v>
                </c:pt>
                <c:pt idx="7">
                  <c:v>0.10057587895646922</c:v>
                </c:pt>
              </c:numCache>
            </c:numRef>
          </c:yVal>
          <c:smooth val="1"/>
        </c:ser>
        <c:ser>
          <c:idx val="1"/>
          <c:order val="1"/>
          <c:tx>
            <c:v>78C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'MFI40@78'!$H$20:$H$27</c:f>
              <c:numCache>
                <c:formatCode>General</c:formatCode>
                <c:ptCount val="8"/>
                <c:pt idx="0">
                  <c:v>0</c:v>
                </c:pt>
                <c:pt idx="1">
                  <c:v>1.9259826800212087E-3</c:v>
                </c:pt>
                <c:pt idx="2">
                  <c:v>4.0997444960903622E-3</c:v>
                </c:pt>
                <c:pt idx="3">
                  <c:v>7.0573782785955403E-3</c:v>
                </c:pt>
                <c:pt idx="4">
                  <c:v>1.5809149452907324E-2</c:v>
                </c:pt>
                <c:pt idx="5">
                  <c:v>2.5831962596578835E-2</c:v>
                </c:pt>
                <c:pt idx="6">
                  <c:v>5.1334252664584301E-2</c:v>
                </c:pt>
                <c:pt idx="7">
                  <c:v>8.9531146532390748E-2</c:v>
                </c:pt>
              </c:numCache>
            </c:numRef>
          </c:xVal>
          <c:yVal>
            <c:numRef>
              <c:f>'MFI40@78'!$N$20:$N$27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6.5358124901606029E-2</c:v>
                </c:pt>
                <c:pt idx="5">
                  <c:v>6.8541793857374203E-2</c:v>
                </c:pt>
                <c:pt idx="6">
                  <c:v>6.3981265550758601E-2</c:v>
                </c:pt>
                <c:pt idx="7">
                  <c:v>6.8062718168205263E-2</c:v>
                </c:pt>
              </c:numCache>
            </c:numRef>
          </c:yVal>
          <c:smooth val="1"/>
        </c:ser>
        <c:ser>
          <c:idx val="2"/>
          <c:order val="2"/>
          <c:tx>
            <c:v>85C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[1]MFI40!$H$20:$H$27</c:f>
              <c:numCache>
                <c:formatCode>General</c:formatCode>
                <c:ptCount val="8"/>
                <c:pt idx="0">
                  <c:v>0</c:v>
                </c:pt>
                <c:pt idx="1">
                  <c:v>7.6791314481242656E-3</c:v>
                </c:pt>
                <c:pt idx="2">
                  <c:v>1.7580872727234329E-2</c:v>
                </c:pt>
                <c:pt idx="3">
                  <c:v>3.4504790827600433E-2</c:v>
                </c:pt>
                <c:pt idx="4">
                  <c:v>0.10867351689055267</c:v>
                </c:pt>
                <c:pt idx="5">
                  <c:v>0.12447223644794045</c:v>
                </c:pt>
                <c:pt idx="6">
                  <c:v>0.24698875942446752</c:v>
                </c:pt>
                <c:pt idx="7">
                  <c:v>0.38446603114022504</c:v>
                </c:pt>
              </c:numCache>
            </c:numRef>
          </c:xVal>
          <c:yVal>
            <c:numRef>
              <c:f>[1]MFI40!$N$20:$N$27</c:f>
              <c:numCache>
                <c:formatCode>General</c:formatCode>
                <c:ptCount val="8"/>
                <c:pt idx="0">
                  <c:v>0</c:v>
                </c:pt>
                <c:pt idx="1">
                  <c:v>7.1943474309947519E-2</c:v>
                </c:pt>
                <c:pt idx="2">
                  <c:v>9.3156509294951451E-2</c:v>
                </c:pt>
                <c:pt idx="3">
                  <c:v>0.10159557994906378</c:v>
                </c:pt>
                <c:pt idx="4">
                  <c:v>0.11074052793054147</c:v>
                </c:pt>
                <c:pt idx="5">
                  <c:v>0.1039618264085679</c:v>
                </c:pt>
                <c:pt idx="6">
                  <c:v>9.7496607460858128E-2</c:v>
                </c:pt>
                <c:pt idx="7">
                  <c:v>8.8608382432807151E-2</c:v>
                </c:pt>
              </c:numCache>
            </c:numRef>
          </c:yVal>
          <c:smooth val="1"/>
        </c:ser>
        <c:ser>
          <c:idx val="3"/>
          <c:order val="3"/>
          <c:tx>
            <c:v>92C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'MFI40@92'!$H$20:$H$27</c:f>
              <c:numCache>
                <c:formatCode>General</c:formatCode>
                <c:ptCount val="8"/>
                <c:pt idx="0">
                  <c:v>0</c:v>
                </c:pt>
                <c:pt idx="1">
                  <c:v>2.8119045396451176E-2</c:v>
                </c:pt>
                <c:pt idx="2">
                  <c:v>8.316726407539006E-2</c:v>
                </c:pt>
                <c:pt idx="3">
                  <c:v>0.14390438648667514</c:v>
                </c:pt>
                <c:pt idx="4">
                  <c:v>0.29687329260196271</c:v>
                </c:pt>
                <c:pt idx="5">
                  <c:v>0.51499398190473711</c:v>
                </c:pt>
                <c:pt idx="6">
                  <c:v>0.72765221695800519</c:v>
                </c:pt>
                <c:pt idx="7">
                  <c:v>0.81477305654675503</c:v>
                </c:pt>
              </c:numCache>
            </c:numRef>
          </c:xVal>
          <c:yVal>
            <c:numRef>
              <c:f>'MFI40@92'!$N$20:$N$27</c:f>
              <c:numCache>
                <c:formatCode>General</c:formatCode>
                <c:ptCount val="8"/>
                <c:pt idx="0">
                  <c:v>0</c:v>
                </c:pt>
                <c:pt idx="1">
                  <c:v>0.2217003295415568</c:v>
                </c:pt>
                <c:pt idx="2">
                  <c:v>0.17582847005166444</c:v>
                </c:pt>
                <c:pt idx="3">
                  <c:v>0.15235851468639675</c:v>
                </c:pt>
                <c:pt idx="4">
                  <c:v>0.12828959076039839</c:v>
                </c:pt>
                <c:pt idx="5">
                  <c:v>0.10425120276059051</c:v>
                </c:pt>
                <c:pt idx="6">
                  <c:v>8.1832926245904658E-2</c:v>
                </c:pt>
                <c:pt idx="7">
                  <c:v>6.070181174787332E-2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38048"/>
        <c:axId val="-1144418464"/>
      </c:scatterChart>
      <c:valAx>
        <c:axId val="-114443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Inulin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18464"/>
        <c:crosses val="autoZero"/>
        <c:crossBetween val="midCat"/>
      </c:valAx>
      <c:valAx>
        <c:axId val="-11444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3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MFI40 Glucose Selectivity vs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70C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'MFI40@70'!$H$20:$H$27</c:f>
              <c:numCache>
                <c:formatCode>General</c:formatCode>
                <c:ptCount val="8"/>
                <c:pt idx="0">
                  <c:v>0</c:v>
                </c:pt>
                <c:pt idx="1">
                  <c:v>1.2414489104595255E-3</c:v>
                </c:pt>
                <c:pt idx="2">
                  <c:v>9.086889612851416E-4</c:v>
                </c:pt>
                <c:pt idx="3">
                  <c:v>1.0190266014562623E-3</c:v>
                </c:pt>
                <c:pt idx="4">
                  <c:v>2.9311295801287968E-3</c:v>
                </c:pt>
                <c:pt idx="5">
                  <c:v>4.4759719516488002E-3</c:v>
                </c:pt>
                <c:pt idx="6">
                  <c:v>8.9435093335878402E-3</c:v>
                </c:pt>
                <c:pt idx="7">
                  <c:v>1.5334143119623259E-2</c:v>
                </c:pt>
              </c:numCache>
            </c:numRef>
          </c:xVal>
          <c:yVal>
            <c:numRef>
              <c:f>'MFI40@70'!$O$20:$O$27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78C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'MFI40@78'!$H$20:$H$27</c:f>
              <c:numCache>
                <c:formatCode>General</c:formatCode>
                <c:ptCount val="8"/>
                <c:pt idx="0">
                  <c:v>0</c:v>
                </c:pt>
                <c:pt idx="1">
                  <c:v>1.9259826800212087E-3</c:v>
                </c:pt>
                <c:pt idx="2">
                  <c:v>4.0997444960903622E-3</c:v>
                </c:pt>
                <c:pt idx="3">
                  <c:v>7.0573782785955403E-3</c:v>
                </c:pt>
                <c:pt idx="4">
                  <c:v>1.5809149452907324E-2</c:v>
                </c:pt>
                <c:pt idx="5">
                  <c:v>2.5831962596578835E-2</c:v>
                </c:pt>
                <c:pt idx="6">
                  <c:v>5.1334252664584301E-2</c:v>
                </c:pt>
                <c:pt idx="7">
                  <c:v>8.9531146532390748E-2</c:v>
                </c:pt>
              </c:numCache>
            </c:numRef>
          </c:xVal>
          <c:yVal>
            <c:numRef>
              <c:f>'MFI40@78'!$O$20:$O$27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85C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[1]MFI40!$H$20:$H$27</c:f>
              <c:numCache>
                <c:formatCode>General</c:formatCode>
                <c:ptCount val="8"/>
                <c:pt idx="0">
                  <c:v>0</c:v>
                </c:pt>
                <c:pt idx="1">
                  <c:v>7.6791314481242656E-3</c:v>
                </c:pt>
                <c:pt idx="2">
                  <c:v>1.7580872727234329E-2</c:v>
                </c:pt>
                <c:pt idx="3">
                  <c:v>3.4504790827600433E-2</c:v>
                </c:pt>
                <c:pt idx="4">
                  <c:v>0.10867351689055267</c:v>
                </c:pt>
                <c:pt idx="5">
                  <c:v>0.12447223644794045</c:v>
                </c:pt>
                <c:pt idx="6">
                  <c:v>0.24698875942446752</c:v>
                </c:pt>
                <c:pt idx="7">
                  <c:v>0.38446603114022504</c:v>
                </c:pt>
              </c:numCache>
            </c:numRef>
          </c:xVal>
          <c:yVal>
            <c:numRef>
              <c:f>[1]MFI40!$O$20:$O$27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92C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'MFI40@92'!$H$20:$H$27</c:f>
              <c:numCache>
                <c:formatCode>General</c:formatCode>
                <c:ptCount val="8"/>
                <c:pt idx="0">
                  <c:v>0</c:v>
                </c:pt>
                <c:pt idx="1">
                  <c:v>2.8119045396451176E-2</c:v>
                </c:pt>
                <c:pt idx="2">
                  <c:v>8.316726407539006E-2</c:v>
                </c:pt>
                <c:pt idx="3">
                  <c:v>0.14390438648667514</c:v>
                </c:pt>
                <c:pt idx="4">
                  <c:v>0.29687329260196271</c:v>
                </c:pt>
                <c:pt idx="5">
                  <c:v>0.51499398190473711</c:v>
                </c:pt>
                <c:pt idx="6">
                  <c:v>0.72765221695800519</c:v>
                </c:pt>
                <c:pt idx="7">
                  <c:v>0.81477305654675503</c:v>
                </c:pt>
              </c:numCache>
            </c:numRef>
          </c:xVal>
          <c:yVal>
            <c:numRef>
              <c:f>'MFI40@92'!$O$20:$O$27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2.9965567038097059E-3</c:v>
                </c:pt>
                <c:pt idx="5">
                  <c:v>6.8334095034963604E-3</c:v>
                </c:pt>
                <c:pt idx="6">
                  <c:v>1.0226741796985269E-2</c:v>
                </c:pt>
                <c:pt idx="7">
                  <c:v>1.4598744600612595E-2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24992"/>
        <c:axId val="-1144408672"/>
      </c:scatterChart>
      <c:valAx>
        <c:axId val="-114442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Inulin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08672"/>
        <c:crosses val="autoZero"/>
        <c:crossBetween val="midCat"/>
      </c:valAx>
      <c:valAx>
        <c:axId val="-11444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2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MFI40 Fructose Selectivity vs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70C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'MFI40@70'!$H$21:$H$27</c:f>
              <c:numCache>
                <c:formatCode>General</c:formatCode>
                <c:ptCount val="7"/>
                <c:pt idx="0">
                  <c:v>1.2414489104595255E-3</c:v>
                </c:pt>
                <c:pt idx="1">
                  <c:v>9.086889612851416E-4</c:v>
                </c:pt>
                <c:pt idx="2">
                  <c:v>1.0190266014562623E-3</c:v>
                </c:pt>
                <c:pt idx="3">
                  <c:v>2.9311295801287968E-3</c:v>
                </c:pt>
                <c:pt idx="4">
                  <c:v>4.4759719516488002E-3</c:v>
                </c:pt>
                <c:pt idx="5">
                  <c:v>8.9435093335878402E-3</c:v>
                </c:pt>
                <c:pt idx="6">
                  <c:v>1.5334143119623259E-2</c:v>
                </c:pt>
              </c:numCache>
            </c:numRef>
          </c:xVal>
          <c:yVal>
            <c:numRef>
              <c:f>'MFI40@70'!$P$21:$P$27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0.94494628013563819</c:v>
                </c:pt>
                <c:pt idx="4">
                  <c:v>0.93974640364496176</c:v>
                </c:pt>
                <c:pt idx="5">
                  <c:v>0.93446970176595057</c:v>
                </c:pt>
                <c:pt idx="6">
                  <c:v>0.89942412104353076</c:v>
                </c:pt>
              </c:numCache>
            </c:numRef>
          </c:yVal>
          <c:smooth val="1"/>
        </c:ser>
        <c:ser>
          <c:idx val="1"/>
          <c:order val="1"/>
          <c:tx>
            <c:v>78C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'MFI40@78'!$H$21:$H$27</c:f>
              <c:numCache>
                <c:formatCode>General</c:formatCode>
                <c:ptCount val="7"/>
                <c:pt idx="0">
                  <c:v>1.9259826800212087E-3</c:v>
                </c:pt>
                <c:pt idx="1">
                  <c:v>4.0997444960903622E-3</c:v>
                </c:pt>
                <c:pt idx="2">
                  <c:v>7.0573782785955403E-3</c:v>
                </c:pt>
                <c:pt idx="3">
                  <c:v>1.5809149452907324E-2</c:v>
                </c:pt>
                <c:pt idx="4">
                  <c:v>2.5831962596578835E-2</c:v>
                </c:pt>
                <c:pt idx="5">
                  <c:v>5.1334252664584301E-2</c:v>
                </c:pt>
                <c:pt idx="6">
                  <c:v>8.9531146532390748E-2</c:v>
                </c:pt>
              </c:numCache>
            </c:numRef>
          </c:xVal>
          <c:yVal>
            <c:numRef>
              <c:f>'MFI40@78'!$P$21:$P$27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0.93464187509839391</c:v>
                </c:pt>
                <c:pt idx="4">
                  <c:v>0.93145820614262576</c:v>
                </c:pt>
                <c:pt idx="5">
                  <c:v>0.93601873444924144</c:v>
                </c:pt>
                <c:pt idx="6">
                  <c:v>0.93193728183179469</c:v>
                </c:pt>
              </c:numCache>
            </c:numRef>
          </c:yVal>
          <c:smooth val="1"/>
        </c:ser>
        <c:ser>
          <c:idx val="2"/>
          <c:order val="2"/>
          <c:tx>
            <c:v>85C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[1]MFI40!$H$21:$H$27</c:f>
              <c:numCache>
                <c:formatCode>General</c:formatCode>
                <c:ptCount val="7"/>
                <c:pt idx="0">
                  <c:v>7.6791314481242656E-3</c:v>
                </c:pt>
                <c:pt idx="1">
                  <c:v>1.7580872727234329E-2</c:v>
                </c:pt>
                <c:pt idx="2">
                  <c:v>3.4504790827600433E-2</c:v>
                </c:pt>
                <c:pt idx="3">
                  <c:v>0.10867351689055267</c:v>
                </c:pt>
                <c:pt idx="4">
                  <c:v>0.12447223644794045</c:v>
                </c:pt>
                <c:pt idx="5">
                  <c:v>0.24698875942446752</c:v>
                </c:pt>
                <c:pt idx="6">
                  <c:v>0.38446603114022504</c:v>
                </c:pt>
              </c:numCache>
            </c:numRef>
          </c:xVal>
          <c:yVal>
            <c:numRef>
              <c:f>[1]MFI40!$P$21:$P$27</c:f>
              <c:numCache>
                <c:formatCode>General</c:formatCode>
                <c:ptCount val="7"/>
                <c:pt idx="0">
                  <c:v>0.92805652569005248</c:v>
                </c:pt>
                <c:pt idx="1">
                  <c:v>0.90684349070504844</c:v>
                </c:pt>
                <c:pt idx="2">
                  <c:v>0.89840442005093624</c:v>
                </c:pt>
                <c:pt idx="3">
                  <c:v>0.88925947206945843</c:v>
                </c:pt>
                <c:pt idx="4">
                  <c:v>0.89603817359143223</c:v>
                </c:pt>
                <c:pt idx="5">
                  <c:v>0.90250339253914191</c:v>
                </c:pt>
                <c:pt idx="6">
                  <c:v>0.91139161756719289</c:v>
                </c:pt>
              </c:numCache>
            </c:numRef>
          </c:yVal>
          <c:smooth val="1"/>
        </c:ser>
        <c:ser>
          <c:idx val="3"/>
          <c:order val="3"/>
          <c:tx>
            <c:v>92C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'MFI40@92'!$H$21:$H$27</c:f>
              <c:numCache>
                <c:formatCode>General</c:formatCode>
                <c:ptCount val="7"/>
                <c:pt idx="0">
                  <c:v>2.8119045396451176E-2</c:v>
                </c:pt>
                <c:pt idx="1">
                  <c:v>8.316726407539006E-2</c:v>
                </c:pt>
                <c:pt idx="2">
                  <c:v>0.14390438648667514</c:v>
                </c:pt>
                <c:pt idx="3">
                  <c:v>0.29687329260196271</c:v>
                </c:pt>
                <c:pt idx="4">
                  <c:v>0.51499398190473711</c:v>
                </c:pt>
                <c:pt idx="5">
                  <c:v>0.72765221695800519</c:v>
                </c:pt>
                <c:pt idx="6">
                  <c:v>0.81477305654675503</c:v>
                </c:pt>
              </c:numCache>
            </c:numRef>
          </c:xVal>
          <c:yVal>
            <c:numRef>
              <c:f>'MFI40@92'!$P$21:$P$27</c:f>
              <c:numCache>
                <c:formatCode>General</c:formatCode>
                <c:ptCount val="7"/>
                <c:pt idx="0">
                  <c:v>0.77829967045844328</c:v>
                </c:pt>
                <c:pt idx="1">
                  <c:v>0.82417152994833554</c:v>
                </c:pt>
                <c:pt idx="2">
                  <c:v>0.84764148531360328</c:v>
                </c:pt>
                <c:pt idx="3">
                  <c:v>0.86871385253579203</c:v>
                </c:pt>
                <c:pt idx="4">
                  <c:v>0.88891538773591317</c:v>
                </c:pt>
                <c:pt idx="5">
                  <c:v>0.9079403319571101</c:v>
                </c:pt>
                <c:pt idx="6">
                  <c:v>0.92469944365151402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17920"/>
        <c:axId val="-1144408128"/>
      </c:scatterChart>
      <c:valAx>
        <c:axId val="-114441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Inulin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08128"/>
        <c:crosses val="autoZero"/>
        <c:crossBetween val="midCat"/>
      </c:valAx>
      <c:valAx>
        <c:axId val="-1144408128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1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FAU40 Sucrose</a:t>
            </a:r>
            <a:r>
              <a:rPr lang="en-US" baseline="0"/>
              <a:t> Selectivity vs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70C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'FAU40@70'!$H$20:$H$27</c:f>
              <c:numCache>
                <c:formatCode>General</c:formatCode>
                <c:ptCount val="8"/>
                <c:pt idx="0">
                  <c:v>0</c:v>
                </c:pt>
                <c:pt idx="1">
                  <c:v>1.3353296822609573E-3</c:v>
                </c:pt>
                <c:pt idx="2">
                  <c:v>2.328063473584737E-3</c:v>
                </c:pt>
                <c:pt idx="3">
                  <c:v>4.1573301517893544E-3</c:v>
                </c:pt>
                <c:pt idx="4">
                  <c:v>6.7064962098213792E-3</c:v>
                </c:pt>
                <c:pt idx="5">
                  <c:v>1.1422003250497709E-2</c:v>
                </c:pt>
                <c:pt idx="6">
                  <c:v>2.3039337648068845E-2</c:v>
                </c:pt>
                <c:pt idx="7">
                  <c:v>3.9014937515258565E-2</c:v>
                </c:pt>
              </c:numCache>
            </c:numRef>
          </c:xVal>
          <c:yVal>
            <c:numRef>
              <c:f>'FAU40@70'!$N$21:$N$27</c:f>
              <c:numCache>
                <c:formatCode>General</c:formatCode>
                <c:ptCount val="7"/>
                <c:pt idx="0">
                  <c:v>9.8193148100358826E-2</c:v>
                </c:pt>
                <c:pt idx="1">
                  <c:v>7.0179250291461159E-2</c:v>
                </c:pt>
                <c:pt idx="2">
                  <c:v>6.0682836776444649E-2</c:v>
                </c:pt>
                <c:pt idx="3">
                  <c:v>2.6377378089635549E-2</c:v>
                </c:pt>
                <c:pt idx="4">
                  <c:v>3.6229749388334391E-2</c:v>
                </c:pt>
                <c:pt idx="5">
                  <c:v>6.65459356741821E-2</c:v>
                </c:pt>
                <c:pt idx="6">
                  <c:v>6.9374080516133724E-2</c:v>
                </c:pt>
              </c:numCache>
            </c:numRef>
          </c:yVal>
          <c:smooth val="1"/>
        </c:ser>
        <c:ser>
          <c:idx val="1"/>
          <c:order val="1"/>
          <c:tx>
            <c:v>78C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'FAU40@78'!$H$20:$H$27</c:f>
              <c:numCache>
                <c:formatCode>General</c:formatCode>
                <c:ptCount val="8"/>
                <c:pt idx="0">
                  <c:v>0</c:v>
                </c:pt>
                <c:pt idx="1">
                  <c:v>4.4698118741545896E-3</c:v>
                </c:pt>
                <c:pt idx="2">
                  <c:v>1.0786194025441313E-2</c:v>
                </c:pt>
                <c:pt idx="3">
                  <c:v>1.8056368348522627E-2</c:v>
                </c:pt>
                <c:pt idx="4">
                  <c:v>3.1842497153133628E-2</c:v>
                </c:pt>
                <c:pt idx="5">
                  <c:v>5.6918642028272765E-2</c:v>
                </c:pt>
                <c:pt idx="6">
                  <c:v>0.11616216668316633</c:v>
                </c:pt>
                <c:pt idx="7">
                  <c:v>0.20274864381497629</c:v>
                </c:pt>
              </c:numCache>
            </c:numRef>
          </c:xVal>
          <c:yVal>
            <c:numRef>
              <c:f>'FAU40@78'!$N$20:$N$27</c:f>
              <c:numCache>
                <c:formatCode>General</c:formatCode>
                <c:ptCount val="8"/>
                <c:pt idx="0">
                  <c:v>0</c:v>
                </c:pt>
                <c:pt idx="1">
                  <c:v>0.11733454171011315</c:v>
                </c:pt>
                <c:pt idx="2">
                  <c:v>0.13221465395352347</c:v>
                </c:pt>
                <c:pt idx="3">
                  <c:v>6.2080413012148693E-2</c:v>
                </c:pt>
                <c:pt idx="4">
                  <c:v>4.5402491678162842E-2</c:v>
                </c:pt>
                <c:pt idx="5">
                  <c:v>5.3598502437134661E-2</c:v>
                </c:pt>
                <c:pt idx="6">
                  <c:v>4.8958225251688532E-2</c:v>
                </c:pt>
                <c:pt idx="7">
                  <c:v>3.8371168229453051E-2</c:v>
                </c:pt>
              </c:numCache>
            </c:numRef>
          </c:yVal>
          <c:smooth val="1"/>
        </c:ser>
        <c:ser>
          <c:idx val="2"/>
          <c:order val="2"/>
          <c:tx>
            <c:v>85C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[1]FAU40!$H$20:$H$27</c:f>
              <c:numCache>
                <c:formatCode>General</c:formatCode>
                <c:ptCount val="8"/>
                <c:pt idx="0">
                  <c:v>0</c:v>
                </c:pt>
                <c:pt idx="1">
                  <c:v>9.0218284640947357E-3</c:v>
                </c:pt>
                <c:pt idx="2">
                  <c:v>2.6791006424089776E-2</c:v>
                </c:pt>
                <c:pt idx="3">
                  <c:v>4.9419408080159682E-2</c:v>
                </c:pt>
                <c:pt idx="4">
                  <c:v>9.2038059231914396E-2</c:v>
                </c:pt>
                <c:pt idx="5">
                  <c:v>0.13668043384436795</c:v>
                </c:pt>
                <c:pt idx="6">
                  <c:v>0.23282440264481333</c:v>
                </c:pt>
                <c:pt idx="7">
                  <c:v>0.31048526955301514</c:v>
                </c:pt>
              </c:numCache>
            </c:numRef>
          </c:xVal>
          <c:yVal>
            <c:numRef>
              <c:f>[1]FAU40!$N$20:$N$27</c:f>
              <c:numCache>
                <c:formatCode>General</c:formatCode>
                <c:ptCount val="8"/>
                <c:pt idx="0">
                  <c:v>0</c:v>
                </c:pt>
                <c:pt idx="1">
                  <c:v>3.5855209502606671E-2</c:v>
                </c:pt>
                <c:pt idx="2">
                  <c:v>5.7931317093767108E-2</c:v>
                </c:pt>
                <c:pt idx="3">
                  <c:v>5.4049921836320534E-2</c:v>
                </c:pt>
                <c:pt idx="4">
                  <c:v>5.3433482676241706E-2</c:v>
                </c:pt>
                <c:pt idx="5">
                  <c:v>5.0765597115637731E-2</c:v>
                </c:pt>
                <c:pt idx="6">
                  <c:v>5.033241574712996E-2</c:v>
                </c:pt>
                <c:pt idx="7">
                  <c:v>4.7305837499571041E-2</c:v>
                </c:pt>
              </c:numCache>
            </c:numRef>
          </c:yVal>
          <c:smooth val="1"/>
        </c:ser>
        <c:ser>
          <c:idx val="3"/>
          <c:order val="3"/>
          <c:tx>
            <c:v>92C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'FAU40@92'!$H$20:$H$27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0.14970988908436858</c:v>
                </c:pt>
                <c:pt idx="3">
                  <c:v>0.23655164729188563</c:v>
                </c:pt>
                <c:pt idx="4">
                  <c:v>0.42929176298286859</c:v>
                </c:pt>
                <c:pt idx="5">
                  <c:v>0.57639345311200219</c:v>
                </c:pt>
                <c:pt idx="6">
                  <c:v>0.76399327175616993</c:v>
                </c:pt>
                <c:pt idx="7">
                  <c:v>0.80649965927754175</c:v>
                </c:pt>
              </c:numCache>
            </c:numRef>
          </c:xVal>
          <c:yVal>
            <c:numRef>
              <c:f>'FAU40@92'!$N$20:$N$27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6.1549600898055661E-2</c:v>
                </c:pt>
                <c:pt idx="3">
                  <c:v>5.0369504478791523E-2</c:v>
                </c:pt>
                <c:pt idx="4">
                  <c:v>5.0026014912972268E-2</c:v>
                </c:pt>
                <c:pt idx="5">
                  <c:v>4.8237856581633654E-2</c:v>
                </c:pt>
                <c:pt idx="6">
                  <c:v>3.966388392065881E-2</c:v>
                </c:pt>
                <c:pt idx="7">
                  <c:v>3.8346484930291649E-2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04320"/>
        <c:axId val="-1144391264"/>
      </c:scatterChart>
      <c:valAx>
        <c:axId val="-11444043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Inulin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91264"/>
        <c:crosses val="autoZero"/>
        <c:crossBetween val="midCat"/>
      </c:valAx>
      <c:valAx>
        <c:axId val="-11443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0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FAU40 Glucose</a:t>
            </a:r>
            <a:r>
              <a:rPr lang="en-US" baseline="0"/>
              <a:t> Selectivity vs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70C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'FAU40@70'!$H$20:$H$27</c:f>
              <c:numCache>
                <c:formatCode>General</c:formatCode>
                <c:ptCount val="8"/>
                <c:pt idx="0">
                  <c:v>0</c:v>
                </c:pt>
                <c:pt idx="1">
                  <c:v>1.3353296822609573E-3</c:v>
                </c:pt>
                <c:pt idx="2">
                  <c:v>2.328063473584737E-3</c:v>
                </c:pt>
                <c:pt idx="3">
                  <c:v>4.1573301517893544E-3</c:v>
                </c:pt>
                <c:pt idx="4">
                  <c:v>6.7064962098213792E-3</c:v>
                </c:pt>
                <c:pt idx="5">
                  <c:v>1.1422003250497709E-2</c:v>
                </c:pt>
                <c:pt idx="6">
                  <c:v>2.3039337648068845E-2</c:v>
                </c:pt>
                <c:pt idx="7">
                  <c:v>3.9014937515258565E-2</c:v>
                </c:pt>
              </c:numCache>
            </c:numRef>
          </c:xVal>
          <c:yVal>
            <c:numRef>
              <c:f>'FAU40@70'!$N$21:$N$27</c:f>
              <c:numCache>
                <c:formatCode>General</c:formatCode>
                <c:ptCount val="7"/>
                <c:pt idx="0">
                  <c:v>9.8193148100358826E-2</c:v>
                </c:pt>
                <c:pt idx="1">
                  <c:v>7.0179250291461159E-2</c:v>
                </c:pt>
                <c:pt idx="2">
                  <c:v>6.0682836776444649E-2</c:v>
                </c:pt>
                <c:pt idx="3">
                  <c:v>2.6377378089635549E-2</c:v>
                </c:pt>
                <c:pt idx="4">
                  <c:v>3.6229749388334391E-2</c:v>
                </c:pt>
                <c:pt idx="5">
                  <c:v>6.65459356741821E-2</c:v>
                </c:pt>
                <c:pt idx="6">
                  <c:v>6.9374080516133724E-2</c:v>
                </c:pt>
              </c:numCache>
            </c:numRef>
          </c:yVal>
          <c:smooth val="1"/>
        </c:ser>
        <c:ser>
          <c:idx val="1"/>
          <c:order val="1"/>
          <c:tx>
            <c:v>78C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'FAU40@78'!$H$20:$H$27</c:f>
              <c:numCache>
                <c:formatCode>General</c:formatCode>
                <c:ptCount val="8"/>
                <c:pt idx="0">
                  <c:v>0</c:v>
                </c:pt>
                <c:pt idx="1">
                  <c:v>4.4698118741545896E-3</c:v>
                </c:pt>
                <c:pt idx="2">
                  <c:v>1.0786194025441313E-2</c:v>
                </c:pt>
                <c:pt idx="3">
                  <c:v>1.8056368348522627E-2</c:v>
                </c:pt>
                <c:pt idx="4">
                  <c:v>3.1842497153133628E-2</c:v>
                </c:pt>
                <c:pt idx="5">
                  <c:v>5.6918642028272765E-2</c:v>
                </c:pt>
                <c:pt idx="6">
                  <c:v>0.11616216668316633</c:v>
                </c:pt>
                <c:pt idx="7">
                  <c:v>0.20274864381497629</c:v>
                </c:pt>
              </c:numCache>
            </c:numRef>
          </c:xVal>
          <c:yVal>
            <c:numRef>
              <c:f>'FAU40@78'!$O$20:$O$27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4.0755392437014704E-2</c:v>
                </c:pt>
                <c:pt idx="4">
                  <c:v>1.4221758035228311E-2</c:v>
                </c:pt>
                <c:pt idx="5">
                  <c:v>2.5805068603441454E-2</c:v>
                </c:pt>
                <c:pt idx="6">
                  <c:v>2.2450899130633219E-2</c:v>
                </c:pt>
                <c:pt idx="7">
                  <c:v>2.521888698923504E-2</c:v>
                </c:pt>
              </c:numCache>
            </c:numRef>
          </c:yVal>
          <c:smooth val="1"/>
        </c:ser>
        <c:ser>
          <c:idx val="2"/>
          <c:order val="2"/>
          <c:tx>
            <c:v>85C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[1]FAU40!$H$20:$H$27</c:f>
              <c:numCache>
                <c:formatCode>General</c:formatCode>
                <c:ptCount val="8"/>
                <c:pt idx="0">
                  <c:v>0</c:v>
                </c:pt>
                <c:pt idx="1">
                  <c:v>9.0218284640947357E-3</c:v>
                </c:pt>
                <c:pt idx="2">
                  <c:v>2.6791006424089776E-2</c:v>
                </c:pt>
                <c:pt idx="3">
                  <c:v>4.9419408080159682E-2</c:v>
                </c:pt>
                <c:pt idx="4">
                  <c:v>9.2038059231914396E-2</c:v>
                </c:pt>
                <c:pt idx="5">
                  <c:v>0.13668043384436795</c:v>
                </c:pt>
                <c:pt idx="6">
                  <c:v>0.23282440264481333</c:v>
                </c:pt>
                <c:pt idx="7">
                  <c:v>0.31048526955301514</c:v>
                </c:pt>
              </c:numCache>
            </c:numRef>
          </c:xVal>
          <c:yVal>
            <c:numRef>
              <c:f>[1]FAU40!$O$20:$O$27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6.3305141564089923E-3</c:v>
                </c:pt>
                <c:pt idx="4">
                  <c:v>1.8269161495918305E-2</c:v>
                </c:pt>
                <c:pt idx="5">
                  <c:v>2.0121227735448076E-2</c:v>
                </c:pt>
                <c:pt idx="6">
                  <c:v>2.0028224308673268E-2</c:v>
                </c:pt>
                <c:pt idx="7">
                  <c:v>1.8335735784363712E-2</c:v>
                </c:pt>
              </c:numCache>
            </c:numRef>
          </c:yVal>
          <c:smooth val="1"/>
        </c:ser>
        <c:ser>
          <c:idx val="3"/>
          <c:order val="3"/>
          <c:tx>
            <c:v>92C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'FAU40@92'!$H$20:$H$27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0.14970988908436858</c:v>
                </c:pt>
                <c:pt idx="3">
                  <c:v>0.23655164729188563</c:v>
                </c:pt>
                <c:pt idx="4">
                  <c:v>0.42929176298286859</c:v>
                </c:pt>
                <c:pt idx="5">
                  <c:v>0.57639345311200219</c:v>
                </c:pt>
                <c:pt idx="6">
                  <c:v>0.76399327175616993</c:v>
                </c:pt>
                <c:pt idx="7">
                  <c:v>0.80649965927754175</c:v>
                </c:pt>
              </c:numCache>
            </c:numRef>
          </c:xVal>
          <c:yVal>
            <c:numRef>
              <c:f>'FAU40@92'!$O$20:$O$27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3.8787552536845363E-2</c:v>
                </c:pt>
                <c:pt idx="3">
                  <c:v>2.6697958227482707E-2</c:v>
                </c:pt>
                <c:pt idx="4">
                  <c:v>2.6611054431272593E-2</c:v>
                </c:pt>
                <c:pt idx="5">
                  <c:v>2.8484331296299178E-2</c:v>
                </c:pt>
                <c:pt idx="6">
                  <c:v>2.6256740971741483E-2</c:v>
                </c:pt>
                <c:pt idx="7">
                  <c:v>2.5047494245400717E-2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89632"/>
        <c:axId val="-1144390176"/>
      </c:scatterChart>
      <c:valAx>
        <c:axId val="-11443896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Inulin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90176"/>
        <c:crosses val="autoZero"/>
        <c:crossBetween val="midCat"/>
      </c:valAx>
      <c:valAx>
        <c:axId val="-11443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8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FAU40 Fructose</a:t>
            </a:r>
            <a:r>
              <a:rPr lang="en-US" baseline="0"/>
              <a:t> Selectivity vs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70C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'FAU40@70'!$H$21:$H$27</c:f>
              <c:numCache>
                <c:formatCode>General</c:formatCode>
                <c:ptCount val="7"/>
                <c:pt idx="0">
                  <c:v>1.3353296822609573E-3</c:v>
                </c:pt>
                <c:pt idx="1">
                  <c:v>2.328063473584737E-3</c:v>
                </c:pt>
                <c:pt idx="2">
                  <c:v>4.1573301517893544E-3</c:v>
                </c:pt>
                <c:pt idx="3">
                  <c:v>6.7064962098213792E-3</c:v>
                </c:pt>
                <c:pt idx="4">
                  <c:v>1.1422003250497709E-2</c:v>
                </c:pt>
                <c:pt idx="5">
                  <c:v>2.3039337648068845E-2</c:v>
                </c:pt>
                <c:pt idx="6">
                  <c:v>3.9014937515258565E-2</c:v>
                </c:pt>
              </c:numCache>
            </c:numRef>
          </c:xVal>
          <c:yVal>
            <c:numRef>
              <c:f>'FAU40@70'!$P$21:$P$27</c:f>
              <c:numCache>
                <c:formatCode>General</c:formatCode>
                <c:ptCount val="7"/>
                <c:pt idx="0">
                  <c:v>0.90180685189964116</c:v>
                </c:pt>
                <c:pt idx="1">
                  <c:v>0.92982074970853879</c:v>
                </c:pt>
                <c:pt idx="2">
                  <c:v>0.9393171632235553</c:v>
                </c:pt>
                <c:pt idx="3">
                  <c:v>0.97362262191036453</c:v>
                </c:pt>
                <c:pt idx="4">
                  <c:v>0.96377025061166555</c:v>
                </c:pt>
                <c:pt idx="5">
                  <c:v>0.9299416489561545</c:v>
                </c:pt>
                <c:pt idx="6">
                  <c:v>0.89137230484243701</c:v>
                </c:pt>
              </c:numCache>
            </c:numRef>
          </c:yVal>
          <c:smooth val="1"/>
        </c:ser>
        <c:ser>
          <c:idx val="1"/>
          <c:order val="1"/>
          <c:tx>
            <c:v>78C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'FAU40@78'!$H$21:$H$27</c:f>
              <c:numCache>
                <c:formatCode>General</c:formatCode>
                <c:ptCount val="7"/>
                <c:pt idx="0">
                  <c:v>4.4698118741545896E-3</c:v>
                </c:pt>
                <c:pt idx="1">
                  <c:v>1.0786194025441313E-2</c:v>
                </c:pt>
                <c:pt idx="2">
                  <c:v>1.8056368348522627E-2</c:v>
                </c:pt>
                <c:pt idx="3">
                  <c:v>3.1842497153133628E-2</c:v>
                </c:pt>
                <c:pt idx="4">
                  <c:v>5.6918642028272765E-2</c:v>
                </c:pt>
                <c:pt idx="5">
                  <c:v>0.11616216668316633</c:v>
                </c:pt>
                <c:pt idx="6">
                  <c:v>0.20274864381497629</c:v>
                </c:pt>
              </c:numCache>
            </c:numRef>
          </c:xVal>
          <c:yVal>
            <c:numRef>
              <c:f>'FAU40@78'!$P$21:$P$27</c:f>
              <c:numCache>
                <c:formatCode>General</c:formatCode>
                <c:ptCount val="7"/>
                <c:pt idx="0">
                  <c:v>0.88266545828988696</c:v>
                </c:pt>
                <c:pt idx="1">
                  <c:v>0.86778534604647661</c:v>
                </c:pt>
                <c:pt idx="2">
                  <c:v>0.89716419455083651</c:v>
                </c:pt>
                <c:pt idx="3">
                  <c:v>0.9403757502866088</c:v>
                </c:pt>
                <c:pt idx="4">
                  <c:v>0.92059642895942373</c:v>
                </c:pt>
                <c:pt idx="5">
                  <c:v>0.92859087561767828</c:v>
                </c:pt>
                <c:pt idx="6">
                  <c:v>0.9364099447813119</c:v>
                </c:pt>
              </c:numCache>
            </c:numRef>
          </c:yVal>
          <c:smooth val="1"/>
        </c:ser>
        <c:ser>
          <c:idx val="2"/>
          <c:order val="2"/>
          <c:tx>
            <c:v>85C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[1]FAU40!$H$21:$H$27</c:f>
              <c:numCache>
                <c:formatCode>General</c:formatCode>
                <c:ptCount val="7"/>
                <c:pt idx="0">
                  <c:v>9.0218284640947357E-3</c:v>
                </c:pt>
                <c:pt idx="1">
                  <c:v>2.6791006424089776E-2</c:v>
                </c:pt>
                <c:pt idx="2">
                  <c:v>4.9419408080159682E-2</c:v>
                </c:pt>
                <c:pt idx="3">
                  <c:v>9.2038059231914396E-2</c:v>
                </c:pt>
                <c:pt idx="4">
                  <c:v>0.13668043384436795</c:v>
                </c:pt>
                <c:pt idx="5">
                  <c:v>0.23282440264481333</c:v>
                </c:pt>
                <c:pt idx="6">
                  <c:v>0.31048526955301514</c:v>
                </c:pt>
              </c:numCache>
            </c:numRef>
          </c:xVal>
          <c:yVal>
            <c:numRef>
              <c:f>[1]FAU40!$P$21:$P$27</c:f>
              <c:numCache>
                <c:formatCode>General</c:formatCode>
                <c:ptCount val="7"/>
                <c:pt idx="0">
                  <c:v>0.96414479049739332</c:v>
                </c:pt>
                <c:pt idx="1">
                  <c:v>0.94206868290623291</c:v>
                </c:pt>
                <c:pt idx="2">
                  <c:v>0.93961956400727054</c:v>
                </c:pt>
                <c:pt idx="3">
                  <c:v>0.92829735582784001</c:v>
                </c:pt>
                <c:pt idx="4">
                  <c:v>0.92911317514891423</c:v>
                </c:pt>
                <c:pt idx="5">
                  <c:v>0.92963935994419666</c:v>
                </c:pt>
                <c:pt idx="6">
                  <c:v>0.93435842671606528</c:v>
                </c:pt>
              </c:numCache>
            </c:numRef>
          </c:yVal>
          <c:smooth val="1"/>
        </c:ser>
        <c:ser>
          <c:idx val="3"/>
          <c:order val="3"/>
          <c:tx>
            <c:v>92C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'FAU40@92'!$H$22:$H$27</c:f>
              <c:numCache>
                <c:formatCode>General</c:formatCode>
                <c:ptCount val="6"/>
                <c:pt idx="0">
                  <c:v>0.14970988908436858</c:v>
                </c:pt>
                <c:pt idx="1">
                  <c:v>0.23655164729188563</c:v>
                </c:pt>
                <c:pt idx="2">
                  <c:v>0.42929176298286859</c:v>
                </c:pt>
                <c:pt idx="3">
                  <c:v>0.57639345311200219</c:v>
                </c:pt>
                <c:pt idx="4">
                  <c:v>0.76399327175616993</c:v>
                </c:pt>
                <c:pt idx="5">
                  <c:v>0.80649965927754175</c:v>
                </c:pt>
              </c:numCache>
            </c:numRef>
          </c:xVal>
          <c:yVal>
            <c:numRef>
              <c:f>'FAU40@92'!$P$22:$P$27</c:f>
              <c:numCache>
                <c:formatCode>General</c:formatCode>
                <c:ptCount val="6"/>
                <c:pt idx="0">
                  <c:v>0.89966284656509898</c:v>
                </c:pt>
                <c:pt idx="1">
                  <c:v>0.92293253729372582</c:v>
                </c:pt>
                <c:pt idx="2">
                  <c:v>0.92336293065575514</c:v>
                </c:pt>
                <c:pt idx="3">
                  <c:v>0.92327781212206728</c:v>
                </c:pt>
                <c:pt idx="4">
                  <c:v>0.93407937510759964</c:v>
                </c:pt>
                <c:pt idx="5">
                  <c:v>0.93660602082430766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03232"/>
        <c:axId val="-1144388544"/>
      </c:scatterChart>
      <c:valAx>
        <c:axId val="-11444032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Inulin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88544"/>
        <c:crosses val="autoZero"/>
        <c:crossBetween val="midCat"/>
      </c:valAx>
      <c:valAx>
        <c:axId val="-11443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0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MOR45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801140981637589E-2"/>
                  <c:y val="-0.32121243224485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Kinetics!$C$44:$C$47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Kinetics!$E$44:$E$47</c:f>
              <c:numCache>
                <c:formatCode>General</c:formatCode>
                <c:ptCount val="4"/>
                <c:pt idx="0">
                  <c:v>-5.5850266520291818</c:v>
                </c:pt>
                <c:pt idx="1">
                  <c:v>-4.842150519547098</c:v>
                </c:pt>
                <c:pt idx="2">
                  <c:v>-4.5967421742128884</c:v>
                </c:pt>
                <c:pt idx="3">
                  <c:v>-3.9191931956656378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65888"/>
        <c:axId val="-1144568608"/>
      </c:scatterChart>
      <c:valAx>
        <c:axId val="-11445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68608"/>
        <c:crosses val="autoZero"/>
        <c:crossBetween val="midCat"/>
      </c:valAx>
      <c:valAx>
        <c:axId val="-11445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BEA19 Sucrose</a:t>
            </a:r>
            <a:r>
              <a:rPr lang="en-US" baseline="0"/>
              <a:t> Selectivity vs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70C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'BEA19@70'!$H$20:$H$27</c:f>
              <c:numCache>
                <c:formatCode>General</c:formatCode>
                <c:ptCount val="8"/>
                <c:pt idx="0">
                  <c:v>0</c:v>
                </c:pt>
                <c:pt idx="1">
                  <c:v>1.0679212673676032E-3</c:v>
                </c:pt>
                <c:pt idx="2">
                  <c:v>1.2959458090066466E-3</c:v>
                </c:pt>
                <c:pt idx="3">
                  <c:v>2.0754786510921238E-3</c:v>
                </c:pt>
                <c:pt idx="4">
                  <c:v>3.6959675373990902E-3</c:v>
                </c:pt>
                <c:pt idx="5">
                  <c:v>5.4171777988056662E-3</c:v>
                </c:pt>
                <c:pt idx="6">
                  <c:v>1.0037641838865128E-2</c:v>
                </c:pt>
                <c:pt idx="7">
                  <c:v>1.74088798004302E-2</c:v>
                </c:pt>
              </c:numCache>
            </c:numRef>
          </c:xVal>
          <c:yVal>
            <c:numRef>
              <c:f>'BEA19@70'!$N$20:$N$27</c:f>
              <c:numCache>
                <c:formatCode>General</c:formatCode>
                <c:ptCount val="8"/>
                <c:pt idx="0">
                  <c:v>0</c:v>
                </c:pt>
                <c:pt idx="1">
                  <c:v>0.18336504533743131</c:v>
                </c:pt>
                <c:pt idx="2">
                  <c:v>0</c:v>
                </c:pt>
                <c:pt idx="3">
                  <c:v>4.4524849770591811E-2</c:v>
                </c:pt>
                <c:pt idx="4">
                  <c:v>0</c:v>
                </c:pt>
                <c:pt idx="5">
                  <c:v>4.697668732709278E-2</c:v>
                </c:pt>
                <c:pt idx="6">
                  <c:v>6.0113205865720033E-2</c:v>
                </c:pt>
                <c:pt idx="7">
                  <c:v>0.11941706727551638</c:v>
                </c:pt>
              </c:numCache>
            </c:numRef>
          </c:yVal>
          <c:smooth val="1"/>
        </c:ser>
        <c:ser>
          <c:idx val="1"/>
          <c:order val="1"/>
          <c:tx>
            <c:v>78C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'BEA19@78'!$H$20:$H$27</c:f>
              <c:numCache>
                <c:formatCode>General</c:formatCode>
                <c:ptCount val="8"/>
                <c:pt idx="0">
                  <c:v>0</c:v>
                </c:pt>
                <c:pt idx="1">
                  <c:v>2.5717306505318939E-3</c:v>
                </c:pt>
                <c:pt idx="2">
                  <c:v>6.8798313386540123E-3</c:v>
                </c:pt>
                <c:pt idx="3">
                  <c:v>1.214170906546432E-2</c:v>
                </c:pt>
                <c:pt idx="4">
                  <c:v>2.4611119071403856E-2</c:v>
                </c:pt>
                <c:pt idx="5">
                  <c:v>3.9770662580817656E-2</c:v>
                </c:pt>
                <c:pt idx="6">
                  <c:v>8.5745384346371176E-2</c:v>
                </c:pt>
                <c:pt idx="7">
                  <c:v>0.15516380194196952</c:v>
                </c:pt>
              </c:numCache>
            </c:numRef>
          </c:xVal>
          <c:yVal>
            <c:numRef>
              <c:f>'BEA19@78'!$N$20:$N$27</c:f>
              <c:numCache>
                <c:formatCode>General</c:formatCode>
                <c:ptCount val="8"/>
                <c:pt idx="0">
                  <c:v>0</c:v>
                </c:pt>
                <c:pt idx="1">
                  <c:v>0.13783766175429968</c:v>
                </c:pt>
                <c:pt idx="2">
                  <c:v>7.5212311152034306E-2</c:v>
                </c:pt>
                <c:pt idx="3">
                  <c:v>9.9651442302527773E-2</c:v>
                </c:pt>
                <c:pt idx="4">
                  <c:v>9.9019035274850203E-2</c:v>
                </c:pt>
                <c:pt idx="5">
                  <c:v>0.11747258082616156</c:v>
                </c:pt>
                <c:pt idx="6">
                  <c:v>0.11459504631886148</c:v>
                </c:pt>
                <c:pt idx="7">
                  <c:v>0.11076745065665254</c:v>
                </c:pt>
              </c:numCache>
            </c:numRef>
          </c:yVal>
          <c:smooth val="1"/>
        </c:ser>
        <c:ser>
          <c:idx val="2"/>
          <c:order val="2"/>
          <c:tx>
            <c:v>85C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[1]BEA19!$H$20:$H$27</c:f>
              <c:numCache>
                <c:formatCode>General</c:formatCode>
                <c:ptCount val="8"/>
                <c:pt idx="0">
                  <c:v>0</c:v>
                </c:pt>
                <c:pt idx="1">
                  <c:v>3.8011779876058653E-3</c:v>
                </c:pt>
                <c:pt idx="2">
                  <c:v>1.0025043823133677E-2</c:v>
                </c:pt>
                <c:pt idx="3">
                  <c:v>2.4048182240018107E-2</c:v>
                </c:pt>
                <c:pt idx="4">
                  <c:v>5.2814510967493698E-2</c:v>
                </c:pt>
                <c:pt idx="5">
                  <c:v>9.9248794090445264E-2</c:v>
                </c:pt>
                <c:pt idx="6">
                  <c:v>0.30189993122462483</c:v>
                </c:pt>
                <c:pt idx="7">
                  <c:v>0.6145749771579434</c:v>
                </c:pt>
              </c:numCache>
            </c:numRef>
          </c:xVal>
          <c:yVal>
            <c:numRef>
              <c:f>[1]BEA19!$N$20:$N$27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2.9633490633646925E-2</c:v>
                </c:pt>
                <c:pt idx="3">
                  <c:v>7.7784636625093842E-2</c:v>
                </c:pt>
                <c:pt idx="4">
                  <c:v>9.2525353332319038E-2</c:v>
                </c:pt>
                <c:pt idx="5">
                  <c:v>9.3631975064143252E-2</c:v>
                </c:pt>
                <c:pt idx="6">
                  <c:v>8.9827365197082759E-2</c:v>
                </c:pt>
                <c:pt idx="7">
                  <c:v>7.428923245082969E-2</c:v>
                </c:pt>
              </c:numCache>
            </c:numRef>
          </c:yVal>
          <c:smooth val="1"/>
        </c:ser>
        <c:ser>
          <c:idx val="3"/>
          <c:order val="3"/>
          <c:tx>
            <c:v>92C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'BEA19@92'!$H$20:$H$27</c:f>
              <c:numCache>
                <c:formatCode>General</c:formatCode>
                <c:ptCount val="8"/>
                <c:pt idx="0">
                  <c:v>0</c:v>
                </c:pt>
                <c:pt idx="1">
                  <c:v>2.1802805478481572E-2</c:v>
                </c:pt>
                <c:pt idx="2">
                  <c:v>6.5166017552790223E-2</c:v>
                </c:pt>
                <c:pt idx="3">
                  <c:v>0.13754213564825457</c:v>
                </c:pt>
                <c:pt idx="4">
                  <c:v>0.30224074566108144</c:v>
                </c:pt>
                <c:pt idx="5">
                  <c:v>0.48550316235604174</c:v>
                </c:pt>
                <c:pt idx="6">
                  <c:v>0.73085480188966279</c:v>
                </c:pt>
                <c:pt idx="7">
                  <c:v>0.78820642841831601</c:v>
                </c:pt>
              </c:numCache>
            </c:numRef>
          </c:xVal>
          <c:yVal>
            <c:numRef>
              <c:f>'BEA19@92'!$N$20:$N$27</c:f>
              <c:numCache>
                <c:formatCode>General</c:formatCode>
                <c:ptCount val="8"/>
                <c:pt idx="0">
                  <c:v>0</c:v>
                </c:pt>
                <c:pt idx="1">
                  <c:v>0.18488682244116988</c:v>
                </c:pt>
                <c:pt idx="2">
                  <c:v>0.15288315149878964</c:v>
                </c:pt>
                <c:pt idx="3">
                  <c:v>0.13201496484301409</c:v>
                </c:pt>
                <c:pt idx="4">
                  <c:v>0.11769122445373817</c:v>
                </c:pt>
                <c:pt idx="5">
                  <c:v>9.9049800973005933E-2</c:v>
                </c:pt>
                <c:pt idx="6">
                  <c:v>7.3939447404363756E-2</c:v>
                </c:pt>
                <c:pt idx="7">
                  <c:v>5.8106912170587652E-2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94528"/>
        <c:axId val="-1144393984"/>
      </c:scatterChart>
      <c:valAx>
        <c:axId val="-11443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Inulin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93984"/>
        <c:crosses val="autoZero"/>
        <c:crossBetween val="midCat"/>
      </c:valAx>
      <c:valAx>
        <c:axId val="-11443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9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BEA19 Glucose</a:t>
            </a:r>
            <a:r>
              <a:rPr lang="en-US" baseline="0"/>
              <a:t> Selectivity vs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70C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'BEA19@70'!$H$20:$H$27</c:f>
              <c:numCache>
                <c:formatCode>General</c:formatCode>
                <c:ptCount val="8"/>
                <c:pt idx="0">
                  <c:v>0</c:v>
                </c:pt>
                <c:pt idx="1">
                  <c:v>1.0679212673676032E-3</c:v>
                </c:pt>
                <c:pt idx="2">
                  <c:v>1.2959458090066466E-3</c:v>
                </c:pt>
                <c:pt idx="3">
                  <c:v>2.0754786510921238E-3</c:v>
                </c:pt>
                <c:pt idx="4">
                  <c:v>3.6959675373990902E-3</c:v>
                </c:pt>
                <c:pt idx="5">
                  <c:v>5.4171777988056662E-3</c:v>
                </c:pt>
                <c:pt idx="6">
                  <c:v>1.0037641838865128E-2</c:v>
                </c:pt>
                <c:pt idx="7">
                  <c:v>1.74088798004302E-2</c:v>
                </c:pt>
              </c:numCache>
            </c:numRef>
          </c:xVal>
          <c:yVal>
            <c:numRef>
              <c:f>'BEA19@70'!$O$20:$O$27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78C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'BEA19@78'!$H$20:$H$27</c:f>
              <c:numCache>
                <c:formatCode>General</c:formatCode>
                <c:ptCount val="8"/>
                <c:pt idx="0">
                  <c:v>0</c:v>
                </c:pt>
                <c:pt idx="1">
                  <c:v>2.5717306505318939E-3</c:v>
                </c:pt>
                <c:pt idx="2">
                  <c:v>6.8798313386540123E-3</c:v>
                </c:pt>
                <c:pt idx="3">
                  <c:v>1.214170906546432E-2</c:v>
                </c:pt>
                <c:pt idx="4">
                  <c:v>2.4611119071403856E-2</c:v>
                </c:pt>
                <c:pt idx="5">
                  <c:v>3.9770662580817656E-2</c:v>
                </c:pt>
                <c:pt idx="6">
                  <c:v>8.5745384346371176E-2</c:v>
                </c:pt>
                <c:pt idx="7">
                  <c:v>0.15516380194196952</c:v>
                </c:pt>
              </c:numCache>
            </c:numRef>
          </c:xVal>
          <c:yVal>
            <c:numRef>
              <c:f>'BEA19@78'!$O$20:$O$27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85C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[1]BEA19!$H$20:$H$27</c:f>
              <c:numCache>
                <c:formatCode>General</c:formatCode>
                <c:ptCount val="8"/>
                <c:pt idx="0">
                  <c:v>0</c:v>
                </c:pt>
                <c:pt idx="1">
                  <c:v>3.8011779876058653E-3</c:v>
                </c:pt>
                <c:pt idx="2">
                  <c:v>1.0025043823133677E-2</c:v>
                </c:pt>
                <c:pt idx="3">
                  <c:v>2.4048182240018107E-2</c:v>
                </c:pt>
                <c:pt idx="4">
                  <c:v>5.2814510967493698E-2</c:v>
                </c:pt>
                <c:pt idx="5">
                  <c:v>9.9248794090445264E-2</c:v>
                </c:pt>
                <c:pt idx="6">
                  <c:v>0.30189993122462483</c:v>
                </c:pt>
                <c:pt idx="7">
                  <c:v>0.6145749771579434</c:v>
                </c:pt>
              </c:numCache>
            </c:numRef>
          </c:xVal>
          <c:yVal>
            <c:numRef>
              <c:f>[1]BEA19!$O$20:$O$27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3.3947759169606563E-3</c:v>
                </c:pt>
              </c:numCache>
            </c:numRef>
          </c:yVal>
          <c:smooth val="1"/>
        </c:ser>
        <c:ser>
          <c:idx val="3"/>
          <c:order val="3"/>
          <c:tx>
            <c:v>92C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'BEA19@92'!$H$20:$H$27</c:f>
              <c:numCache>
                <c:formatCode>General</c:formatCode>
                <c:ptCount val="8"/>
                <c:pt idx="0">
                  <c:v>0</c:v>
                </c:pt>
                <c:pt idx="1">
                  <c:v>2.1802805478481572E-2</c:v>
                </c:pt>
                <c:pt idx="2">
                  <c:v>6.5166017552790223E-2</c:v>
                </c:pt>
                <c:pt idx="3">
                  <c:v>0.13754213564825457</c:v>
                </c:pt>
                <c:pt idx="4">
                  <c:v>0.30224074566108144</c:v>
                </c:pt>
                <c:pt idx="5">
                  <c:v>0.48550316235604174</c:v>
                </c:pt>
                <c:pt idx="6">
                  <c:v>0.73085480188966279</c:v>
                </c:pt>
                <c:pt idx="7">
                  <c:v>0.78820642841831601</c:v>
                </c:pt>
              </c:numCache>
            </c:numRef>
          </c:xVal>
          <c:yVal>
            <c:numRef>
              <c:f>'BEA19@92'!$O$20:$O$27</c:f>
              <c:numCache>
                <c:formatCode>General</c:formatCode>
                <c:ptCount val="8"/>
                <c:pt idx="0">
                  <c:v>0</c:v>
                </c:pt>
                <c:pt idx="1">
                  <c:v>2.8124853319748951E-2</c:v>
                </c:pt>
                <c:pt idx="2">
                  <c:v>1.4440464081476588E-2</c:v>
                </c:pt>
                <c:pt idx="3">
                  <c:v>5.5380199026232079E-3</c:v>
                </c:pt>
                <c:pt idx="4">
                  <c:v>5.4240952411963687E-3</c:v>
                </c:pt>
                <c:pt idx="5">
                  <c:v>7.4623724640557991E-3</c:v>
                </c:pt>
                <c:pt idx="6">
                  <c:v>1.0495724192788703E-2</c:v>
                </c:pt>
                <c:pt idx="7">
                  <c:v>1.451095513746173E-2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81472"/>
        <c:axId val="-1144386912"/>
      </c:scatterChart>
      <c:valAx>
        <c:axId val="-114438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Inulin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86912"/>
        <c:crosses val="autoZero"/>
        <c:crossBetween val="midCat"/>
      </c:valAx>
      <c:valAx>
        <c:axId val="-11443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8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BEA19 Fructose</a:t>
            </a:r>
            <a:r>
              <a:rPr lang="en-US" baseline="0"/>
              <a:t> Selectivity vs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70C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'BEA19@70'!$H$21:$H$27</c:f>
              <c:numCache>
                <c:formatCode>General</c:formatCode>
                <c:ptCount val="7"/>
                <c:pt idx="0">
                  <c:v>1.0679212673676032E-3</c:v>
                </c:pt>
                <c:pt idx="1">
                  <c:v>1.2959458090066466E-3</c:v>
                </c:pt>
                <c:pt idx="2">
                  <c:v>2.0754786510921238E-3</c:v>
                </c:pt>
                <c:pt idx="3">
                  <c:v>3.6959675373990902E-3</c:v>
                </c:pt>
                <c:pt idx="4">
                  <c:v>5.4171777988056662E-3</c:v>
                </c:pt>
                <c:pt idx="5">
                  <c:v>1.0037641838865128E-2</c:v>
                </c:pt>
                <c:pt idx="6">
                  <c:v>1.74088798004302E-2</c:v>
                </c:pt>
              </c:numCache>
            </c:numRef>
          </c:xVal>
          <c:yVal>
            <c:numRef>
              <c:f>'BEA19@70'!$P$21:$P$27</c:f>
              <c:numCache>
                <c:formatCode>General</c:formatCode>
                <c:ptCount val="7"/>
                <c:pt idx="0">
                  <c:v>0.81663495466256875</c:v>
                </c:pt>
                <c:pt idx="1">
                  <c:v>1</c:v>
                </c:pt>
                <c:pt idx="2">
                  <c:v>0.95547515022940821</c:v>
                </c:pt>
                <c:pt idx="3">
                  <c:v>1</c:v>
                </c:pt>
                <c:pt idx="4">
                  <c:v>0.95302331267290719</c:v>
                </c:pt>
                <c:pt idx="5">
                  <c:v>0.93988679413428</c:v>
                </c:pt>
                <c:pt idx="6">
                  <c:v>0.88058293272448374</c:v>
                </c:pt>
              </c:numCache>
            </c:numRef>
          </c:yVal>
          <c:smooth val="1"/>
        </c:ser>
        <c:ser>
          <c:idx val="1"/>
          <c:order val="1"/>
          <c:tx>
            <c:v>78C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'BEA19@78'!$H$21:$H$27</c:f>
              <c:numCache>
                <c:formatCode>General</c:formatCode>
                <c:ptCount val="7"/>
                <c:pt idx="0">
                  <c:v>2.5717306505318939E-3</c:v>
                </c:pt>
                <c:pt idx="1">
                  <c:v>6.8798313386540123E-3</c:v>
                </c:pt>
                <c:pt idx="2">
                  <c:v>1.214170906546432E-2</c:v>
                </c:pt>
                <c:pt idx="3">
                  <c:v>2.4611119071403856E-2</c:v>
                </c:pt>
                <c:pt idx="4">
                  <c:v>3.9770662580817656E-2</c:v>
                </c:pt>
                <c:pt idx="5">
                  <c:v>8.5745384346371176E-2</c:v>
                </c:pt>
                <c:pt idx="6">
                  <c:v>0.15516380194196952</c:v>
                </c:pt>
              </c:numCache>
            </c:numRef>
          </c:xVal>
          <c:yVal>
            <c:numRef>
              <c:f>'BEA19@78'!$P$21:$P$27</c:f>
              <c:numCache>
                <c:formatCode>General</c:formatCode>
                <c:ptCount val="7"/>
                <c:pt idx="0">
                  <c:v>0.86216233824570032</c:v>
                </c:pt>
                <c:pt idx="1">
                  <c:v>0.92478768884796581</c:v>
                </c:pt>
                <c:pt idx="2">
                  <c:v>0.90034855769747224</c:v>
                </c:pt>
                <c:pt idx="3">
                  <c:v>0.90098096472514977</c:v>
                </c:pt>
                <c:pt idx="4">
                  <c:v>0.88252741917383837</c:v>
                </c:pt>
                <c:pt idx="5">
                  <c:v>0.88540495368113858</c:v>
                </c:pt>
                <c:pt idx="6">
                  <c:v>0.8892325493433475</c:v>
                </c:pt>
              </c:numCache>
            </c:numRef>
          </c:yVal>
          <c:smooth val="1"/>
        </c:ser>
        <c:ser>
          <c:idx val="2"/>
          <c:order val="2"/>
          <c:tx>
            <c:v>85C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[1]BEA19!$H$21:$H$27</c:f>
              <c:numCache>
                <c:formatCode>General</c:formatCode>
                <c:ptCount val="7"/>
                <c:pt idx="0">
                  <c:v>3.8011779876058653E-3</c:v>
                </c:pt>
                <c:pt idx="1">
                  <c:v>1.0025043823133677E-2</c:v>
                </c:pt>
                <c:pt idx="2">
                  <c:v>2.4048182240018107E-2</c:v>
                </c:pt>
                <c:pt idx="3">
                  <c:v>5.2814510967493698E-2</c:v>
                </c:pt>
                <c:pt idx="4">
                  <c:v>9.9248794090445264E-2</c:v>
                </c:pt>
                <c:pt idx="5">
                  <c:v>0.30189993122462483</c:v>
                </c:pt>
                <c:pt idx="6">
                  <c:v>0.6145749771579434</c:v>
                </c:pt>
              </c:numCache>
            </c:numRef>
          </c:xVal>
          <c:yVal>
            <c:numRef>
              <c:f>[1]BEA19!$P$21:$P$27</c:f>
              <c:numCache>
                <c:formatCode>General</c:formatCode>
                <c:ptCount val="7"/>
                <c:pt idx="0">
                  <c:v>1</c:v>
                </c:pt>
                <c:pt idx="1">
                  <c:v>0.97036650936635305</c:v>
                </c:pt>
                <c:pt idx="2">
                  <c:v>0.92221536337490617</c:v>
                </c:pt>
                <c:pt idx="3">
                  <c:v>0.90747464666768096</c:v>
                </c:pt>
                <c:pt idx="4">
                  <c:v>0.90636802493585678</c:v>
                </c:pt>
                <c:pt idx="5">
                  <c:v>0.91017263480291732</c:v>
                </c:pt>
                <c:pt idx="6">
                  <c:v>0.92231599163220956</c:v>
                </c:pt>
              </c:numCache>
            </c:numRef>
          </c:yVal>
          <c:smooth val="1"/>
        </c:ser>
        <c:ser>
          <c:idx val="3"/>
          <c:order val="3"/>
          <c:tx>
            <c:v>92C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'BEA19@92'!$H$21:$H$27</c:f>
              <c:numCache>
                <c:formatCode>General</c:formatCode>
                <c:ptCount val="7"/>
                <c:pt idx="0">
                  <c:v>2.1802805478481572E-2</c:v>
                </c:pt>
                <c:pt idx="1">
                  <c:v>6.5166017552790223E-2</c:v>
                </c:pt>
                <c:pt idx="2">
                  <c:v>0.13754213564825457</c:v>
                </c:pt>
                <c:pt idx="3">
                  <c:v>0.30224074566108144</c:v>
                </c:pt>
                <c:pt idx="4">
                  <c:v>0.48550316235604174</c:v>
                </c:pt>
                <c:pt idx="5">
                  <c:v>0.73085480188966279</c:v>
                </c:pt>
                <c:pt idx="6">
                  <c:v>0.78820642841831601</c:v>
                </c:pt>
              </c:numCache>
            </c:numRef>
          </c:xVal>
          <c:yVal>
            <c:numRef>
              <c:f>'BEA19@92'!$P$21:$P$27</c:f>
              <c:numCache>
                <c:formatCode>General</c:formatCode>
                <c:ptCount val="7"/>
                <c:pt idx="0">
                  <c:v>0.78698832423908127</c:v>
                </c:pt>
                <c:pt idx="1">
                  <c:v>0.83267638441973368</c:v>
                </c:pt>
                <c:pt idx="2">
                  <c:v>0.86244701525436274</c:v>
                </c:pt>
                <c:pt idx="3">
                  <c:v>0.87688468030506539</c:v>
                </c:pt>
                <c:pt idx="4">
                  <c:v>0.89348782656293824</c:v>
                </c:pt>
                <c:pt idx="5">
                  <c:v>0.91556482840284747</c:v>
                </c:pt>
                <c:pt idx="6">
                  <c:v>0.92738213269195069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89088"/>
        <c:axId val="-1144388000"/>
      </c:scatterChart>
      <c:valAx>
        <c:axId val="-114438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Inulin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88000"/>
        <c:crosses val="autoZero"/>
        <c:crossBetween val="midCat"/>
      </c:valAx>
      <c:valAx>
        <c:axId val="-1144388000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8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MOR45 Sucrose Selectivity</a:t>
            </a:r>
            <a:r>
              <a:rPr lang="en-US" baseline="0"/>
              <a:t> vs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70C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'MOR45@70'!$H$20:$H$27</c:f>
              <c:numCache>
                <c:formatCode>General</c:formatCode>
                <c:ptCount val="8"/>
                <c:pt idx="0">
                  <c:v>0</c:v>
                </c:pt>
                <c:pt idx="1">
                  <c:v>1.3400440253363531E-3</c:v>
                </c:pt>
                <c:pt idx="2">
                  <c:v>2.1715462317720567E-3</c:v>
                </c:pt>
                <c:pt idx="3">
                  <c:v>2.1361472239093808E-3</c:v>
                </c:pt>
                <c:pt idx="4">
                  <c:v>5.6192878046576007E-3</c:v>
                </c:pt>
                <c:pt idx="5">
                  <c:v>9.6554509626840986E-3</c:v>
                </c:pt>
                <c:pt idx="6">
                  <c:v>2.2193986768590336E-2</c:v>
                </c:pt>
                <c:pt idx="7">
                  <c:v>3.739171751058671E-2</c:v>
                </c:pt>
              </c:numCache>
            </c:numRef>
          </c:xVal>
          <c:yVal>
            <c:numRef>
              <c:f>'MOR45@70'!$N$20:$N$27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3.8079285731314576E-2</c:v>
                </c:pt>
                <c:pt idx="6">
                  <c:v>8.063738791402561E-2</c:v>
                </c:pt>
                <c:pt idx="7">
                  <c:v>8.7420150551819134E-2</c:v>
                </c:pt>
              </c:numCache>
            </c:numRef>
          </c:yVal>
          <c:smooth val="1"/>
        </c:ser>
        <c:ser>
          <c:idx val="1"/>
          <c:order val="1"/>
          <c:tx>
            <c:v>78C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'MOR45@78'!$H$20:$H$27</c:f>
              <c:numCache>
                <c:formatCode>General</c:formatCode>
                <c:ptCount val="8"/>
                <c:pt idx="0">
                  <c:v>0</c:v>
                </c:pt>
                <c:pt idx="1">
                  <c:v>1.415294723654975E-3</c:v>
                </c:pt>
                <c:pt idx="2">
                  <c:v>4.1496166613212773E-3</c:v>
                </c:pt>
                <c:pt idx="3">
                  <c:v>8.9323783952264708E-3</c:v>
                </c:pt>
                <c:pt idx="4">
                  <c:v>2.5539780747921337E-2</c:v>
                </c:pt>
                <c:pt idx="5">
                  <c:v>4.6754391640809051E-2</c:v>
                </c:pt>
                <c:pt idx="6">
                  <c:v>0.10740412150251495</c:v>
                </c:pt>
                <c:pt idx="7">
                  <c:v>0.1905114623800217</c:v>
                </c:pt>
              </c:numCache>
            </c:numRef>
          </c:xVal>
          <c:yVal>
            <c:numRef>
              <c:f>'MOR45@78'!$N$20:$N$27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1.9503522500585516E-2</c:v>
                </c:pt>
                <c:pt idx="4">
                  <c:v>7.5353196631922068E-2</c:v>
                </c:pt>
                <c:pt idx="5">
                  <c:v>0.10101630067586165</c:v>
                </c:pt>
                <c:pt idx="6">
                  <c:v>0.12342332495381265</c:v>
                </c:pt>
                <c:pt idx="7">
                  <c:v>9.653420367890389E-2</c:v>
                </c:pt>
              </c:numCache>
            </c:numRef>
          </c:yVal>
          <c:smooth val="1"/>
        </c:ser>
        <c:ser>
          <c:idx val="2"/>
          <c:order val="2"/>
          <c:tx>
            <c:v>85C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[1]MOR45!$H$20:$H$27</c:f>
              <c:numCache>
                <c:formatCode>General</c:formatCode>
                <c:ptCount val="8"/>
                <c:pt idx="0">
                  <c:v>0</c:v>
                </c:pt>
                <c:pt idx="1">
                  <c:v>8.6450996041941893E-3</c:v>
                </c:pt>
                <c:pt idx="2">
                  <c:v>2.0136019509378159E-2</c:v>
                </c:pt>
                <c:pt idx="3">
                  <c:v>3.4606724182366204E-2</c:v>
                </c:pt>
                <c:pt idx="4">
                  <c:v>6.4300192977079978E-2</c:v>
                </c:pt>
                <c:pt idx="5">
                  <c:v>0.10399246771664791</c:v>
                </c:pt>
                <c:pt idx="6">
                  <c:v>0.20424652682623709</c:v>
                </c:pt>
                <c:pt idx="7">
                  <c:v>0.30675516854150919</c:v>
                </c:pt>
              </c:numCache>
            </c:numRef>
          </c:xVal>
          <c:yVal>
            <c:numRef>
              <c:f>[1]MOR45!$N$20:$N$27</c:f>
              <c:numCache>
                <c:formatCode>General</c:formatCode>
                <c:ptCount val="8"/>
                <c:pt idx="0">
                  <c:v>0</c:v>
                </c:pt>
                <c:pt idx="1">
                  <c:v>0.17431119883335011</c:v>
                </c:pt>
                <c:pt idx="2">
                  <c:v>0.13605929135045261</c:v>
                </c:pt>
                <c:pt idx="3">
                  <c:v>0.12036382731332841</c:v>
                </c:pt>
                <c:pt idx="4">
                  <c:v>0.1237703711585182</c:v>
                </c:pt>
                <c:pt idx="5">
                  <c:v>0.11500522642319491</c:v>
                </c:pt>
                <c:pt idx="6">
                  <c:v>0.10736096623455463</c:v>
                </c:pt>
                <c:pt idx="7">
                  <c:v>0.10830387223037369</c:v>
                </c:pt>
              </c:numCache>
            </c:numRef>
          </c:yVal>
          <c:smooth val="1"/>
        </c:ser>
        <c:ser>
          <c:idx val="3"/>
          <c:order val="3"/>
          <c:tx>
            <c:v>92C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'MOR45@92'!$H$19:$H$25</c:f>
              <c:numCache>
                <c:formatCode>General</c:formatCode>
                <c:ptCount val="7"/>
                <c:pt idx="0">
                  <c:v>0</c:v>
                </c:pt>
                <c:pt idx="1">
                  <c:v>3.171123066510316E-2</c:v>
                </c:pt>
                <c:pt idx="2">
                  <c:v>8.9782925102751723E-2</c:v>
                </c:pt>
                <c:pt idx="3">
                  <c:v>0.19414915516463327</c:v>
                </c:pt>
                <c:pt idx="4">
                  <c:v>0.40623080310762388</c:v>
                </c:pt>
                <c:pt idx="5">
                  <c:v>0.60258608611801379</c:v>
                </c:pt>
                <c:pt idx="6">
                  <c:v>0.7989344377470361</c:v>
                </c:pt>
              </c:numCache>
            </c:numRef>
          </c:xVal>
          <c:yVal>
            <c:numRef>
              <c:f>'MOR45@92'!$N$19:$N$25</c:f>
              <c:numCache>
                <c:formatCode>General</c:formatCode>
                <c:ptCount val="7"/>
                <c:pt idx="0">
                  <c:v>0</c:v>
                </c:pt>
                <c:pt idx="1">
                  <c:v>0.18334525575356914</c:v>
                </c:pt>
                <c:pt idx="2">
                  <c:v>0.13176141914485323</c:v>
                </c:pt>
                <c:pt idx="3">
                  <c:v>0.11844785428967985</c:v>
                </c:pt>
                <c:pt idx="4">
                  <c:v>0.10659890460046266</c:v>
                </c:pt>
                <c:pt idx="5">
                  <c:v>8.9865521116401642E-2</c:v>
                </c:pt>
                <c:pt idx="6">
                  <c:v>5.8460914831728494E-2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71680"/>
        <c:axId val="-1144383104"/>
      </c:scatterChart>
      <c:valAx>
        <c:axId val="-114437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Inulin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83104"/>
        <c:crosses val="autoZero"/>
        <c:crossBetween val="midCat"/>
      </c:valAx>
      <c:valAx>
        <c:axId val="-11443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7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MOR45 Glucose Selectivity</a:t>
            </a:r>
            <a:r>
              <a:rPr lang="en-US" baseline="0"/>
              <a:t> vs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70C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'MOR45@70'!$H$20:$H$27</c:f>
              <c:numCache>
                <c:formatCode>General</c:formatCode>
                <c:ptCount val="8"/>
                <c:pt idx="0">
                  <c:v>0</c:v>
                </c:pt>
                <c:pt idx="1">
                  <c:v>1.3400440253363531E-3</c:v>
                </c:pt>
                <c:pt idx="2">
                  <c:v>2.1715462317720567E-3</c:v>
                </c:pt>
                <c:pt idx="3">
                  <c:v>2.1361472239093808E-3</c:v>
                </c:pt>
                <c:pt idx="4">
                  <c:v>5.6192878046576007E-3</c:v>
                </c:pt>
                <c:pt idx="5">
                  <c:v>9.6554509626840986E-3</c:v>
                </c:pt>
                <c:pt idx="6">
                  <c:v>2.2193986768590336E-2</c:v>
                </c:pt>
                <c:pt idx="7">
                  <c:v>3.739171751058671E-2</c:v>
                </c:pt>
              </c:numCache>
            </c:numRef>
          </c:xVal>
          <c:yVal>
            <c:numRef>
              <c:f>'MOR45@70'!$O$20:$O$27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78C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'MOR45@78'!$H$20:$H$27</c:f>
              <c:numCache>
                <c:formatCode>General</c:formatCode>
                <c:ptCount val="8"/>
                <c:pt idx="0">
                  <c:v>0</c:v>
                </c:pt>
                <c:pt idx="1">
                  <c:v>1.415294723654975E-3</c:v>
                </c:pt>
                <c:pt idx="2">
                  <c:v>4.1496166613212773E-3</c:v>
                </c:pt>
                <c:pt idx="3">
                  <c:v>8.9323783952264708E-3</c:v>
                </c:pt>
                <c:pt idx="4">
                  <c:v>2.5539780747921337E-2</c:v>
                </c:pt>
                <c:pt idx="5">
                  <c:v>4.6754391640809051E-2</c:v>
                </c:pt>
                <c:pt idx="6">
                  <c:v>0.10740412150251495</c:v>
                </c:pt>
                <c:pt idx="7">
                  <c:v>0.1905114623800217</c:v>
                </c:pt>
              </c:numCache>
            </c:numRef>
          </c:xVal>
          <c:yVal>
            <c:numRef>
              <c:f>'MOR45@78'!$O$20:$O$27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85C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[1]MOR45!$H$20:$H$27</c:f>
              <c:numCache>
                <c:formatCode>General</c:formatCode>
                <c:ptCount val="8"/>
                <c:pt idx="0">
                  <c:v>0</c:v>
                </c:pt>
                <c:pt idx="1">
                  <c:v>8.6450996041941893E-3</c:v>
                </c:pt>
                <c:pt idx="2">
                  <c:v>2.0136019509378159E-2</c:v>
                </c:pt>
                <c:pt idx="3">
                  <c:v>3.4606724182366204E-2</c:v>
                </c:pt>
                <c:pt idx="4">
                  <c:v>6.4300192977079978E-2</c:v>
                </c:pt>
                <c:pt idx="5">
                  <c:v>0.10399246771664791</c:v>
                </c:pt>
                <c:pt idx="6">
                  <c:v>0.20424652682623709</c:v>
                </c:pt>
                <c:pt idx="7">
                  <c:v>0.30675516854150919</c:v>
                </c:pt>
              </c:numCache>
            </c:numRef>
          </c:xVal>
          <c:yVal>
            <c:numRef>
              <c:f>[1]MOR45!$O$20:$O$27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92C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'MOR45@92'!$H$19:$H$25</c:f>
              <c:numCache>
                <c:formatCode>General</c:formatCode>
                <c:ptCount val="7"/>
                <c:pt idx="0">
                  <c:v>0</c:v>
                </c:pt>
                <c:pt idx="1">
                  <c:v>3.171123066510316E-2</c:v>
                </c:pt>
                <c:pt idx="2">
                  <c:v>8.9782925102751723E-2</c:v>
                </c:pt>
                <c:pt idx="3">
                  <c:v>0.19414915516463327</c:v>
                </c:pt>
                <c:pt idx="4">
                  <c:v>0.40623080310762388</c:v>
                </c:pt>
                <c:pt idx="5">
                  <c:v>0.60258608611801379</c:v>
                </c:pt>
                <c:pt idx="6">
                  <c:v>0.7989344377470361</c:v>
                </c:pt>
              </c:numCache>
            </c:numRef>
          </c:xVal>
          <c:yVal>
            <c:numRef>
              <c:f>'MOR45@92'!$O$19:$O$25</c:f>
              <c:numCache>
                <c:formatCode>General</c:formatCode>
                <c:ptCount val="7"/>
                <c:pt idx="0">
                  <c:v>0</c:v>
                </c:pt>
                <c:pt idx="1">
                  <c:v>4.9475681519720299E-3</c:v>
                </c:pt>
                <c:pt idx="2">
                  <c:v>0</c:v>
                </c:pt>
                <c:pt idx="3">
                  <c:v>6.8725522252358745E-4</c:v>
                </c:pt>
                <c:pt idx="4">
                  <c:v>3.1977429419270706E-3</c:v>
                </c:pt>
                <c:pt idx="5">
                  <c:v>5.9282152771974114E-3</c:v>
                </c:pt>
                <c:pt idx="6">
                  <c:v>1.4098312936638598E-2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82016"/>
        <c:axId val="-1144385824"/>
      </c:scatterChart>
      <c:valAx>
        <c:axId val="-114438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Inulin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85824"/>
        <c:crosses val="autoZero"/>
        <c:crossBetween val="midCat"/>
      </c:valAx>
      <c:valAx>
        <c:axId val="-11443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8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MOR45 Fructose Selectivity</a:t>
            </a:r>
            <a:r>
              <a:rPr lang="en-US" baseline="0"/>
              <a:t> vs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70C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'MOR45@70'!$H$21:$H$27</c:f>
              <c:numCache>
                <c:formatCode>General</c:formatCode>
                <c:ptCount val="7"/>
                <c:pt idx="0">
                  <c:v>1.3400440253363531E-3</c:v>
                </c:pt>
                <c:pt idx="1">
                  <c:v>2.1715462317720567E-3</c:v>
                </c:pt>
                <c:pt idx="2">
                  <c:v>2.1361472239093808E-3</c:v>
                </c:pt>
                <c:pt idx="3">
                  <c:v>5.6192878046576007E-3</c:v>
                </c:pt>
                <c:pt idx="4">
                  <c:v>9.6554509626840986E-3</c:v>
                </c:pt>
                <c:pt idx="5">
                  <c:v>2.2193986768590336E-2</c:v>
                </c:pt>
                <c:pt idx="6">
                  <c:v>3.739171751058671E-2</c:v>
                </c:pt>
              </c:numCache>
            </c:numRef>
          </c:xVal>
          <c:yVal>
            <c:numRef>
              <c:f>'MOR45@70'!$P$21:$P$27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0.96192071426868553</c:v>
                </c:pt>
                <c:pt idx="5">
                  <c:v>0.91936261208597436</c:v>
                </c:pt>
                <c:pt idx="6">
                  <c:v>0.91257984944818094</c:v>
                </c:pt>
              </c:numCache>
            </c:numRef>
          </c:yVal>
          <c:smooth val="1"/>
        </c:ser>
        <c:ser>
          <c:idx val="1"/>
          <c:order val="1"/>
          <c:tx>
            <c:v>78C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'MOR45@78'!$H$21:$H$27</c:f>
              <c:numCache>
                <c:formatCode>General</c:formatCode>
                <c:ptCount val="7"/>
                <c:pt idx="0">
                  <c:v>1.415294723654975E-3</c:v>
                </c:pt>
                <c:pt idx="1">
                  <c:v>4.1496166613212773E-3</c:v>
                </c:pt>
                <c:pt idx="2">
                  <c:v>8.9323783952264708E-3</c:v>
                </c:pt>
                <c:pt idx="3">
                  <c:v>2.5539780747921337E-2</c:v>
                </c:pt>
                <c:pt idx="4">
                  <c:v>4.6754391640809051E-2</c:v>
                </c:pt>
                <c:pt idx="5">
                  <c:v>0.10740412150251495</c:v>
                </c:pt>
                <c:pt idx="6">
                  <c:v>0.1905114623800217</c:v>
                </c:pt>
              </c:numCache>
            </c:numRef>
          </c:xVal>
          <c:yVal>
            <c:numRef>
              <c:f>'MOR45@78'!$P$21:$P$27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0.98049647749941449</c:v>
                </c:pt>
                <c:pt idx="3">
                  <c:v>0.92464680336807792</c:v>
                </c:pt>
                <c:pt idx="4">
                  <c:v>0.89898369932413835</c:v>
                </c:pt>
                <c:pt idx="5">
                  <c:v>0.87657667504618741</c:v>
                </c:pt>
                <c:pt idx="6">
                  <c:v>0.90346579632109614</c:v>
                </c:pt>
              </c:numCache>
            </c:numRef>
          </c:yVal>
          <c:smooth val="1"/>
        </c:ser>
        <c:ser>
          <c:idx val="2"/>
          <c:order val="2"/>
          <c:tx>
            <c:v>85C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[1]MOR45!$H$21:$H$27</c:f>
              <c:numCache>
                <c:formatCode>General</c:formatCode>
                <c:ptCount val="7"/>
                <c:pt idx="0">
                  <c:v>8.6450996041941893E-3</c:v>
                </c:pt>
                <c:pt idx="1">
                  <c:v>2.0136019509378159E-2</c:v>
                </c:pt>
                <c:pt idx="2">
                  <c:v>3.4606724182366204E-2</c:v>
                </c:pt>
                <c:pt idx="3">
                  <c:v>6.4300192977079978E-2</c:v>
                </c:pt>
                <c:pt idx="4">
                  <c:v>0.10399246771664791</c:v>
                </c:pt>
                <c:pt idx="5">
                  <c:v>0.20424652682623709</c:v>
                </c:pt>
                <c:pt idx="6">
                  <c:v>0.30675516854150919</c:v>
                </c:pt>
              </c:numCache>
            </c:numRef>
          </c:xVal>
          <c:yVal>
            <c:numRef>
              <c:f>[1]MOR45!$P$21:$P$27</c:f>
              <c:numCache>
                <c:formatCode>General</c:formatCode>
                <c:ptCount val="7"/>
                <c:pt idx="0">
                  <c:v>0.82568880116664989</c:v>
                </c:pt>
                <c:pt idx="1">
                  <c:v>0.86394070864954742</c:v>
                </c:pt>
                <c:pt idx="2">
                  <c:v>0.8796361726866716</c:v>
                </c:pt>
                <c:pt idx="3">
                  <c:v>0.8762296288414817</c:v>
                </c:pt>
                <c:pt idx="4">
                  <c:v>0.88499477357680512</c:v>
                </c:pt>
                <c:pt idx="5">
                  <c:v>0.8926390337654454</c:v>
                </c:pt>
                <c:pt idx="6">
                  <c:v>0.89169612776962637</c:v>
                </c:pt>
              </c:numCache>
            </c:numRef>
          </c:yVal>
          <c:smooth val="1"/>
        </c:ser>
        <c:ser>
          <c:idx val="3"/>
          <c:order val="3"/>
          <c:tx>
            <c:v>92C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'MOR45@92'!$H$20:$H$25</c:f>
              <c:numCache>
                <c:formatCode>General</c:formatCode>
                <c:ptCount val="6"/>
                <c:pt idx="0">
                  <c:v>3.171123066510316E-2</c:v>
                </c:pt>
                <c:pt idx="1">
                  <c:v>8.9782925102751723E-2</c:v>
                </c:pt>
                <c:pt idx="2">
                  <c:v>0.19414915516463327</c:v>
                </c:pt>
                <c:pt idx="3">
                  <c:v>0.40623080310762388</c:v>
                </c:pt>
                <c:pt idx="4">
                  <c:v>0.60258608611801379</c:v>
                </c:pt>
                <c:pt idx="5">
                  <c:v>0.7989344377470361</c:v>
                </c:pt>
              </c:numCache>
            </c:numRef>
          </c:xVal>
          <c:yVal>
            <c:numRef>
              <c:f>'MOR45@92'!$P$20:$P$25</c:f>
              <c:numCache>
                <c:formatCode>General</c:formatCode>
                <c:ptCount val="6"/>
                <c:pt idx="0">
                  <c:v>0.81170717609445886</c:v>
                </c:pt>
                <c:pt idx="1">
                  <c:v>0.86823858085514682</c:v>
                </c:pt>
                <c:pt idx="2">
                  <c:v>0.88086489048779659</c:v>
                </c:pt>
                <c:pt idx="3">
                  <c:v>0.89020335245761018</c:v>
                </c:pt>
                <c:pt idx="4">
                  <c:v>0.904206263606401</c:v>
                </c:pt>
                <c:pt idx="5">
                  <c:v>0.9274407722316329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75488"/>
        <c:axId val="-1144373856"/>
      </c:scatterChart>
      <c:valAx>
        <c:axId val="-11443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Inulin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73856"/>
        <c:crosses val="autoZero"/>
        <c:crossBetween val="midCat"/>
      </c:valAx>
      <c:valAx>
        <c:axId val="-114437385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7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Selectivity</a:t>
            </a:r>
            <a:r>
              <a:rPr lang="en-US" baseline="0"/>
              <a:t> (92C, &gt;5% conv)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2"/>
          <c:order val="0"/>
          <c:tx>
            <c:v>Fructose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Selectivity!$A$4:$A$11</c:f>
              <c:strCache>
                <c:ptCount val="8"/>
                <c:pt idx="0">
                  <c:v>FER28</c:v>
                </c:pt>
                <c:pt idx="1">
                  <c:v>MFI40</c:v>
                </c:pt>
                <c:pt idx="2">
                  <c:v>FAU40</c:v>
                </c:pt>
                <c:pt idx="3">
                  <c:v>BEA19</c:v>
                </c:pt>
                <c:pt idx="4">
                  <c:v>MOR45</c:v>
                </c:pt>
                <c:pt idx="5">
                  <c:v>MCM22</c:v>
                </c:pt>
                <c:pt idx="6">
                  <c:v>FAU15</c:v>
                </c:pt>
                <c:pt idx="7">
                  <c:v>PMFI70</c:v>
                </c:pt>
              </c:strCache>
            </c:strRef>
          </c:cat>
          <c:val>
            <c:numRef>
              <c:f>Selectivity!$D$4:$D$11</c:f>
              <c:numCache>
                <c:formatCode>General</c:formatCode>
                <c:ptCount val="8"/>
                <c:pt idx="0">
                  <c:v>0.85832873554014344</c:v>
                </c:pt>
                <c:pt idx="1">
                  <c:v>0.82417152994833554</c:v>
                </c:pt>
                <c:pt idx="2">
                  <c:v>0.89966284656509898</c:v>
                </c:pt>
                <c:pt idx="3">
                  <c:v>0.83267638441973368</c:v>
                </c:pt>
                <c:pt idx="4">
                  <c:v>0.86823858085514682</c:v>
                </c:pt>
                <c:pt idx="5">
                  <c:v>0.86639826943384346</c:v>
                </c:pt>
                <c:pt idx="6">
                  <c:v>0.96363346291894281</c:v>
                </c:pt>
                <c:pt idx="7">
                  <c:v>0.87387375918496624</c:v>
                </c:pt>
              </c:numCache>
            </c:numRef>
          </c:val>
        </c:ser>
        <c:ser>
          <c:idx val="0"/>
          <c:order val="1"/>
          <c:tx>
            <c:v>Sucrose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Selectivity!$A$4:$A$11</c:f>
              <c:strCache>
                <c:ptCount val="8"/>
                <c:pt idx="0">
                  <c:v>FER28</c:v>
                </c:pt>
                <c:pt idx="1">
                  <c:v>MFI40</c:v>
                </c:pt>
                <c:pt idx="2">
                  <c:v>FAU40</c:v>
                </c:pt>
                <c:pt idx="3">
                  <c:v>BEA19</c:v>
                </c:pt>
                <c:pt idx="4">
                  <c:v>MOR45</c:v>
                </c:pt>
                <c:pt idx="5">
                  <c:v>MCM22</c:v>
                </c:pt>
                <c:pt idx="6">
                  <c:v>FAU15</c:v>
                </c:pt>
                <c:pt idx="7">
                  <c:v>PMFI70</c:v>
                </c:pt>
              </c:strCache>
            </c:strRef>
          </c:cat>
          <c:val>
            <c:numRef>
              <c:f>Selectivity!$B$4:$B$11</c:f>
              <c:numCache>
                <c:formatCode>General</c:formatCode>
                <c:ptCount val="8"/>
                <c:pt idx="0">
                  <c:v>0.14167126445985651</c:v>
                </c:pt>
                <c:pt idx="1">
                  <c:v>0.17582847005166444</c:v>
                </c:pt>
                <c:pt idx="2">
                  <c:v>6.1549600898055661E-2</c:v>
                </c:pt>
                <c:pt idx="3">
                  <c:v>0.15288315149878964</c:v>
                </c:pt>
                <c:pt idx="4">
                  <c:v>0.13176141914485323</c:v>
                </c:pt>
                <c:pt idx="5">
                  <c:v>0.13360173056615648</c:v>
                </c:pt>
                <c:pt idx="6">
                  <c:v>3.6366537081057221E-2</c:v>
                </c:pt>
                <c:pt idx="7">
                  <c:v>0.12612624081503382</c:v>
                </c:pt>
              </c:numCache>
            </c:numRef>
          </c:val>
        </c:ser>
        <c:ser>
          <c:idx val="1"/>
          <c:order val="2"/>
          <c:tx>
            <c:v>Glucose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Selectivity!$A$4:$A$11</c:f>
              <c:strCache>
                <c:ptCount val="8"/>
                <c:pt idx="0">
                  <c:v>FER28</c:v>
                </c:pt>
                <c:pt idx="1">
                  <c:v>MFI40</c:v>
                </c:pt>
                <c:pt idx="2">
                  <c:v>FAU40</c:v>
                </c:pt>
                <c:pt idx="3">
                  <c:v>BEA19</c:v>
                </c:pt>
                <c:pt idx="4">
                  <c:v>MOR45</c:v>
                </c:pt>
                <c:pt idx="5">
                  <c:v>MCM22</c:v>
                </c:pt>
                <c:pt idx="6">
                  <c:v>FAU15</c:v>
                </c:pt>
                <c:pt idx="7">
                  <c:v>PMFI70</c:v>
                </c:pt>
              </c:strCache>
            </c:strRef>
          </c:cat>
          <c:val>
            <c:numRef>
              <c:f>Selectivity!$C$4:$C$11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3.8787552536845363E-2</c:v>
                </c:pt>
                <c:pt idx="3">
                  <c:v>1.4440464081476588E-2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44370592"/>
        <c:axId val="-1144380384"/>
        <c:axId val="0"/>
      </c:bar3DChart>
      <c:catAx>
        <c:axId val="-114437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Zeolite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80384"/>
        <c:crosses val="autoZero"/>
        <c:auto val="1"/>
        <c:lblAlgn val="ctr"/>
        <c:lblOffset val="100"/>
        <c:noMultiLvlLbl val="0"/>
      </c:catAx>
      <c:valAx>
        <c:axId val="-1144380384"/>
        <c:scaling>
          <c:orientation val="minMax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7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Selectivity</a:t>
            </a:r>
            <a:r>
              <a:rPr lang="en-US" baseline="0"/>
              <a:t> (92C, 50% conv)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2"/>
          <c:order val="0"/>
          <c:tx>
            <c:v>Fructose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Selectivity!$A$4:$A$11</c:f>
              <c:strCache>
                <c:ptCount val="8"/>
                <c:pt idx="0">
                  <c:v>FER28</c:v>
                </c:pt>
                <c:pt idx="1">
                  <c:v>MFI40</c:v>
                </c:pt>
                <c:pt idx="2">
                  <c:v>FAU40</c:v>
                </c:pt>
                <c:pt idx="3">
                  <c:v>BEA19</c:v>
                </c:pt>
                <c:pt idx="4">
                  <c:v>MOR45</c:v>
                </c:pt>
                <c:pt idx="5">
                  <c:v>MCM22</c:v>
                </c:pt>
                <c:pt idx="6">
                  <c:v>FAU15</c:v>
                </c:pt>
                <c:pt idx="7">
                  <c:v>PMFI70</c:v>
                </c:pt>
              </c:strCache>
            </c:strRef>
          </c:cat>
          <c:val>
            <c:numRef>
              <c:f>Selectivity!$T$4:$T$11</c:f>
              <c:numCache>
                <c:formatCode>General</c:formatCode>
                <c:ptCount val="8"/>
                <c:pt idx="0">
                  <c:v>0.89377053543431739</c:v>
                </c:pt>
                <c:pt idx="1">
                  <c:v>0.88891538773591317</c:v>
                </c:pt>
                <c:pt idx="2">
                  <c:v>0.92327781212206728</c:v>
                </c:pt>
                <c:pt idx="3">
                  <c:v>0.89348782656293824</c:v>
                </c:pt>
                <c:pt idx="4">
                  <c:v>0.904206263606401</c:v>
                </c:pt>
                <c:pt idx="5">
                  <c:v>0.89937212152338997</c:v>
                </c:pt>
                <c:pt idx="6">
                  <c:v>0.95019192574497258</c:v>
                </c:pt>
                <c:pt idx="7">
                  <c:v>0.90215284294141074</c:v>
                </c:pt>
              </c:numCache>
            </c:numRef>
          </c:val>
        </c:ser>
        <c:ser>
          <c:idx val="0"/>
          <c:order val="1"/>
          <c:tx>
            <c:v>Sucrose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Selectivity!$A$4:$A$11</c:f>
              <c:strCache>
                <c:ptCount val="8"/>
                <c:pt idx="0">
                  <c:v>FER28</c:v>
                </c:pt>
                <c:pt idx="1">
                  <c:v>MFI40</c:v>
                </c:pt>
                <c:pt idx="2">
                  <c:v>FAU40</c:v>
                </c:pt>
                <c:pt idx="3">
                  <c:v>BEA19</c:v>
                </c:pt>
                <c:pt idx="4">
                  <c:v>MOR45</c:v>
                </c:pt>
                <c:pt idx="5">
                  <c:v>MCM22</c:v>
                </c:pt>
                <c:pt idx="6">
                  <c:v>FAU15</c:v>
                </c:pt>
                <c:pt idx="7">
                  <c:v>PMFI70</c:v>
                </c:pt>
              </c:strCache>
            </c:strRef>
          </c:cat>
          <c:val>
            <c:numRef>
              <c:f>Selectivity!$R$4:$R$11</c:f>
              <c:numCache>
                <c:formatCode>General</c:formatCode>
                <c:ptCount val="8"/>
                <c:pt idx="0">
                  <c:v>9.9325280890843498E-2</c:v>
                </c:pt>
                <c:pt idx="1">
                  <c:v>0.10425120276059051</c:v>
                </c:pt>
                <c:pt idx="2">
                  <c:v>4.8237856581633654E-2</c:v>
                </c:pt>
                <c:pt idx="3">
                  <c:v>9.9049800973005933E-2</c:v>
                </c:pt>
                <c:pt idx="4">
                  <c:v>8.9865521116401642E-2</c:v>
                </c:pt>
                <c:pt idx="5">
                  <c:v>9.5196740661626852E-2</c:v>
                </c:pt>
                <c:pt idx="6">
                  <c:v>3.7890754946130686E-2</c:v>
                </c:pt>
                <c:pt idx="7">
                  <c:v>9.1562544443143212E-2</c:v>
                </c:pt>
              </c:numCache>
            </c:numRef>
          </c:val>
        </c:ser>
        <c:ser>
          <c:idx val="1"/>
          <c:order val="2"/>
          <c:tx>
            <c:v>Glucose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Selectivity!$A$4:$A$11</c:f>
              <c:strCache>
                <c:ptCount val="8"/>
                <c:pt idx="0">
                  <c:v>FER28</c:v>
                </c:pt>
                <c:pt idx="1">
                  <c:v>MFI40</c:v>
                </c:pt>
                <c:pt idx="2">
                  <c:v>FAU40</c:v>
                </c:pt>
                <c:pt idx="3">
                  <c:v>BEA19</c:v>
                </c:pt>
                <c:pt idx="4">
                  <c:v>MOR45</c:v>
                </c:pt>
                <c:pt idx="5">
                  <c:v>MCM22</c:v>
                </c:pt>
                <c:pt idx="6">
                  <c:v>FAU15</c:v>
                </c:pt>
                <c:pt idx="7">
                  <c:v>PMFI70</c:v>
                </c:pt>
              </c:strCache>
            </c:strRef>
          </c:cat>
          <c:val>
            <c:numRef>
              <c:f>Selectivity!$S$4:$S$11</c:f>
              <c:numCache>
                <c:formatCode>General</c:formatCode>
                <c:ptCount val="8"/>
                <c:pt idx="0">
                  <c:v>6.9041836748391632E-3</c:v>
                </c:pt>
                <c:pt idx="1">
                  <c:v>6.8334095034963604E-3</c:v>
                </c:pt>
                <c:pt idx="2">
                  <c:v>2.8484331296299178E-2</c:v>
                </c:pt>
                <c:pt idx="3">
                  <c:v>7.4623724640557991E-3</c:v>
                </c:pt>
                <c:pt idx="4">
                  <c:v>5.9282152771974114E-3</c:v>
                </c:pt>
                <c:pt idx="5">
                  <c:v>5.4311378149831807E-3</c:v>
                </c:pt>
                <c:pt idx="6">
                  <c:v>1.191731930889686E-2</c:v>
                </c:pt>
                <c:pt idx="7">
                  <c:v>6.2846126154461326E-3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44393440"/>
        <c:axId val="-1144379840"/>
        <c:axId val="0"/>
      </c:bar3DChart>
      <c:catAx>
        <c:axId val="-114439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Zeolite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79840"/>
        <c:crosses val="autoZero"/>
        <c:auto val="1"/>
        <c:lblAlgn val="ctr"/>
        <c:lblOffset val="100"/>
        <c:noMultiLvlLbl val="0"/>
      </c:catAx>
      <c:valAx>
        <c:axId val="-1144379840"/>
        <c:scaling>
          <c:orientation val="minMax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MCM22 Sucrose Selectivity</a:t>
            </a:r>
            <a:r>
              <a:rPr lang="en-US" baseline="0"/>
              <a:t> vs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70C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'MCM22@70'!$H$20:$H$27</c:f>
              <c:numCache>
                <c:formatCode>General</c:formatCode>
                <c:ptCount val="8"/>
                <c:pt idx="0">
                  <c:v>0</c:v>
                </c:pt>
                <c:pt idx="1">
                  <c:v>1.814307648338092E-3</c:v>
                </c:pt>
                <c:pt idx="2">
                  <c:v>3.4502060091051142E-3</c:v>
                </c:pt>
                <c:pt idx="3">
                  <c:v>5.645234891790603E-3</c:v>
                </c:pt>
                <c:pt idx="4">
                  <c:v>9.7337719084012505E-3</c:v>
                </c:pt>
                <c:pt idx="5">
                  <c:v>2.0177364046487092E-2</c:v>
                </c:pt>
                <c:pt idx="6">
                  <c:v>3.8090155486773178E-2</c:v>
                </c:pt>
                <c:pt idx="7">
                  <c:v>5.677830055983981E-2</c:v>
                </c:pt>
              </c:numCache>
            </c:numRef>
          </c:xVal>
          <c:yVal>
            <c:numRef>
              <c:f>'MCM22@70'!$N$20:$N$27</c:f>
              <c:numCache>
                <c:formatCode>General</c:formatCode>
                <c:ptCount val="8"/>
                <c:pt idx="0">
                  <c:v>0</c:v>
                </c:pt>
                <c:pt idx="1">
                  <c:v>0.1530221769350221</c:v>
                </c:pt>
                <c:pt idx="2">
                  <c:v>7.391681459757414E-2</c:v>
                </c:pt>
                <c:pt idx="3">
                  <c:v>0</c:v>
                </c:pt>
                <c:pt idx="4">
                  <c:v>3.7023932251600424E-2</c:v>
                </c:pt>
                <c:pt idx="5">
                  <c:v>8.3930848112139106E-2</c:v>
                </c:pt>
                <c:pt idx="6">
                  <c:v>0.14046863298903473</c:v>
                </c:pt>
                <c:pt idx="7">
                  <c:v>8.7415895428830256E-2</c:v>
                </c:pt>
              </c:numCache>
            </c:numRef>
          </c:yVal>
          <c:smooth val="1"/>
        </c:ser>
        <c:ser>
          <c:idx val="1"/>
          <c:order val="1"/>
          <c:tx>
            <c:v>78C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'MCM22@78'!$H$20:$H$27</c:f>
              <c:numCache>
                <c:formatCode>General</c:formatCode>
                <c:ptCount val="8"/>
                <c:pt idx="0">
                  <c:v>0</c:v>
                </c:pt>
                <c:pt idx="1">
                  <c:v>4.7020392571578079E-3</c:v>
                </c:pt>
                <c:pt idx="2">
                  <c:v>1.1509721503263516E-2</c:v>
                </c:pt>
                <c:pt idx="3">
                  <c:v>1.6086330315484027E-2</c:v>
                </c:pt>
                <c:pt idx="4">
                  <c:v>3.7983535930182499E-2</c:v>
                </c:pt>
                <c:pt idx="5">
                  <c:v>6.3639832206006872E-2</c:v>
                </c:pt>
                <c:pt idx="6">
                  <c:v>0.12896288247092252</c:v>
                </c:pt>
                <c:pt idx="7">
                  <c:v>0.27323612839195682</c:v>
                </c:pt>
              </c:numCache>
            </c:numRef>
          </c:xVal>
          <c:yVal>
            <c:numRef>
              <c:f>'MCM22@78'!$N$20:$N$27</c:f>
              <c:numCache>
                <c:formatCode>General</c:formatCode>
                <c:ptCount val="8"/>
                <c:pt idx="0">
                  <c:v>0</c:v>
                </c:pt>
                <c:pt idx="1">
                  <c:v>0.11847012649294819</c:v>
                </c:pt>
                <c:pt idx="2">
                  <c:v>9.6664939854726323E-2</c:v>
                </c:pt>
                <c:pt idx="3">
                  <c:v>7.030007406288441E-2</c:v>
                </c:pt>
                <c:pt idx="4">
                  <c:v>0.13292762567291896</c:v>
                </c:pt>
                <c:pt idx="5">
                  <c:v>0.14196486384167106</c:v>
                </c:pt>
                <c:pt idx="6">
                  <c:v>9.8934905026511963E-2</c:v>
                </c:pt>
                <c:pt idx="7">
                  <c:v>0.10104883077808809</c:v>
                </c:pt>
              </c:numCache>
            </c:numRef>
          </c:yVal>
          <c:smooth val="1"/>
        </c:ser>
        <c:ser>
          <c:idx val="2"/>
          <c:order val="2"/>
          <c:tx>
            <c:v>85C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[1]MWW20!$H$20:$H$27</c:f>
              <c:numCache>
                <c:formatCode>General</c:formatCode>
                <c:ptCount val="8"/>
                <c:pt idx="0">
                  <c:v>0</c:v>
                </c:pt>
                <c:pt idx="1">
                  <c:v>1.5728786892345536E-2</c:v>
                </c:pt>
                <c:pt idx="2">
                  <c:v>4.9242131401737936E-2</c:v>
                </c:pt>
                <c:pt idx="3">
                  <c:v>0.10001504413767626</c:v>
                </c:pt>
                <c:pt idx="4">
                  <c:v>0.22106783377289299</c:v>
                </c:pt>
                <c:pt idx="5">
                  <c:v>0.36166630925035925</c:v>
                </c:pt>
                <c:pt idx="6">
                  <c:v>0.58440203412262637</c:v>
                </c:pt>
                <c:pt idx="7">
                  <c:v>0.71461430372357393</c:v>
                </c:pt>
              </c:numCache>
            </c:numRef>
          </c:xVal>
          <c:yVal>
            <c:numRef>
              <c:f>[1]MWW20!$N$20:$N$27</c:f>
              <c:numCache>
                <c:formatCode>General</c:formatCode>
                <c:ptCount val="8"/>
                <c:pt idx="0">
                  <c:v>0</c:v>
                </c:pt>
                <c:pt idx="1">
                  <c:v>0.11454775771299969</c:v>
                </c:pt>
                <c:pt idx="2">
                  <c:v>0.12145429039202532</c:v>
                </c:pt>
                <c:pt idx="3">
                  <c:v>0.1174751304809378</c:v>
                </c:pt>
                <c:pt idx="4">
                  <c:v>0.11072729511034242</c:v>
                </c:pt>
                <c:pt idx="5">
                  <c:v>0.10085942785154572</c:v>
                </c:pt>
                <c:pt idx="6">
                  <c:v>8.3927600551768455E-2</c:v>
                </c:pt>
                <c:pt idx="7">
                  <c:v>7.336872474752637E-2</c:v>
                </c:pt>
              </c:numCache>
            </c:numRef>
          </c:yVal>
          <c:smooth val="1"/>
        </c:ser>
        <c:ser>
          <c:idx val="3"/>
          <c:order val="3"/>
          <c:tx>
            <c:v>92C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'MCM22@92'!$H$20:$H$27</c:f>
              <c:numCache>
                <c:formatCode>General</c:formatCode>
                <c:ptCount val="8"/>
                <c:pt idx="0">
                  <c:v>0</c:v>
                </c:pt>
                <c:pt idx="1">
                  <c:v>3.2441209866081379E-2</c:v>
                </c:pt>
                <c:pt idx="2">
                  <c:v>9.7130318246696531E-2</c:v>
                </c:pt>
                <c:pt idx="3">
                  <c:v>0.2081308520991702</c:v>
                </c:pt>
                <c:pt idx="4">
                  <c:v>0.44180818396974536</c:v>
                </c:pt>
                <c:pt idx="5">
                  <c:v>0.67216935356807872</c:v>
                </c:pt>
                <c:pt idx="6">
                  <c:v>0.77649646952285423</c:v>
                </c:pt>
                <c:pt idx="7">
                  <c:v>0.78354366808803466</c:v>
                </c:pt>
              </c:numCache>
            </c:numRef>
          </c:xVal>
          <c:yVal>
            <c:numRef>
              <c:f>'MCM22@92'!$N$20:$N$27</c:f>
              <c:numCache>
                <c:formatCode>General</c:formatCode>
                <c:ptCount val="8"/>
                <c:pt idx="0">
                  <c:v>0</c:v>
                </c:pt>
                <c:pt idx="1">
                  <c:v>0.18375966957731965</c:v>
                </c:pt>
                <c:pt idx="2">
                  <c:v>0.13360173056615648</c:v>
                </c:pt>
                <c:pt idx="3">
                  <c:v>0.11762619754311496</c:v>
                </c:pt>
                <c:pt idx="4">
                  <c:v>9.5196740661626852E-2</c:v>
                </c:pt>
                <c:pt idx="5">
                  <c:v>7.8811814717204151E-2</c:v>
                </c:pt>
                <c:pt idx="6">
                  <c:v>6.318903716865984E-2</c:v>
                </c:pt>
                <c:pt idx="7">
                  <c:v>6.2527212592617593E-2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74400"/>
        <c:axId val="-1144395072"/>
      </c:scatterChart>
      <c:valAx>
        <c:axId val="-114437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Inulin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95072"/>
        <c:crosses val="autoZero"/>
        <c:crossBetween val="midCat"/>
      </c:valAx>
      <c:valAx>
        <c:axId val="-11443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7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MCM22 Glucose Selectivity</a:t>
            </a:r>
            <a:r>
              <a:rPr lang="en-US" baseline="0"/>
              <a:t> vs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70C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'MCM22@70'!$H$20:$H$27</c:f>
              <c:numCache>
                <c:formatCode>General</c:formatCode>
                <c:ptCount val="8"/>
                <c:pt idx="0">
                  <c:v>0</c:v>
                </c:pt>
                <c:pt idx="1">
                  <c:v>1.814307648338092E-3</c:v>
                </c:pt>
                <c:pt idx="2">
                  <c:v>3.4502060091051142E-3</c:v>
                </c:pt>
                <c:pt idx="3">
                  <c:v>5.645234891790603E-3</c:v>
                </c:pt>
                <c:pt idx="4">
                  <c:v>9.7337719084012505E-3</c:v>
                </c:pt>
                <c:pt idx="5">
                  <c:v>2.0177364046487092E-2</c:v>
                </c:pt>
                <c:pt idx="6">
                  <c:v>3.8090155486773178E-2</c:v>
                </c:pt>
                <c:pt idx="7">
                  <c:v>5.677830055983981E-2</c:v>
                </c:pt>
              </c:numCache>
            </c:numRef>
          </c:xVal>
          <c:yVal>
            <c:numRef>
              <c:f>'MCM22@70'!$O$20:$O$27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78C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'MCM22@78'!$H$20:$H$27</c:f>
              <c:numCache>
                <c:formatCode>General</c:formatCode>
                <c:ptCount val="8"/>
                <c:pt idx="0">
                  <c:v>0</c:v>
                </c:pt>
                <c:pt idx="1">
                  <c:v>4.7020392571578079E-3</c:v>
                </c:pt>
                <c:pt idx="2">
                  <c:v>1.1509721503263516E-2</c:v>
                </c:pt>
                <c:pt idx="3">
                  <c:v>1.6086330315484027E-2</c:v>
                </c:pt>
                <c:pt idx="4">
                  <c:v>3.7983535930182499E-2</c:v>
                </c:pt>
                <c:pt idx="5">
                  <c:v>6.3639832206006872E-2</c:v>
                </c:pt>
                <c:pt idx="6">
                  <c:v>0.12896288247092252</c:v>
                </c:pt>
                <c:pt idx="7">
                  <c:v>0.27323612839195682</c:v>
                </c:pt>
              </c:numCache>
            </c:numRef>
          </c:xVal>
          <c:yVal>
            <c:numRef>
              <c:f>'MCM22@78'!$O$20:$O$27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85C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[1]MWW20!$H$20:$H$27</c:f>
              <c:numCache>
                <c:formatCode>General</c:formatCode>
                <c:ptCount val="8"/>
                <c:pt idx="0">
                  <c:v>0</c:v>
                </c:pt>
                <c:pt idx="1">
                  <c:v>1.5728786892345536E-2</c:v>
                </c:pt>
                <c:pt idx="2">
                  <c:v>4.9242131401737936E-2</c:v>
                </c:pt>
                <c:pt idx="3">
                  <c:v>0.10001504413767626</c:v>
                </c:pt>
                <c:pt idx="4">
                  <c:v>0.22106783377289299</c:v>
                </c:pt>
                <c:pt idx="5">
                  <c:v>0.36166630925035925</c:v>
                </c:pt>
                <c:pt idx="6">
                  <c:v>0.58440203412262637</c:v>
                </c:pt>
                <c:pt idx="7">
                  <c:v>0.71461430372357393</c:v>
                </c:pt>
              </c:numCache>
            </c:numRef>
          </c:xVal>
          <c:yVal>
            <c:numRef>
              <c:f>[1]MWW20!$O$20:$O$27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4.0845830606941096E-3</c:v>
                </c:pt>
                <c:pt idx="7">
                  <c:v>5.8991062094778807E-3</c:v>
                </c:pt>
              </c:numCache>
            </c:numRef>
          </c:yVal>
          <c:smooth val="1"/>
        </c:ser>
        <c:ser>
          <c:idx val="3"/>
          <c:order val="3"/>
          <c:tx>
            <c:v>92C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'MCM22@92'!$H$20:$H$27</c:f>
              <c:numCache>
                <c:formatCode>General</c:formatCode>
                <c:ptCount val="8"/>
                <c:pt idx="0">
                  <c:v>0</c:v>
                </c:pt>
                <c:pt idx="1">
                  <c:v>3.2441209866081379E-2</c:v>
                </c:pt>
                <c:pt idx="2">
                  <c:v>9.7130318246696531E-2</c:v>
                </c:pt>
                <c:pt idx="3">
                  <c:v>0.2081308520991702</c:v>
                </c:pt>
                <c:pt idx="4">
                  <c:v>0.44180818396974536</c:v>
                </c:pt>
                <c:pt idx="5">
                  <c:v>0.67216935356807872</c:v>
                </c:pt>
                <c:pt idx="6">
                  <c:v>0.77649646952285423</c:v>
                </c:pt>
                <c:pt idx="7">
                  <c:v>0.78354366808803466</c:v>
                </c:pt>
              </c:numCache>
            </c:numRef>
          </c:xVal>
          <c:yVal>
            <c:numRef>
              <c:f>'MCM22@92'!$O$20:$O$27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5.9315889744653027E-4</c:v>
                </c:pt>
                <c:pt idx="4">
                  <c:v>5.4311378149831807E-3</c:v>
                </c:pt>
                <c:pt idx="5">
                  <c:v>8.4579224362802078E-3</c:v>
                </c:pt>
                <c:pt idx="6">
                  <c:v>1.2548348849704504E-2</c:v>
                </c:pt>
                <c:pt idx="7">
                  <c:v>1.6933031187114842E-2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69504"/>
        <c:axId val="-1144371136"/>
      </c:scatterChart>
      <c:valAx>
        <c:axId val="-114436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Inulin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71136"/>
        <c:crosses val="autoZero"/>
        <c:crossBetween val="midCat"/>
      </c:valAx>
      <c:valAx>
        <c:axId val="-11443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6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MCM22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68804176230738"/>
                  <c:y val="-0.20468712717728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Kinetics!$C$53:$C$56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Kinetics!$E$53:$E$56</c:f>
              <c:numCache>
                <c:formatCode>General</c:formatCode>
                <c:ptCount val="4"/>
                <c:pt idx="0">
                  <c:v>-5.3824335569324626</c:v>
                </c:pt>
                <c:pt idx="1">
                  <c:v>-4.6892005161656076</c:v>
                </c:pt>
                <c:pt idx="2">
                  <c:v>-4.0409920162317059</c:v>
                </c:pt>
                <c:pt idx="3">
                  <c:v>-3.8959569700779908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58816"/>
        <c:axId val="-1144548480"/>
      </c:scatterChart>
      <c:valAx>
        <c:axId val="-114455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48480"/>
        <c:crosses val="autoZero"/>
        <c:crossBetween val="midCat"/>
      </c:valAx>
      <c:valAx>
        <c:axId val="-11445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5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MCM22 Fructose Selectivity</a:t>
            </a:r>
            <a:r>
              <a:rPr lang="en-US" baseline="0"/>
              <a:t> vs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70C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'MCM22@70'!$H$21:$H$27</c:f>
              <c:numCache>
                <c:formatCode>General</c:formatCode>
                <c:ptCount val="7"/>
                <c:pt idx="0">
                  <c:v>1.814307648338092E-3</c:v>
                </c:pt>
                <c:pt idx="1">
                  <c:v>3.4502060091051142E-3</c:v>
                </c:pt>
                <c:pt idx="2">
                  <c:v>5.645234891790603E-3</c:v>
                </c:pt>
                <c:pt idx="3">
                  <c:v>9.7337719084012505E-3</c:v>
                </c:pt>
                <c:pt idx="4">
                  <c:v>2.0177364046487092E-2</c:v>
                </c:pt>
                <c:pt idx="5">
                  <c:v>3.8090155486773178E-2</c:v>
                </c:pt>
                <c:pt idx="6">
                  <c:v>5.677830055983981E-2</c:v>
                </c:pt>
              </c:numCache>
            </c:numRef>
          </c:xVal>
          <c:yVal>
            <c:numRef>
              <c:f>'MCM22@70'!$P$21:$P$27</c:f>
              <c:numCache>
                <c:formatCode>General</c:formatCode>
                <c:ptCount val="7"/>
                <c:pt idx="0">
                  <c:v>0.84697782306497793</c:v>
                </c:pt>
                <c:pt idx="1">
                  <c:v>0.92608318540242585</c:v>
                </c:pt>
                <c:pt idx="2">
                  <c:v>1</c:v>
                </c:pt>
                <c:pt idx="3">
                  <c:v>0.96297606774839961</c:v>
                </c:pt>
                <c:pt idx="4">
                  <c:v>0.91606915188786087</c:v>
                </c:pt>
                <c:pt idx="5">
                  <c:v>0.85953136701096522</c:v>
                </c:pt>
                <c:pt idx="6">
                  <c:v>0.91258410457116979</c:v>
                </c:pt>
              </c:numCache>
            </c:numRef>
          </c:yVal>
          <c:smooth val="1"/>
        </c:ser>
        <c:ser>
          <c:idx val="1"/>
          <c:order val="1"/>
          <c:tx>
            <c:v>78C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'MCM22@78'!$H$21:$H$27</c:f>
              <c:numCache>
                <c:formatCode>General</c:formatCode>
                <c:ptCount val="7"/>
                <c:pt idx="0">
                  <c:v>4.7020392571578079E-3</c:v>
                </c:pt>
                <c:pt idx="1">
                  <c:v>1.1509721503263516E-2</c:v>
                </c:pt>
                <c:pt idx="2">
                  <c:v>1.6086330315484027E-2</c:v>
                </c:pt>
                <c:pt idx="3">
                  <c:v>3.7983535930182499E-2</c:v>
                </c:pt>
                <c:pt idx="4">
                  <c:v>6.3639832206006872E-2</c:v>
                </c:pt>
                <c:pt idx="5">
                  <c:v>0.12896288247092252</c:v>
                </c:pt>
                <c:pt idx="6">
                  <c:v>0.27323612839195682</c:v>
                </c:pt>
              </c:numCache>
            </c:numRef>
          </c:xVal>
          <c:yVal>
            <c:numRef>
              <c:f>'MCM22@78'!$P$21:$P$27</c:f>
              <c:numCache>
                <c:formatCode>General</c:formatCode>
                <c:ptCount val="7"/>
                <c:pt idx="0">
                  <c:v>0.88152987350705192</c:v>
                </c:pt>
                <c:pt idx="1">
                  <c:v>0.90333506014527376</c:v>
                </c:pt>
                <c:pt idx="2">
                  <c:v>0.92969992593711559</c:v>
                </c:pt>
                <c:pt idx="3">
                  <c:v>0.86707237432708095</c:v>
                </c:pt>
                <c:pt idx="4">
                  <c:v>0.85803513615832894</c:v>
                </c:pt>
                <c:pt idx="5">
                  <c:v>0.90106509497348808</c:v>
                </c:pt>
                <c:pt idx="6">
                  <c:v>0.89895116922191198</c:v>
                </c:pt>
              </c:numCache>
            </c:numRef>
          </c:yVal>
          <c:smooth val="1"/>
        </c:ser>
        <c:ser>
          <c:idx val="2"/>
          <c:order val="2"/>
          <c:tx>
            <c:v>85C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[1]MWW20!$H$21:$H$27</c:f>
              <c:numCache>
                <c:formatCode>General</c:formatCode>
                <c:ptCount val="7"/>
                <c:pt idx="0">
                  <c:v>1.5728786892345536E-2</c:v>
                </c:pt>
                <c:pt idx="1">
                  <c:v>4.9242131401737936E-2</c:v>
                </c:pt>
                <c:pt idx="2">
                  <c:v>0.10001504413767626</c:v>
                </c:pt>
                <c:pt idx="3">
                  <c:v>0.22106783377289299</c:v>
                </c:pt>
                <c:pt idx="4">
                  <c:v>0.36166630925035925</c:v>
                </c:pt>
                <c:pt idx="5">
                  <c:v>0.58440203412262637</c:v>
                </c:pt>
                <c:pt idx="6">
                  <c:v>0.71461430372357393</c:v>
                </c:pt>
              </c:numCache>
            </c:numRef>
          </c:xVal>
          <c:yVal>
            <c:numRef>
              <c:f>[1]MWW20!$P$21:$P$27</c:f>
              <c:numCache>
                <c:formatCode>General</c:formatCode>
                <c:ptCount val="7"/>
                <c:pt idx="0">
                  <c:v>0.88545224228700026</c:v>
                </c:pt>
                <c:pt idx="1">
                  <c:v>0.87854570960797473</c:v>
                </c:pt>
                <c:pt idx="2">
                  <c:v>0.88252486951906217</c:v>
                </c:pt>
                <c:pt idx="3">
                  <c:v>0.88927270488965759</c:v>
                </c:pt>
                <c:pt idx="4">
                  <c:v>0.89914057214845433</c:v>
                </c:pt>
                <c:pt idx="5">
                  <c:v>0.91198781638753745</c:v>
                </c:pt>
                <c:pt idx="6">
                  <c:v>0.92073216904299571</c:v>
                </c:pt>
              </c:numCache>
            </c:numRef>
          </c:yVal>
          <c:smooth val="1"/>
        </c:ser>
        <c:ser>
          <c:idx val="3"/>
          <c:order val="3"/>
          <c:tx>
            <c:v>92C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'MCM22@92'!$H$21:$H$27</c:f>
              <c:numCache>
                <c:formatCode>General</c:formatCode>
                <c:ptCount val="7"/>
                <c:pt idx="0">
                  <c:v>3.2441209866081379E-2</c:v>
                </c:pt>
                <c:pt idx="1">
                  <c:v>9.7130318246696531E-2</c:v>
                </c:pt>
                <c:pt idx="2">
                  <c:v>0.2081308520991702</c:v>
                </c:pt>
                <c:pt idx="3">
                  <c:v>0.44180818396974536</c:v>
                </c:pt>
                <c:pt idx="4">
                  <c:v>0.67216935356807872</c:v>
                </c:pt>
                <c:pt idx="5">
                  <c:v>0.77649646952285423</c:v>
                </c:pt>
                <c:pt idx="6">
                  <c:v>0.78354366808803466</c:v>
                </c:pt>
              </c:numCache>
            </c:numRef>
          </c:xVal>
          <c:yVal>
            <c:numRef>
              <c:f>'MCM22@92'!$P$21:$P$27</c:f>
              <c:numCache>
                <c:formatCode>General</c:formatCode>
                <c:ptCount val="7"/>
                <c:pt idx="0">
                  <c:v>0.8162403304226804</c:v>
                </c:pt>
                <c:pt idx="1">
                  <c:v>0.86639826943384346</c:v>
                </c:pt>
                <c:pt idx="2">
                  <c:v>0.88178064355943853</c:v>
                </c:pt>
                <c:pt idx="3">
                  <c:v>0.89937212152338997</c:v>
                </c:pt>
                <c:pt idx="4">
                  <c:v>0.91273026284651571</c:v>
                </c:pt>
                <c:pt idx="5">
                  <c:v>0.92426261398163567</c:v>
                </c:pt>
                <c:pt idx="6">
                  <c:v>0.92053975622026751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01600"/>
        <c:axId val="-1144400512"/>
      </c:scatterChart>
      <c:valAx>
        <c:axId val="-114440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Inulin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00512"/>
        <c:crosses val="autoZero"/>
        <c:crossBetween val="midCat"/>
      </c:valAx>
      <c:valAx>
        <c:axId val="-114440051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0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FAU15 Sucrose Selectivity</a:t>
            </a:r>
            <a:r>
              <a:rPr lang="en-US" baseline="0"/>
              <a:t> vs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78C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'FAU15@78'!$H$20:$H$27</c:f>
              <c:numCache>
                <c:formatCode>General</c:formatCode>
                <c:ptCount val="8"/>
                <c:pt idx="0">
                  <c:v>0</c:v>
                </c:pt>
                <c:pt idx="1">
                  <c:v>3.8955557703326848E-4</c:v>
                </c:pt>
                <c:pt idx="2">
                  <c:v>8.2581701684184829E-4</c:v>
                </c:pt>
                <c:pt idx="3">
                  <c:v>6.4458929252994169E-3</c:v>
                </c:pt>
                <c:pt idx="4">
                  <c:v>3.0140036171893143E-3</c:v>
                </c:pt>
                <c:pt idx="5">
                  <c:v>7.6537032316478211E-3</c:v>
                </c:pt>
                <c:pt idx="6">
                  <c:v>1.080874194487141E-2</c:v>
                </c:pt>
                <c:pt idx="7">
                  <c:v>2.0335232904215683E-2</c:v>
                </c:pt>
              </c:numCache>
            </c:numRef>
          </c:xVal>
          <c:yVal>
            <c:numRef>
              <c:f>'FAU15@78'!$N$20:$N$27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0.5388028888023868</c:v>
                </c:pt>
                <c:pt idx="4">
                  <c:v>0</c:v>
                </c:pt>
                <c:pt idx="5">
                  <c:v>0</c:v>
                </c:pt>
                <c:pt idx="6">
                  <c:v>2.6687458010390942E-2</c:v>
                </c:pt>
                <c:pt idx="7">
                  <c:v>6.1893137647391003E-2</c:v>
                </c:pt>
              </c:numCache>
            </c:numRef>
          </c:yVal>
          <c:smooth val="1"/>
        </c:ser>
        <c:ser>
          <c:idx val="2"/>
          <c:order val="1"/>
          <c:tx>
            <c:v>85C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[1]FAU15!$AH$20:$AH$27</c:f>
              <c:numCache>
                <c:formatCode>General</c:formatCode>
                <c:ptCount val="8"/>
                <c:pt idx="0">
                  <c:v>0</c:v>
                </c:pt>
                <c:pt idx="1">
                  <c:v>2.7980859841191787E-2</c:v>
                </c:pt>
                <c:pt idx="2">
                  <c:v>5.3876624631484078E-2</c:v>
                </c:pt>
                <c:pt idx="3">
                  <c:v>0.1368305526635604</c:v>
                </c:pt>
                <c:pt idx="4">
                  <c:v>0.22527315739128839</c:v>
                </c:pt>
                <c:pt idx="5">
                  <c:v>0.392229676705527</c:v>
                </c:pt>
                <c:pt idx="6">
                  <c:v>0.54402485633706377</c:v>
                </c:pt>
                <c:pt idx="7">
                  <c:v>0.648406668402988</c:v>
                </c:pt>
              </c:numCache>
            </c:numRef>
          </c:xVal>
          <c:yVal>
            <c:numRef>
              <c:f>[1]FAU15!$AN$20:$AN$27</c:f>
              <c:numCache>
                <c:formatCode>General</c:formatCode>
                <c:ptCount val="8"/>
                <c:pt idx="0">
                  <c:v>0</c:v>
                </c:pt>
                <c:pt idx="1">
                  <c:v>8.6760002470529285E-2</c:v>
                </c:pt>
                <c:pt idx="2">
                  <c:v>6.9636507032289685E-2</c:v>
                </c:pt>
                <c:pt idx="3">
                  <c:v>6.389312606975972E-2</c:v>
                </c:pt>
                <c:pt idx="4">
                  <c:v>5.5554908308931283E-2</c:v>
                </c:pt>
                <c:pt idx="5">
                  <c:v>5.000144964057307E-2</c:v>
                </c:pt>
                <c:pt idx="6">
                  <c:v>4.5886135857877867E-2</c:v>
                </c:pt>
                <c:pt idx="7">
                  <c:v>4.357895507262706E-2</c:v>
                </c:pt>
              </c:numCache>
            </c:numRef>
          </c:yVal>
          <c:smooth val="1"/>
        </c:ser>
        <c:ser>
          <c:idx val="1"/>
          <c:order val="2"/>
          <c:tx>
            <c:v>92C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'FAU15@92'!$H$20:$H$27</c:f>
              <c:numCache>
                <c:formatCode>General</c:formatCode>
                <c:ptCount val="8"/>
                <c:pt idx="0">
                  <c:v>0</c:v>
                </c:pt>
                <c:pt idx="1">
                  <c:v>2.2386724517152221E-2</c:v>
                </c:pt>
                <c:pt idx="2">
                  <c:v>8.0103917226122298E-2</c:v>
                </c:pt>
                <c:pt idx="3">
                  <c:v>0.17964104473740011</c:v>
                </c:pt>
                <c:pt idx="4">
                  <c:v>0.36027296119896279</c:v>
                </c:pt>
                <c:pt idx="5">
                  <c:v>0.52750217899329555</c:v>
                </c:pt>
                <c:pt idx="6">
                  <c:v>0.73635977105627204</c:v>
                </c:pt>
                <c:pt idx="7">
                  <c:v>0.77911503935827608</c:v>
                </c:pt>
              </c:numCache>
            </c:numRef>
          </c:xVal>
          <c:yVal>
            <c:numRef>
              <c:f>'FAU15@92'!$N$20:$N$27</c:f>
              <c:numCache>
                <c:formatCode>General</c:formatCode>
                <c:ptCount val="8"/>
                <c:pt idx="0">
                  <c:v>0</c:v>
                </c:pt>
                <c:pt idx="1">
                  <c:v>4.847606469254339E-2</c:v>
                </c:pt>
                <c:pt idx="2">
                  <c:v>3.6366537081057221E-2</c:v>
                </c:pt>
                <c:pt idx="3">
                  <c:v>4.0231241714719083E-2</c:v>
                </c:pt>
                <c:pt idx="4">
                  <c:v>4.0841389544536866E-2</c:v>
                </c:pt>
                <c:pt idx="5">
                  <c:v>3.7890754946130686E-2</c:v>
                </c:pt>
                <c:pt idx="6">
                  <c:v>3.7723625116178293E-2</c:v>
                </c:pt>
                <c:pt idx="7">
                  <c:v>3.7649861757343771E-2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98336"/>
        <c:axId val="-1144392896"/>
      </c:scatterChart>
      <c:valAx>
        <c:axId val="-114439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Inulin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92896"/>
        <c:crosses val="autoZero"/>
        <c:crossBetween val="midCat"/>
      </c:valAx>
      <c:valAx>
        <c:axId val="-11443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9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FAU15 Glucose Selectivity</a:t>
            </a:r>
            <a:r>
              <a:rPr lang="en-US" baseline="0"/>
              <a:t> vs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78C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'FAU15@78'!$H$20:$H$27</c:f>
              <c:numCache>
                <c:formatCode>General</c:formatCode>
                <c:ptCount val="8"/>
                <c:pt idx="0">
                  <c:v>0</c:v>
                </c:pt>
                <c:pt idx="1">
                  <c:v>3.8955557703326848E-4</c:v>
                </c:pt>
                <c:pt idx="2">
                  <c:v>8.2581701684184829E-4</c:v>
                </c:pt>
                <c:pt idx="3">
                  <c:v>6.4458929252994169E-3</c:v>
                </c:pt>
                <c:pt idx="4">
                  <c:v>3.0140036171893143E-3</c:v>
                </c:pt>
                <c:pt idx="5">
                  <c:v>7.6537032316478211E-3</c:v>
                </c:pt>
                <c:pt idx="6">
                  <c:v>1.080874194487141E-2</c:v>
                </c:pt>
                <c:pt idx="7">
                  <c:v>2.0335232904215683E-2</c:v>
                </c:pt>
              </c:numCache>
            </c:numRef>
          </c:xVal>
          <c:yVal>
            <c:numRef>
              <c:f>'FAU15@78'!$O$20:$O$27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v>85C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[1]FAU15!$AH$20:$AH$27</c:f>
              <c:numCache>
                <c:formatCode>General</c:formatCode>
                <c:ptCount val="8"/>
                <c:pt idx="0">
                  <c:v>0</c:v>
                </c:pt>
                <c:pt idx="1">
                  <c:v>2.7980859841191787E-2</c:v>
                </c:pt>
                <c:pt idx="2">
                  <c:v>5.3876624631484078E-2</c:v>
                </c:pt>
                <c:pt idx="3">
                  <c:v>0.1368305526635604</c:v>
                </c:pt>
                <c:pt idx="4">
                  <c:v>0.22527315739128839</c:v>
                </c:pt>
                <c:pt idx="5">
                  <c:v>0.392229676705527</c:v>
                </c:pt>
                <c:pt idx="6">
                  <c:v>0.54402485633706377</c:v>
                </c:pt>
                <c:pt idx="7">
                  <c:v>0.648406668402988</c:v>
                </c:pt>
              </c:numCache>
            </c:numRef>
          </c:xVal>
          <c:yVal>
            <c:numRef>
              <c:f>[1]FAU15!$AO$20:$AO$27</c:f>
              <c:numCache>
                <c:formatCode>General</c:formatCode>
                <c:ptCount val="8"/>
                <c:pt idx="0">
                  <c:v>0</c:v>
                </c:pt>
                <c:pt idx="1">
                  <c:v>9.6020728353718124E-2</c:v>
                </c:pt>
                <c:pt idx="2">
                  <c:v>4.3717061670929432E-2</c:v>
                </c:pt>
                <c:pt idx="3">
                  <c:v>3.6092997766892489E-2</c:v>
                </c:pt>
                <c:pt idx="4">
                  <c:v>2.5862808972026325E-2</c:v>
                </c:pt>
                <c:pt idx="5">
                  <c:v>2.3455357596507482E-2</c:v>
                </c:pt>
                <c:pt idx="6">
                  <c:v>2.1349421033742537E-2</c:v>
                </c:pt>
                <c:pt idx="7">
                  <c:v>2.5739354651302105E-2</c:v>
                </c:pt>
              </c:numCache>
            </c:numRef>
          </c:yVal>
          <c:smooth val="1"/>
        </c:ser>
        <c:ser>
          <c:idx val="1"/>
          <c:order val="2"/>
          <c:tx>
            <c:v>92C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'FAU15@92'!$H$20:$H$27</c:f>
              <c:numCache>
                <c:formatCode>General</c:formatCode>
                <c:ptCount val="8"/>
                <c:pt idx="0">
                  <c:v>0</c:v>
                </c:pt>
                <c:pt idx="1">
                  <c:v>2.2386724517152221E-2</c:v>
                </c:pt>
                <c:pt idx="2">
                  <c:v>8.0103917226122298E-2</c:v>
                </c:pt>
                <c:pt idx="3">
                  <c:v>0.17964104473740011</c:v>
                </c:pt>
                <c:pt idx="4">
                  <c:v>0.36027296119896279</c:v>
                </c:pt>
                <c:pt idx="5">
                  <c:v>0.52750217899329555</c:v>
                </c:pt>
                <c:pt idx="6">
                  <c:v>0.73635977105627204</c:v>
                </c:pt>
                <c:pt idx="7">
                  <c:v>0.77911503935827608</c:v>
                </c:pt>
              </c:numCache>
            </c:numRef>
          </c:xVal>
          <c:yVal>
            <c:numRef>
              <c:f>'FAU15@92'!$O$20:$O$27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7.943783084670971E-3</c:v>
                </c:pt>
                <c:pt idx="4">
                  <c:v>1.4104099510147041E-2</c:v>
                </c:pt>
                <c:pt idx="5">
                  <c:v>1.191731930889686E-2</c:v>
                </c:pt>
                <c:pt idx="6">
                  <c:v>1.5813599170269147E-2</c:v>
                </c:pt>
                <c:pt idx="7">
                  <c:v>1.7936738326123188E-2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47200"/>
        <c:axId val="-1144341216"/>
      </c:scatterChart>
      <c:valAx>
        <c:axId val="-114434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Inulin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41216"/>
        <c:crosses val="autoZero"/>
        <c:crossBetween val="midCat"/>
      </c:valAx>
      <c:valAx>
        <c:axId val="-11443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4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FAU15 Fructose Selectivity</a:t>
            </a:r>
            <a:r>
              <a:rPr lang="en-US" baseline="0"/>
              <a:t> vs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78C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'FAU15@78'!$H$21:$H$27</c:f>
              <c:numCache>
                <c:formatCode>General</c:formatCode>
                <c:ptCount val="7"/>
                <c:pt idx="0">
                  <c:v>3.8955557703326848E-4</c:v>
                </c:pt>
                <c:pt idx="1">
                  <c:v>8.2581701684184829E-4</c:v>
                </c:pt>
                <c:pt idx="2">
                  <c:v>6.4458929252994169E-3</c:v>
                </c:pt>
                <c:pt idx="3">
                  <c:v>3.0140036171893143E-3</c:v>
                </c:pt>
                <c:pt idx="4">
                  <c:v>7.6537032316478211E-3</c:v>
                </c:pt>
                <c:pt idx="5">
                  <c:v>1.080874194487141E-2</c:v>
                </c:pt>
                <c:pt idx="6">
                  <c:v>2.0335232904215683E-2</c:v>
                </c:pt>
              </c:numCache>
            </c:numRef>
          </c:xVal>
          <c:yVal>
            <c:numRef>
              <c:f>'FAU15@78'!$P$21:$P$27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0.46119711119761314</c:v>
                </c:pt>
                <c:pt idx="3">
                  <c:v>1</c:v>
                </c:pt>
                <c:pt idx="4">
                  <c:v>1</c:v>
                </c:pt>
                <c:pt idx="5">
                  <c:v>0.97331254198960915</c:v>
                </c:pt>
                <c:pt idx="6">
                  <c:v>0.93810686235260898</c:v>
                </c:pt>
              </c:numCache>
            </c:numRef>
          </c:yVal>
          <c:smooth val="1"/>
        </c:ser>
        <c:ser>
          <c:idx val="2"/>
          <c:order val="1"/>
          <c:tx>
            <c:v>85C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[1]FAU15!$AH$21:$AH$27</c:f>
              <c:numCache>
                <c:formatCode>General</c:formatCode>
                <c:ptCount val="7"/>
                <c:pt idx="0">
                  <c:v>2.7980859841191787E-2</c:v>
                </c:pt>
                <c:pt idx="1">
                  <c:v>5.3876624631484078E-2</c:v>
                </c:pt>
                <c:pt idx="2">
                  <c:v>0.1368305526635604</c:v>
                </c:pt>
                <c:pt idx="3">
                  <c:v>0.22527315739128839</c:v>
                </c:pt>
                <c:pt idx="4">
                  <c:v>0.392229676705527</c:v>
                </c:pt>
                <c:pt idx="5">
                  <c:v>0.54402485633706377</c:v>
                </c:pt>
                <c:pt idx="6">
                  <c:v>0.648406668402988</c:v>
                </c:pt>
              </c:numCache>
            </c:numRef>
          </c:xVal>
          <c:yVal>
            <c:numRef>
              <c:f>[1]FAU15!$AP$21:$AP$27</c:f>
              <c:numCache>
                <c:formatCode>General</c:formatCode>
                <c:ptCount val="7"/>
                <c:pt idx="0">
                  <c:v>0.81721926917575249</c:v>
                </c:pt>
                <c:pt idx="1">
                  <c:v>0.88664643129678078</c:v>
                </c:pt>
                <c:pt idx="2">
                  <c:v>0.90001387616334783</c:v>
                </c:pt>
                <c:pt idx="3">
                  <c:v>0.91858228271904241</c:v>
                </c:pt>
                <c:pt idx="4">
                  <c:v>0.92654319276291941</c:v>
                </c:pt>
                <c:pt idx="5">
                  <c:v>0.93276444310837958</c:v>
                </c:pt>
                <c:pt idx="6">
                  <c:v>0.93068169027607084</c:v>
                </c:pt>
              </c:numCache>
            </c:numRef>
          </c:yVal>
          <c:smooth val="1"/>
        </c:ser>
        <c:ser>
          <c:idx val="1"/>
          <c:order val="2"/>
          <c:tx>
            <c:v>92C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'FAU15@92'!$H$21:$H$27</c:f>
              <c:numCache>
                <c:formatCode>General</c:formatCode>
                <c:ptCount val="7"/>
                <c:pt idx="0">
                  <c:v>2.2386724517152221E-2</c:v>
                </c:pt>
                <c:pt idx="1">
                  <c:v>8.0103917226122298E-2</c:v>
                </c:pt>
                <c:pt idx="2">
                  <c:v>0.17964104473740011</c:v>
                </c:pt>
                <c:pt idx="3">
                  <c:v>0.36027296119896279</c:v>
                </c:pt>
                <c:pt idx="4">
                  <c:v>0.52750217899329555</c:v>
                </c:pt>
                <c:pt idx="5">
                  <c:v>0.73635977105627204</c:v>
                </c:pt>
                <c:pt idx="6">
                  <c:v>0.77911503935827608</c:v>
                </c:pt>
              </c:numCache>
            </c:numRef>
          </c:xVal>
          <c:yVal>
            <c:numRef>
              <c:f>'FAU15@92'!$P$21:$P$27</c:f>
              <c:numCache>
                <c:formatCode>General</c:formatCode>
                <c:ptCount val="7"/>
                <c:pt idx="0">
                  <c:v>0.9515239353074566</c:v>
                </c:pt>
                <c:pt idx="1">
                  <c:v>0.96363346291894281</c:v>
                </c:pt>
                <c:pt idx="2">
                  <c:v>0.95182497520060994</c:v>
                </c:pt>
                <c:pt idx="3">
                  <c:v>0.94505451094531612</c:v>
                </c:pt>
                <c:pt idx="4">
                  <c:v>0.95019192574497258</c:v>
                </c:pt>
                <c:pt idx="5">
                  <c:v>0.94646277571355264</c:v>
                </c:pt>
                <c:pt idx="6">
                  <c:v>0.94441339991653306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36864"/>
        <c:axId val="-1144349376"/>
      </c:scatterChart>
      <c:valAx>
        <c:axId val="-114433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Inulin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49376"/>
        <c:crosses val="autoZero"/>
        <c:crossBetween val="midCat"/>
      </c:valAx>
      <c:valAx>
        <c:axId val="-11443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3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PMFI70 Sucrose Selectivity vs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70C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'PMFI@70'!$H$20:$H$27</c:f>
              <c:numCache>
                <c:formatCode>General</c:formatCode>
                <c:ptCount val="8"/>
                <c:pt idx="0">
                  <c:v>0</c:v>
                </c:pt>
                <c:pt idx="1">
                  <c:v>8.9121857871956158E-4</c:v>
                </c:pt>
                <c:pt idx="2">
                  <c:v>2.5812215128105513E-3</c:v>
                </c:pt>
                <c:pt idx="3">
                  <c:v>3.5122346942983132E-3</c:v>
                </c:pt>
                <c:pt idx="4">
                  <c:v>7.885596508874243E-3</c:v>
                </c:pt>
                <c:pt idx="5">
                  <c:v>1.0392105560915665E-2</c:v>
                </c:pt>
                <c:pt idx="6">
                  <c:v>1.8580267019869152E-2</c:v>
                </c:pt>
                <c:pt idx="7">
                  <c:v>3.6744114475492078E-2</c:v>
                </c:pt>
              </c:numCache>
            </c:numRef>
          </c:xVal>
          <c:yVal>
            <c:numRef>
              <c:f>'PMFI@70'!$N$20:$N$27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9.6151446516067177E-2</c:v>
                </c:pt>
                <c:pt idx="3">
                  <c:v>0</c:v>
                </c:pt>
                <c:pt idx="4">
                  <c:v>9.0355275986169437E-2</c:v>
                </c:pt>
                <c:pt idx="5">
                  <c:v>6.2704394250565648E-2</c:v>
                </c:pt>
                <c:pt idx="6">
                  <c:v>5.653657609364799E-2</c:v>
                </c:pt>
                <c:pt idx="7">
                  <c:v>0.1086394211807501</c:v>
                </c:pt>
              </c:numCache>
            </c:numRef>
          </c:yVal>
          <c:smooth val="1"/>
        </c:ser>
        <c:ser>
          <c:idx val="1"/>
          <c:order val="1"/>
          <c:tx>
            <c:v>78C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'FAU15@78'!$H$20:$H$27</c:f>
              <c:numCache>
                <c:formatCode>General</c:formatCode>
                <c:ptCount val="8"/>
                <c:pt idx="0">
                  <c:v>0</c:v>
                </c:pt>
                <c:pt idx="1">
                  <c:v>3.8955557703326848E-4</c:v>
                </c:pt>
                <c:pt idx="2">
                  <c:v>8.2581701684184829E-4</c:v>
                </c:pt>
                <c:pt idx="3">
                  <c:v>6.4458929252994169E-3</c:v>
                </c:pt>
                <c:pt idx="4">
                  <c:v>3.0140036171893143E-3</c:v>
                </c:pt>
                <c:pt idx="5">
                  <c:v>7.6537032316478211E-3</c:v>
                </c:pt>
                <c:pt idx="6">
                  <c:v>1.080874194487141E-2</c:v>
                </c:pt>
                <c:pt idx="7">
                  <c:v>2.0335232904215683E-2</c:v>
                </c:pt>
              </c:numCache>
            </c:numRef>
          </c:xVal>
          <c:yVal>
            <c:numRef>
              <c:f>'FAU15@78'!$N$20:$N$27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0.5388028888023868</c:v>
                </c:pt>
                <c:pt idx="4">
                  <c:v>0</c:v>
                </c:pt>
                <c:pt idx="5">
                  <c:v>0</c:v>
                </c:pt>
                <c:pt idx="6">
                  <c:v>2.6687458010390942E-2</c:v>
                </c:pt>
                <c:pt idx="7">
                  <c:v>6.1893137647391003E-2</c:v>
                </c:pt>
              </c:numCache>
            </c:numRef>
          </c:yVal>
          <c:smooth val="1"/>
        </c:ser>
        <c:ser>
          <c:idx val="2"/>
          <c:order val="2"/>
          <c:tx>
            <c:v>85C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[1]PMFI70!$H$20:$H$27</c:f>
              <c:numCache>
                <c:formatCode>General</c:formatCode>
                <c:ptCount val="8"/>
                <c:pt idx="0">
                  <c:v>0</c:v>
                </c:pt>
                <c:pt idx="1">
                  <c:v>8.8214458638479001E-3</c:v>
                </c:pt>
                <c:pt idx="2">
                  <c:v>2.2383197751251558E-2</c:v>
                </c:pt>
                <c:pt idx="3">
                  <c:v>4.4291568940154152E-2</c:v>
                </c:pt>
                <c:pt idx="4">
                  <c:v>7.9388365939284222E-2</c:v>
                </c:pt>
                <c:pt idx="5">
                  <c:v>0.12732177872608996</c:v>
                </c:pt>
                <c:pt idx="6">
                  <c:v>0.21736819180542155</c:v>
                </c:pt>
                <c:pt idx="7">
                  <c:v>0.32820127772143687</c:v>
                </c:pt>
              </c:numCache>
            </c:numRef>
          </c:xVal>
          <c:yVal>
            <c:numRef>
              <c:f>[1]PMFI70!$N$20:$N$27</c:f>
              <c:numCache>
                <c:formatCode>General</c:formatCode>
                <c:ptCount val="8"/>
                <c:pt idx="0">
                  <c:v>0</c:v>
                </c:pt>
                <c:pt idx="1">
                  <c:v>0.12187374911686029</c:v>
                </c:pt>
                <c:pt idx="2">
                  <c:v>0.14695551024733264</c:v>
                </c:pt>
                <c:pt idx="3">
                  <c:v>0.14176606999346672</c:v>
                </c:pt>
                <c:pt idx="4">
                  <c:v>0.12520573486907732</c:v>
                </c:pt>
                <c:pt idx="5">
                  <c:v>0.12174697242505468</c:v>
                </c:pt>
                <c:pt idx="6">
                  <c:v>0.11119105379268801</c:v>
                </c:pt>
                <c:pt idx="7">
                  <c:v>0.10300887465296005</c:v>
                </c:pt>
              </c:numCache>
            </c:numRef>
          </c:yVal>
          <c:smooth val="1"/>
        </c:ser>
        <c:ser>
          <c:idx val="3"/>
          <c:order val="3"/>
          <c:tx>
            <c:v>92C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'PMFI@92'!$H$20:$H$27</c:f>
              <c:numCache>
                <c:formatCode>General</c:formatCode>
                <c:ptCount val="8"/>
                <c:pt idx="0">
                  <c:v>0</c:v>
                </c:pt>
                <c:pt idx="1">
                  <c:v>3.498084953658314E-2</c:v>
                </c:pt>
                <c:pt idx="2">
                  <c:v>9.0687895144837757E-2</c:v>
                </c:pt>
                <c:pt idx="3">
                  <c:v>0.18549229602917944</c:v>
                </c:pt>
                <c:pt idx="4">
                  <c:v>0.37856158422723413</c:v>
                </c:pt>
                <c:pt idx="5">
                  <c:v>0.54052751815916467</c:v>
                </c:pt>
                <c:pt idx="6">
                  <c:v>0.73500746509212067</c:v>
                </c:pt>
                <c:pt idx="7">
                  <c:v>0.78589663749824579</c:v>
                </c:pt>
              </c:numCache>
            </c:numRef>
          </c:xVal>
          <c:yVal>
            <c:numRef>
              <c:f>'PMFI@92'!$N$20:$N$27</c:f>
              <c:numCache>
                <c:formatCode>General</c:formatCode>
                <c:ptCount val="8"/>
                <c:pt idx="0">
                  <c:v>0</c:v>
                </c:pt>
                <c:pt idx="1">
                  <c:v>0.13382503554049457</c:v>
                </c:pt>
                <c:pt idx="2">
                  <c:v>0.12612624081503382</c:v>
                </c:pt>
                <c:pt idx="3">
                  <c:v>0.12241477183926287</c:v>
                </c:pt>
                <c:pt idx="4">
                  <c:v>0.1011095936678048</c:v>
                </c:pt>
                <c:pt idx="5">
                  <c:v>9.1562544443143212E-2</c:v>
                </c:pt>
                <c:pt idx="6">
                  <c:v>7.0241274067123119E-2</c:v>
                </c:pt>
                <c:pt idx="7">
                  <c:v>6.1698187493764017E-2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45568"/>
        <c:axId val="-1144335776"/>
      </c:scatterChart>
      <c:valAx>
        <c:axId val="-114434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Inulin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35776"/>
        <c:crosses val="autoZero"/>
        <c:crossBetween val="midCat"/>
      </c:valAx>
      <c:valAx>
        <c:axId val="-11443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4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PMFI70 Glucose Selectivity vs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70C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'PMFI@70'!$H$20:$H$27</c:f>
              <c:numCache>
                <c:formatCode>General</c:formatCode>
                <c:ptCount val="8"/>
                <c:pt idx="0">
                  <c:v>0</c:v>
                </c:pt>
                <c:pt idx="1">
                  <c:v>8.9121857871956158E-4</c:v>
                </c:pt>
                <c:pt idx="2">
                  <c:v>2.5812215128105513E-3</c:v>
                </c:pt>
                <c:pt idx="3">
                  <c:v>3.5122346942983132E-3</c:v>
                </c:pt>
                <c:pt idx="4">
                  <c:v>7.885596508874243E-3</c:v>
                </c:pt>
                <c:pt idx="5">
                  <c:v>1.0392105560915665E-2</c:v>
                </c:pt>
                <c:pt idx="6">
                  <c:v>1.8580267019869152E-2</c:v>
                </c:pt>
                <c:pt idx="7">
                  <c:v>3.6744114475492078E-2</c:v>
                </c:pt>
              </c:numCache>
            </c:numRef>
          </c:xVal>
          <c:yVal>
            <c:numRef>
              <c:f>'PMFI@70'!$O$20:$O$27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78C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'FAU15@78'!$H$20:$H$27</c:f>
              <c:numCache>
                <c:formatCode>General</c:formatCode>
                <c:ptCount val="8"/>
                <c:pt idx="0">
                  <c:v>0</c:v>
                </c:pt>
                <c:pt idx="1">
                  <c:v>3.8955557703326848E-4</c:v>
                </c:pt>
                <c:pt idx="2">
                  <c:v>8.2581701684184829E-4</c:v>
                </c:pt>
                <c:pt idx="3">
                  <c:v>6.4458929252994169E-3</c:v>
                </c:pt>
                <c:pt idx="4">
                  <c:v>3.0140036171893143E-3</c:v>
                </c:pt>
                <c:pt idx="5">
                  <c:v>7.6537032316478211E-3</c:v>
                </c:pt>
                <c:pt idx="6">
                  <c:v>1.080874194487141E-2</c:v>
                </c:pt>
                <c:pt idx="7">
                  <c:v>2.0335232904215683E-2</c:v>
                </c:pt>
              </c:numCache>
            </c:numRef>
          </c:xVal>
          <c:yVal>
            <c:numRef>
              <c:f>'FAU15@78'!$O$20:$O$27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85C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[1]PMFI70!$H$20:$H$27</c:f>
              <c:numCache>
                <c:formatCode>General</c:formatCode>
                <c:ptCount val="8"/>
                <c:pt idx="0">
                  <c:v>0</c:v>
                </c:pt>
                <c:pt idx="1">
                  <c:v>8.8214458638479001E-3</c:v>
                </c:pt>
                <c:pt idx="2">
                  <c:v>2.2383197751251558E-2</c:v>
                </c:pt>
                <c:pt idx="3">
                  <c:v>4.4291568940154152E-2</c:v>
                </c:pt>
                <c:pt idx="4">
                  <c:v>7.9388365939284222E-2</c:v>
                </c:pt>
                <c:pt idx="5">
                  <c:v>0.12732177872608996</c:v>
                </c:pt>
                <c:pt idx="6">
                  <c:v>0.21736819180542155</c:v>
                </c:pt>
                <c:pt idx="7">
                  <c:v>0.32820127772143687</c:v>
                </c:pt>
              </c:numCache>
            </c:numRef>
          </c:xVal>
          <c:yVal>
            <c:numRef>
              <c:f>[1]PMFI70!$O$20:$O$27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2.8488321334187807E-3</c:v>
                </c:pt>
                <c:pt idx="7">
                  <c:v>5.1533338774524262E-3</c:v>
                </c:pt>
              </c:numCache>
            </c:numRef>
          </c:yVal>
          <c:smooth val="1"/>
        </c:ser>
        <c:ser>
          <c:idx val="3"/>
          <c:order val="3"/>
          <c:tx>
            <c:v>92C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'PMFI@92'!$H$20:$H$27</c:f>
              <c:numCache>
                <c:formatCode>General</c:formatCode>
                <c:ptCount val="8"/>
                <c:pt idx="0">
                  <c:v>0</c:v>
                </c:pt>
                <c:pt idx="1">
                  <c:v>3.498084953658314E-2</c:v>
                </c:pt>
                <c:pt idx="2">
                  <c:v>9.0687895144837757E-2</c:v>
                </c:pt>
                <c:pt idx="3">
                  <c:v>0.18549229602917944</c:v>
                </c:pt>
                <c:pt idx="4">
                  <c:v>0.37856158422723413</c:v>
                </c:pt>
                <c:pt idx="5">
                  <c:v>0.54052751815916467</c:v>
                </c:pt>
                <c:pt idx="6">
                  <c:v>0.73500746509212067</c:v>
                </c:pt>
                <c:pt idx="7">
                  <c:v>0.78589663749824579</c:v>
                </c:pt>
              </c:numCache>
            </c:numRef>
          </c:xVal>
          <c:yVal>
            <c:numRef>
              <c:f>'PMFI@92'!$O$20:$O$27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2.0645344237030789E-3</c:v>
                </c:pt>
                <c:pt idx="5">
                  <c:v>6.2846126154461326E-3</c:v>
                </c:pt>
                <c:pt idx="6">
                  <c:v>8.2625877843619765E-3</c:v>
                </c:pt>
                <c:pt idx="7">
                  <c:v>1.1456719908110398E-2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47744"/>
        <c:axId val="-1144346656"/>
      </c:scatterChart>
      <c:valAx>
        <c:axId val="-11443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Inulin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46656"/>
        <c:crosses val="autoZero"/>
        <c:crossBetween val="midCat"/>
      </c:valAx>
      <c:valAx>
        <c:axId val="-11443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4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PMFI70 Fructose Selectivity vs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70C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'PMFI@70'!$H$21:$H$27</c:f>
              <c:numCache>
                <c:formatCode>General</c:formatCode>
                <c:ptCount val="7"/>
                <c:pt idx="0">
                  <c:v>8.9121857871956158E-4</c:v>
                </c:pt>
                <c:pt idx="1">
                  <c:v>2.5812215128105513E-3</c:v>
                </c:pt>
                <c:pt idx="2">
                  <c:v>3.5122346942983132E-3</c:v>
                </c:pt>
                <c:pt idx="3">
                  <c:v>7.885596508874243E-3</c:v>
                </c:pt>
                <c:pt idx="4">
                  <c:v>1.0392105560915665E-2</c:v>
                </c:pt>
                <c:pt idx="5">
                  <c:v>1.8580267019869152E-2</c:v>
                </c:pt>
                <c:pt idx="6">
                  <c:v>3.6744114475492078E-2</c:v>
                </c:pt>
              </c:numCache>
            </c:numRef>
          </c:xVal>
          <c:yVal>
            <c:numRef>
              <c:f>'PMFI@70'!$P$21:$P$27</c:f>
              <c:numCache>
                <c:formatCode>General</c:formatCode>
                <c:ptCount val="7"/>
                <c:pt idx="0">
                  <c:v>1</c:v>
                </c:pt>
                <c:pt idx="1">
                  <c:v>0.90384855348393278</c:v>
                </c:pt>
                <c:pt idx="2">
                  <c:v>1</c:v>
                </c:pt>
                <c:pt idx="3">
                  <c:v>0.90964472401383067</c:v>
                </c:pt>
                <c:pt idx="4">
                  <c:v>0.93729560574943438</c:v>
                </c:pt>
                <c:pt idx="5">
                  <c:v>0.94346342390635207</c:v>
                </c:pt>
                <c:pt idx="6">
                  <c:v>0.8913605788192499</c:v>
                </c:pt>
              </c:numCache>
            </c:numRef>
          </c:yVal>
          <c:smooth val="1"/>
        </c:ser>
        <c:ser>
          <c:idx val="1"/>
          <c:order val="1"/>
          <c:tx>
            <c:v>78C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'FAU15@78'!$H$21:$H$27</c:f>
              <c:numCache>
                <c:formatCode>General</c:formatCode>
                <c:ptCount val="7"/>
                <c:pt idx="0">
                  <c:v>3.8955557703326848E-4</c:v>
                </c:pt>
                <c:pt idx="1">
                  <c:v>8.2581701684184829E-4</c:v>
                </c:pt>
                <c:pt idx="2">
                  <c:v>6.4458929252994169E-3</c:v>
                </c:pt>
                <c:pt idx="3">
                  <c:v>3.0140036171893143E-3</c:v>
                </c:pt>
                <c:pt idx="4">
                  <c:v>7.6537032316478211E-3</c:v>
                </c:pt>
                <c:pt idx="5">
                  <c:v>1.080874194487141E-2</c:v>
                </c:pt>
                <c:pt idx="6">
                  <c:v>2.0335232904215683E-2</c:v>
                </c:pt>
              </c:numCache>
            </c:numRef>
          </c:xVal>
          <c:yVal>
            <c:numRef>
              <c:f>'FAU15@78'!$P$21:$P$27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0.46119711119761314</c:v>
                </c:pt>
                <c:pt idx="3">
                  <c:v>1</c:v>
                </c:pt>
                <c:pt idx="4">
                  <c:v>1</c:v>
                </c:pt>
                <c:pt idx="5">
                  <c:v>0.97331254198960915</c:v>
                </c:pt>
                <c:pt idx="6">
                  <c:v>0.93810686235260898</c:v>
                </c:pt>
              </c:numCache>
            </c:numRef>
          </c:yVal>
          <c:smooth val="1"/>
        </c:ser>
        <c:ser>
          <c:idx val="2"/>
          <c:order val="2"/>
          <c:tx>
            <c:v>85C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[1]PMFI70!$H$21:$H$27</c:f>
              <c:numCache>
                <c:formatCode>General</c:formatCode>
                <c:ptCount val="7"/>
                <c:pt idx="0">
                  <c:v>8.8214458638479001E-3</c:v>
                </c:pt>
                <c:pt idx="1">
                  <c:v>2.2383197751251558E-2</c:v>
                </c:pt>
                <c:pt idx="2">
                  <c:v>4.4291568940154152E-2</c:v>
                </c:pt>
                <c:pt idx="3">
                  <c:v>7.9388365939284222E-2</c:v>
                </c:pt>
                <c:pt idx="4">
                  <c:v>0.12732177872608996</c:v>
                </c:pt>
                <c:pt idx="5">
                  <c:v>0.21736819180542155</c:v>
                </c:pt>
                <c:pt idx="6">
                  <c:v>0.32820127772143687</c:v>
                </c:pt>
              </c:numCache>
            </c:numRef>
          </c:xVal>
          <c:yVal>
            <c:numRef>
              <c:f>[1]PMFI70!$P$21:$P$27</c:f>
              <c:numCache>
                <c:formatCode>General</c:formatCode>
                <c:ptCount val="7"/>
                <c:pt idx="0">
                  <c:v>0.87812625088313967</c:v>
                </c:pt>
                <c:pt idx="1">
                  <c:v>0.85304448975266733</c:v>
                </c:pt>
                <c:pt idx="2">
                  <c:v>0.85823393000653325</c:v>
                </c:pt>
                <c:pt idx="3">
                  <c:v>0.87479426513092262</c:v>
                </c:pt>
                <c:pt idx="4">
                  <c:v>0.87825302757494528</c:v>
                </c:pt>
                <c:pt idx="5">
                  <c:v>0.88596011407389319</c:v>
                </c:pt>
                <c:pt idx="6">
                  <c:v>0.89183779146958742</c:v>
                </c:pt>
              </c:numCache>
            </c:numRef>
          </c:yVal>
          <c:smooth val="1"/>
        </c:ser>
        <c:ser>
          <c:idx val="3"/>
          <c:order val="3"/>
          <c:tx>
            <c:v>92C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'PMFI@92'!$H$21:$H$27</c:f>
              <c:numCache>
                <c:formatCode>General</c:formatCode>
                <c:ptCount val="7"/>
                <c:pt idx="0">
                  <c:v>3.498084953658314E-2</c:v>
                </c:pt>
                <c:pt idx="1">
                  <c:v>9.0687895144837757E-2</c:v>
                </c:pt>
                <c:pt idx="2">
                  <c:v>0.18549229602917944</c:v>
                </c:pt>
                <c:pt idx="3">
                  <c:v>0.37856158422723413</c:v>
                </c:pt>
                <c:pt idx="4">
                  <c:v>0.54052751815916467</c:v>
                </c:pt>
                <c:pt idx="5">
                  <c:v>0.73500746509212067</c:v>
                </c:pt>
                <c:pt idx="6">
                  <c:v>0.78589663749824579</c:v>
                </c:pt>
              </c:numCache>
            </c:numRef>
          </c:xVal>
          <c:yVal>
            <c:numRef>
              <c:f>'PMFI@92'!$P$21:$P$27</c:f>
              <c:numCache>
                <c:formatCode>General</c:formatCode>
                <c:ptCount val="7"/>
                <c:pt idx="0">
                  <c:v>0.86617496445950548</c:v>
                </c:pt>
                <c:pt idx="1">
                  <c:v>0.87387375918496624</c:v>
                </c:pt>
                <c:pt idx="2">
                  <c:v>0.87758522816073703</c:v>
                </c:pt>
                <c:pt idx="3">
                  <c:v>0.89682587190849217</c:v>
                </c:pt>
                <c:pt idx="4">
                  <c:v>0.90215284294141074</c:v>
                </c:pt>
                <c:pt idx="5">
                  <c:v>0.92149613814851494</c:v>
                </c:pt>
                <c:pt idx="6">
                  <c:v>0.92684509259812564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41760"/>
        <c:axId val="-1144362432"/>
      </c:scatterChart>
      <c:valAx>
        <c:axId val="-11443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Inulin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62432"/>
        <c:crosses val="autoZero"/>
        <c:crossBetween val="midCat"/>
      </c:valAx>
      <c:valAx>
        <c:axId val="-11443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4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'FER28@75'!$A$20:$A$27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'FER28@75'!$E$20:$E$27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0.20156447162886904</c:v>
                </c:pt>
                <c:pt idx="3">
                  <c:v>3.7129383775983196E-2</c:v>
                </c:pt>
                <c:pt idx="4">
                  <c:v>0.20947835048009969</c:v>
                </c:pt>
                <c:pt idx="5">
                  <c:v>6.9977940467884928E-2</c:v>
                </c:pt>
                <c:pt idx="6">
                  <c:v>7.4376199485080577E-2</c:v>
                </c:pt>
                <c:pt idx="7">
                  <c:v>0.22242222082780261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61888"/>
        <c:axId val="-1144348288"/>
      </c:scatterChart>
      <c:valAx>
        <c:axId val="-11443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48288"/>
        <c:crosses val="autoZero"/>
        <c:crossBetween val="midCat"/>
      </c:valAx>
      <c:valAx>
        <c:axId val="-1144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'FER28@75'!$A$20:$A$27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'FER28@75'!$F$20:$F$27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2.418410828245268E-8</c:v>
                </c:pt>
                <c:pt idx="3">
                  <c:v>4.8287026643135872E-9</c:v>
                </c:pt>
                <c:pt idx="4">
                  <c:v>2.5037766520311091E-8</c:v>
                </c:pt>
                <c:pt idx="5">
                  <c:v>8.9537418374561285E-9</c:v>
                </c:pt>
                <c:pt idx="6">
                  <c:v>9.4958492779031217E-9</c:v>
                </c:pt>
                <c:pt idx="7">
                  <c:v>2.6419522930423765E-8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37408"/>
        <c:axId val="-1144359712"/>
      </c:scatterChart>
      <c:valAx>
        <c:axId val="-11443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59712"/>
        <c:crosses val="autoZero"/>
        <c:crossBetween val="midCat"/>
      </c:valAx>
      <c:valAx>
        <c:axId val="-11443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3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'FER28@75'!$A$20:$A$27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'FER28@75'!$D$20:$D$27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200407.54907995346</c:v>
                </c:pt>
                <c:pt idx="3">
                  <c:v>38849.575912888431</c:v>
                </c:pt>
                <c:pt idx="4">
                  <c:v>204662.73269246717</c:v>
                </c:pt>
                <c:pt idx="5">
                  <c:v>82282.450365735582</c:v>
                </c:pt>
                <c:pt idx="6">
                  <c:v>83978.987495864378</c:v>
                </c:pt>
                <c:pt idx="7">
                  <c:v>259034.93658714063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50464"/>
        <c:axId val="-1144349920"/>
      </c:scatterChart>
      <c:valAx>
        <c:axId val="-114435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49920"/>
        <c:crosses val="autoZero"/>
        <c:crossBetween val="midCat"/>
      </c:valAx>
      <c:valAx>
        <c:axId val="-11443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5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320829822471457E-2"/>
                  <c:y val="0.30217803030303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Kinetics!$C$62:$C$65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Kinetics!$E$62:$E$65</c:f>
              <c:numCache>
                <c:formatCode>General</c:formatCode>
                <c:ptCount val="4"/>
                <c:pt idx="0">
                  <c:v>-6.4533586444451112</c:v>
                </c:pt>
                <c:pt idx="1">
                  <c:v>-5.8730248611321709</c:v>
                </c:pt>
                <c:pt idx="2">
                  <c:v>-4.1164577993057172</c:v>
                </c:pt>
                <c:pt idx="3">
                  <c:v>-3.9247085811166977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63168"/>
        <c:axId val="-1144559904"/>
      </c:scatterChart>
      <c:valAx>
        <c:axId val="-11445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59904"/>
        <c:crosses val="autoZero"/>
        <c:crossBetween val="midCat"/>
      </c:valAx>
      <c:valAx>
        <c:axId val="-11445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'FER28@75'!$A$20:$A$27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'FER28@75'!$B$20:$B$27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0.18254912652817543</c:v>
                </c:pt>
                <c:pt idx="3">
                  <c:v>3.6448540642463667E-2</c:v>
                </c:pt>
                <c:pt idx="4">
                  <c:v>0.18899280284051245</c:v>
                </c:pt>
                <c:pt idx="5">
                  <c:v>6.7585611695773914E-2</c:v>
                </c:pt>
                <c:pt idx="6">
                  <c:v>7.1677606264365354E-2</c:v>
                </c:pt>
                <c:pt idx="7">
                  <c:v>0.19942272743375425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39584"/>
        <c:axId val="-1144360800"/>
      </c:scatterChart>
      <c:valAx>
        <c:axId val="-114433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60800"/>
        <c:crosses val="autoZero"/>
        <c:crossBetween val="midCat"/>
      </c:valAx>
      <c:valAx>
        <c:axId val="-11443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3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'FER28@75'!$A$20:$A$27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'FER28@75'!$H$20:$H$27</c:f>
              <c:numCache>
                <c:formatCode>General</c:formatCode>
                <c:ptCount val="8"/>
                <c:pt idx="0">
                  <c:v>0</c:v>
                </c:pt>
                <c:pt idx="1">
                  <c:v>7.1230286965188734E-4</c:v>
                </c:pt>
                <c:pt idx="2">
                  <c:v>1.6007209306530979E-3</c:v>
                </c:pt>
                <c:pt idx="3">
                  <c:v>3.2126607106813996E-3</c:v>
                </c:pt>
                <c:pt idx="4">
                  <c:v>6.5511139263666751E-3</c:v>
                </c:pt>
                <c:pt idx="5">
                  <c:v>9.1599841762900237E-3</c:v>
                </c:pt>
                <c:pt idx="6">
                  <c:v>1.663209268000114E-2</c:v>
                </c:pt>
                <c:pt idx="7">
                  <c:v>2.4236552325062728E-2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48832"/>
        <c:axId val="-1144358624"/>
      </c:scatterChart>
      <c:valAx>
        <c:axId val="-114434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58624"/>
        <c:crosses val="autoZero"/>
        <c:crossBetween val="midCat"/>
      </c:valAx>
      <c:valAx>
        <c:axId val="-11443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4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'FER28@75'!$A$20:$A$27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'FER28@75'!$J$20:$J$27</c:f>
              <c:numCache>
                <c:formatCode>General</c:formatCode>
                <c:ptCount val="8"/>
                <c:pt idx="0">
                  <c:v>0</c:v>
                </c:pt>
                <c:pt idx="1">
                  <c:v>805.2239854653227</c:v>
                </c:pt>
                <c:pt idx="2">
                  <c:v>1757.3163157461415</c:v>
                </c:pt>
                <c:pt idx="3">
                  <c:v>3424.2936469330975</c:v>
                </c:pt>
                <c:pt idx="4">
                  <c:v>7094.2853812339717</c:v>
                </c:pt>
                <c:pt idx="5">
                  <c:v>11151.869820002472</c:v>
                </c:pt>
                <c:pt idx="6">
                  <c:v>19486.508771684079</c:v>
                </c:pt>
                <c:pt idx="7">
                  <c:v>31481.435819290215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68960"/>
        <c:axId val="-1144335232"/>
      </c:scatterChart>
      <c:valAx>
        <c:axId val="-11443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35232"/>
        <c:crosses val="autoZero"/>
        <c:crossBetween val="midCat"/>
      </c:valAx>
      <c:valAx>
        <c:axId val="-11443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6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'FER28@75'!$A$20:$A$27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'FER28@75'!$K$20:$K$27</c:f>
              <c:numCache>
                <c:formatCode>General</c:formatCode>
                <c:ptCount val="8"/>
                <c:pt idx="0">
                  <c:v>0</c:v>
                </c:pt>
                <c:pt idx="1">
                  <c:v>7.1255667787358077E-4</c:v>
                </c:pt>
                <c:pt idx="2">
                  <c:v>1.6020034532252389E-3</c:v>
                </c:pt>
                <c:pt idx="3">
                  <c:v>3.2178323846287467E-3</c:v>
                </c:pt>
                <c:pt idx="4">
                  <c:v>6.5726666543572268E-3</c:v>
                </c:pt>
                <c:pt idx="5">
                  <c:v>9.202194794804516E-3</c:v>
                </c:pt>
                <c:pt idx="6">
                  <c:v>1.6771958948039473E-2</c:v>
                </c:pt>
                <c:pt idx="7">
                  <c:v>2.45350911307173E-2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42304"/>
        <c:axId val="-1144364064"/>
      </c:scatterChart>
      <c:valAx>
        <c:axId val="-11443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64064"/>
        <c:crosses val="autoZero"/>
        <c:crossBetween val="midCat"/>
      </c:valAx>
      <c:valAx>
        <c:axId val="-11443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'FER28@75'!$A$20:$A$27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'FER28@75'!$L$20:$L$27</c:f>
              <c:numCache>
                <c:formatCode>General</c:formatCode>
                <c:ptCount val="8"/>
                <c:pt idx="0">
                  <c:v>0</c:v>
                </c:pt>
                <c:pt idx="1">
                  <c:v>9.4365884171482033E-11</c:v>
                </c:pt>
                <c:pt idx="2">
                  <c:v>2.1206350889292242E-10</c:v>
                </c:pt>
                <c:pt idx="3">
                  <c:v>4.2561329095107181E-10</c:v>
                </c:pt>
                <c:pt idx="4">
                  <c:v>8.6789157296505719E-10</c:v>
                </c:pt>
                <c:pt idx="5">
                  <c:v>1.2135147036749024E-9</c:v>
                </c:pt>
                <c:pt idx="6">
                  <c:v>2.2034196382465511E-9</c:v>
                </c:pt>
                <c:pt idx="7">
                  <c:v>3.2108584520243105E-9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34688"/>
        <c:axId val="-1144366784"/>
      </c:scatterChart>
      <c:valAx>
        <c:axId val="-114433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66784"/>
        <c:crosses val="autoZero"/>
        <c:crossBetween val="midCat"/>
      </c:valAx>
      <c:valAx>
        <c:axId val="-11443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3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'FER28@75'!$A$24:$A$27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'FER28@75'!$K$24:$K$27</c:f>
              <c:numCache>
                <c:formatCode>General</c:formatCode>
                <c:ptCount val="4"/>
                <c:pt idx="0">
                  <c:v>6.5726666543572268E-3</c:v>
                </c:pt>
                <c:pt idx="1">
                  <c:v>9.202194794804516E-3</c:v>
                </c:pt>
                <c:pt idx="2">
                  <c:v>1.6771958948039473E-2</c:v>
                </c:pt>
                <c:pt idx="3">
                  <c:v>2.45350911307173E-2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56992"/>
        <c:axId val="-1144366240"/>
      </c:scatterChart>
      <c:valAx>
        <c:axId val="-114435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66240"/>
        <c:crosses val="autoZero"/>
        <c:crossBetween val="midCat"/>
      </c:valAx>
      <c:valAx>
        <c:axId val="-11443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5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'FER28@75'!$A$20:$A$23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'FER28@75'!$K$20:$K$23</c:f>
              <c:numCache>
                <c:formatCode>General</c:formatCode>
                <c:ptCount val="4"/>
                <c:pt idx="0">
                  <c:v>0</c:v>
                </c:pt>
                <c:pt idx="1">
                  <c:v>7.1255667787358077E-4</c:v>
                </c:pt>
                <c:pt idx="2">
                  <c:v>1.6020034532252389E-3</c:v>
                </c:pt>
                <c:pt idx="3">
                  <c:v>3.2178323846287467E-3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55904"/>
        <c:axId val="-1144363520"/>
      </c:scatterChart>
      <c:valAx>
        <c:axId val="-11443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63520"/>
        <c:crosses val="autoZero"/>
        <c:crossBetween val="midCat"/>
      </c:valAx>
      <c:valAx>
        <c:axId val="-11443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5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'FER28@92'!$A$20:$A$27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'FER28@92'!$E$20:$E$27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0.20306434824200553</c:v>
                </c:pt>
                <c:pt idx="3">
                  <c:v>0.22770408237791109</c:v>
                </c:pt>
                <c:pt idx="4">
                  <c:v>0.35185204340555559</c:v>
                </c:pt>
                <c:pt idx="5">
                  <c:v>0.61817605352040361</c:v>
                </c:pt>
                <c:pt idx="6">
                  <c:v>1.274904774474485</c:v>
                </c:pt>
                <c:pt idx="7">
                  <c:v>1.686930865799857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54272"/>
        <c:axId val="-1144353728"/>
      </c:scatterChart>
      <c:valAx>
        <c:axId val="-114435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53728"/>
        <c:crosses val="autoZero"/>
        <c:crossBetween val="midCat"/>
      </c:valAx>
      <c:valAx>
        <c:axId val="-11443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5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'FER28@92'!$A$20:$A$27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'FER28@92'!$F$20:$F$27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2.4346417005781608E-8</c:v>
                </c:pt>
                <c:pt idx="3">
                  <c:v>2.6978242846689266E-8</c:v>
                </c:pt>
                <c:pt idx="4">
                  <c:v>3.9295663223355354E-8</c:v>
                </c:pt>
                <c:pt idx="5">
                  <c:v>6.1083015317477842E-8</c:v>
                </c:pt>
                <c:pt idx="6">
                  <c:v>9.5457460007054256E-8</c:v>
                </c:pt>
                <c:pt idx="7">
                  <c:v>1.0795971277669988E-7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32512"/>
        <c:axId val="-1144328704"/>
      </c:scatterChart>
      <c:valAx>
        <c:axId val="-114433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28704"/>
        <c:crosses val="autoZero"/>
        <c:crossBetween val="midCat"/>
      </c:valAx>
      <c:valAx>
        <c:axId val="-11443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3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'FER28@92'!$A$20:$A$27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'FER28@92'!$D$20:$D$27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227267.007648795</c:v>
                </c:pt>
                <c:pt idx="3">
                  <c:v>284023.78435544187</c:v>
                </c:pt>
                <c:pt idx="4">
                  <c:v>485606.88229843223</c:v>
                </c:pt>
                <c:pt idx="5">
                  <c:v>933292.70709184732</c:v>
                </c:pt>
                <c:pt idx="6">
                  <c:v>2716338.0694612348</c:v>
                </c:pt>
                <c:pt idx="7">
                  <c:v>4623201.0813608477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23808"/>
        <c:axId val="-1144331424"/>
      </c:scatterChart>
      <c:valAx>
        <c:axId val="-11443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31424"/>
        <c:crosses val="autoZero"/>
        <c:crossBetween val="midCat"/>
      </c:valAx>
      <c:valAx>
        <c:axId val="-11443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FER28(1)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Kinetics!$C$8:$C$11</c:f>
              <c:numCache>
                <c:formatCode>General</c:formatCode>
                <c:ptCount val="4"/>
                <c:pt idx="0">
                  <c:v>2.8735632183908046E-3</c:v>
                </c:pt>
                <c:pt idx="1">
                  <c:v>2.7932960893854749E-3</c:v>
                </c:pt>
                <c:pt idx="2">
                  <c:v>2.7397260273972603E-3</c:v>
                </c:pt>
                <c:pt idx="3">
                  <c:v>2.7027027027027029E-3</c:v>
                </c:pt>
              </c:numCache>
            </c:numRef>
          </c:xVal>
          <c:yVal>
            <c:numRef>
              <c:f>Kinetics!$G$8:$G$11</c:f>
              <c:numCache>
                <c:formatCode>General</c:formatCode>
                <c:ptCount val="4"/>
                <c:pt idx="0">
                  <c:v>-6.0562186872401726</c:v>
                </c:pt>
                <c:pt idx="1">
                  <c:v>-5.0350336251689018</c:v>
                </c:pt>
                <c:pt idx="2">
                  <c:v>-4.7569123204946235</c:v>
                </c:pt>
                <c:pt idx="3">
                  <c:v>-4.626242314750753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61536"/>
        <c:axId val="-1144547392"/>
      </c:scatterChart>
      <c:valAx>
        <c:axId val="-114456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47392"/>
        <c:crosses val="autoZero"/>
        <c:crossBetween val="midCat"/>
      </c:valAx>
      <c:valAx>
        <c:axId val="-11445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6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'FER28@92'!$A$20:$A$27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'FER28@92'!$B$20:$B$27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0.18377428295426937</c:v>
                </c:pt>
                <c:pt idx="3">
                  <c:v>0.20364011810604821</c:v>
                </c:pt>
                <c:pt idx="4">
                  <c:v>0.2966158153936847</c:v>
                </c:pt>
                <c:pt idx="5">
                  <c:v>0.461073485186276</c:v>
                </c:pt>
                <c:pt idx="6">
                  <c:v>0.72054242155083226</c:v>
                </c:pt>
                <c:pt idx="7">
                  <c:v>0.81491329088692543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30880"/>
        <c:axId val="-1144330336"/>
      </c:scatterChart>
      <c:valAx>
        <c:axId val="-114433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30336"/>
        <c:crosses val="autoZero"/>
        <c:crossBetween val="midCat"/>
      </c:valAx>
      <c:valAx>
        <c:axId val="-11443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3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'FER28@92'!$A$20:$A$27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'FER28@92'!$H$20:$H$27</c:f>
              <c:numCache>
                <c:formatCode>General</c:formatCode>
                <c:ptCount val="8"/>
                <c:pt idx="0">
                  <c:v>0</c:v>
                </c:pt>
                <c:pt idx="1">
                  <c:v>1.0708602715688548E-2</c:v>
                </c:pt>
                <c:pt idx="2">
                  <c:v>2.8497221663041243E-2</c:v>
                </c:pt>
                <c:pt idx="3">
                  <c:v>6.1957212999197424E-2</c:v>
                </c:pt>
                <c:pt idx="4">
                  <c:v>0.13381712234673437</c:v>
                </c:pt>
                <c:pt idx="5">
                  <c:v>0.24833652445893994</c:v>
                </c:pt>
                <c:pt idx="6">
                  <c:v>0.58634139445840372</c:v>
                </c:pt>
                <c:pt idx="7">
                  <c:v>0.73939466053306746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26528"/>
        <c:axId val="-1144331968"/>
      </c:scatterChart>
      <c:valAx>
        <c:axId val="-114432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31968"/>
        <c:crosses val="autoZero"/>
        <c:crossBetween val="midCat"/>
      </c:valAx>
      <c:valAx>
        <c:axId val="-11443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2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'FER28@92'!$A$20:$A$27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'FER28@92'!$J$20:$J$27</c:f>
              <c:numCache>
                <c:formatCode>General</c:formatCode>
                <c:ptCount val="8"/>
                <c:pt idx="0">
                  <c:v>0</c:v>
                </c:pt>
                <c:pt idx="1">
                  <c:v>11862.634184825409</c:v>
                </c:pt>
                <c:pt idx="2">
                  <c:v>35241.483136546456</c:v>
                </c:pt>
                <c:pt idx="3">
                  <c:v>86413.827824359236</c:v>
                </c:pt>
                <c:pt idx="4">
                  <c:v>219079.73954354794</c:v>
                </c:pt>
                <c:pt idx="5">
                  <c:v>502676.19940979319</c:v>
                </c:pt>
                <c:pt idx="6">
                  <c:v>2210420.0999579704</c:v>
                </c:pt>
                <c:pt idx="7">
                  <c:v>4194765.5442071268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20544"/>
        <c:axId val="-1144327616"/>
      </c:scatterChart>
      <c:valAx>
        <c:axId val="-11443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27616"/>
        <c:crosses val="autoZero"/>
        <c:crossBetween val="midCat"/>
      </c:valAx>
      <c:valAx>
        <c:axId val="-11443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'FER28@92'!$A$20:$A$27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'FER28@92'!$K$20:$K$27</c:f>
              <c:numCache>
                <c:formatCode>General</c:formatCode>
                <c:ptCount val="8"/>
                <c:pt idx="0">
                  <c:v>0</c:v>
                </c:pt>
                <c:pt idx="1">
                  <c:v>1.0766352451092582E-2</c:v>
                </c:pt>
                <c:pt idx="2">
                  <c:v>2.8911150326262403E-2</c:v>
                </c:pt>
                <c:pt idx="3">
                  <c:v>6.3959715876802908E-2</c:v>
                </c:pt>
                <c:pt idx="4">
                  <c:v>0.14365921759478442</c:v>
                </c:pt>
                <c:pt idx="5">
                  <c:v>0.28546656112239988</c:v>
                </c:pt>
                <c:pt idx="6">
                  <c:v>0.88271426964213029</c:v>
                </c:pt>
                <c:pt idx="7">
                  <c:v>1.3447481253726172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29792"/>
        <c:axId val="-1144324352"/>
      </c:scatterChart>
      <c:valAx>
        <c:axId val="-11443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24352"/>
        <c:crosses val="autoZero"/>
        <c:crossBetween val="midCat"/>
      </c:valAx>
      <c:valAx>
        <c:axId val="-11443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'FER28@92'!$A$20:$A$27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'FER28@92'!$L$20:$L$27</c:f>
              <c:numCache>
                <c:formatCode>General</c:formatCode>
                <c:ptCount val="8"/>
                <c:pt idx="0">
                  <c:v>0</c:v>
                </c:pt>
                <c:pt idx="1">
                  <c:v>1.4186756877744188E-9</c:v>
                </c:pt>
                <c:pt idx="2">
                  <c:v>3.7753119259197037E-9</c:v>
                </c:pt>
                <c:pt idx="3">
                  <c:v>8.2080915781336749E-9</c:v>
                </c:pt>
                <c:pt idx="4">
                  <c:v>1.7728092368495372E-8</c:v>
                </c:pt>
                <c:pt idx="5">
                  <c:v>3.2899622760320367E-8</c:v>
                </c:pt>
                <c:pt idx="6">
                  <c:v>7.7678507937849334E-8</c:v>
                </c:pt>
                <c:pt idx="7">
                  <c:v>9.7955004627420777E-8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25440"/>
        <c:axId val="-1144315648"/>
      </c:scatterChart>
      <c:valAx>
        <c:axId val="-114432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15648"/>
        <c:crosses val="autoZero"/>
        <c:crossBetween val="midCat"/>
      </c:valAx>
      <c:valAx>
        <c:axId val="-1144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2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'FER28@92'!$A$24:$A$27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'FER28@92'!$K$24:$K$27</c:f>
              <c:numCache>
                <c:formatCode>General</c:formatCode>
                <c:ptCount val="4"/>
                <c:pt idx="0">
                  <c:v>0.14365921759478442</c:v>
                </c:pt>
                <c:pt idx="1">
                  <c:v>0.28546656112239988</c:v>
                </c:pt>
                <c:pt idx="2">
                  <c:v>0.88271426964213029</c:v>
                </c:pt>
                <c:pt idx="3">
                  <c:v>1.3447481253726172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28160"/>
        <c:axId val="-1144315104"/>
      </c:scatterChart>
      <c:valAx>
        <c:axId val="-114432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15104"/>
        <c:crosses val="autoZero"/>
        <c:crossBetween val="midCat"/>
      </c:valAx>
      <c:valAx>
        <c:axId val="-11443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2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'FER28@92'!$A$20:$A$23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'FER28@92'!$K$20:$K$23</c:f>
              <c:numCache>
                <c:formatCode>General</c:formatCode>
                <c:ptCount val="4"/>
                <c:pt idx="0">
                  <c:v>0</c:v>
                </c:pt>
                <c:pt idx="1">
                  <c:v>1.0766352451092582E-2</c:v>
                </c:pt>
                <c:pt idx="2">
                  <c:v>2.8911150326262403E-2</c:v>
                </c:pt>
                <c:pt idx="3">
                  <c:v>6.3959715876802908E-2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18912"/>
        <c:axId val="-1144327072"/>
      </c:scatterChart>
      <c:valAx>
        <c:axId val="-11443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27072"/>
        <c:crosses val="autoZero"/>
        <c:crossBetween val="midCat"/>
      </c:valAx>
      <c:valAx>
        <c:axId val="-11443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1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'FER28@97'!$A$20:$A$27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'FER28@97'!$E$20:$E$27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0.41783130018239972</c:v>
                </c:pt>
                <c:pt idx="3">
                  <c:v>0.38566108096818041</c:v>
                </c:pt>
                <c:pt idx="4">
                  <c:v>0.54688992107853684</c:v>
                </c:pt>
                <c:pt idx="5">
                  <c:v>0.773647397677377</c:v>
                </c:pt>
                <c:pt idx="6">
                  <c:v>1.1709957062893204</c:v>
                </c:pt>
                <c:pt idx="7">
                  <c:v>3.7668794454509271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16736"/>
        <c:axId val="-1144314560"/>
      </c:scatterChart>
      <c:valAx>
        <c:axId val="-114431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14560"/>
        <c:crosses val="autoZero"/>
        <c:crossBetween val="midCat"/>
      </c:valAx>
      <c:valAx>
        <c:axId val="-11443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1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'FER28@97'!$A$20:$A$27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'FER28@97'!$F$20:$F$27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4.5245456768008756E-8</c:v>
                </c:pt>
                <c:pt idx="3">
                  <c:v>4.2393473893022856E-8</c:v>
                </c:pt>
                <c:pt idx="4">
                  <c:v>5.5807602339220355E-8</c:v>
                </c:pt>
                <c:pt idx="5">
                  <c:v>7.1363352456102951E-8</c:v>
                </c:pt>
                <c:pt idx="6">
                  <c:v>9.1403508111479136E-8</c:v>
                </c:pt>
                <c:pt idx="7">
                  <c:v>1.2941651779274882E-7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333056"/>
        <c:axId val="-1299516720"/>
      </c:scatterChart>
      <c:valAx>
        <c:axId val="-11443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16720"/>
        <c:crosses val="autoZero"/>
        <c:crossBetween val="midCat"/>
      </c:valAx>
      <c:valAx>
        <c:axId val="-12995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33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'FER28@97'!$A$20:$A$27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'FER28@97'!$D$20:$D$27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438561.28094899439</c:v>
                </c:pt>
                <c:pt idx="3">
                  <c:v>465192.53076022444</c:v>
                </c:pt>
                <c:pt idx="4">
                  <c:v>770743.8006609045</c:v>
                </c:pt>
                <c:pt idx="5">
                  <c:v>1187464.9667586624</c:v>
                </c:pt>
                <c:pt idx="6">
                  <c:v>2222932.6874867631</c:v>
                </c:pt>
                <c:pt idx="7">
                  <c:v>4567016.0528785205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36304"/>
        <c:axId val="-1299530864"/>
      </c:scatterChart>
      <c:valAx>
        <c:axId val="-129953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30864"/>
        <c:crosses val="autoZero"/>
        <c:crossBetween val="midCat"/>
      </c:valAx>
      <c:valAx>
        <c:axId val="-12995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MFI40(1)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Kinetics!$C$17:$C$20</c:f>
              <c:numCache>
                <c:formatCode>General</c:formatCode>
                <c:ptCount val="4"/>
                <c:pt idx="0">
                  <c:v>2.9154518950437317E-3</c:v>
                </c:pt>
                <c:pt idx="1">
                  <c:v>2.8490028490028491E-3</c:v>
                </c:pt>
                <c:pt idx="2">
                  <c:v>2.7932960893854749E-3</c:v>
                </c:pt>
                <c:pt idx="3">
                  <c:v>2.7397260273972603E-3</c:v>
                </c:pt>
              </c:numCache>
            </c:numRef>
          </c:xVal>
          <c:yVal>
            <c:numRef>
              <c:f>Kinetics!$G$17:$G$20</c:f>
              <c:numCache>
                <c:formatCode>General</c:formatCode>
                <c:ptCount val="4"/>
                <c:pt idx="0">
                  <c:v>-6.6437254990960914</c:v>
                </c:pt>
                <c:pt idx="1">
                  <c:v>-5.709453445719693</c:v>
                </c:pt>
                <c:pt idx="2">
                  <c:v>-5.0170868476751345</c:v>
                </c:pt>
                <c:pt idx="3">
                  <c:v>-4.3594986873067354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67520"/>
        <c:axId val="-1144576224"/>
      </c:scatterChart>
      <c:valAx>
        <c:axId val="-11445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76224"/>
        <c:crosses val="autoZero"/>
        <c:crossBetween val="midCat"/>
      </c:valAx>
      <c:valAx>
        <c:axId val="-11445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6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'FER28@97'!$A$20:$A$27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'FER28@97'!$B$20:$B$27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0.34152669661842355</c:v>
                </c:pt>
                <c:pt idx="3">
                  <c:v>0.31999904810554691</c:v>
                </c:pt>
                <c:pt idx="4">
                  <c:v>0.42125303698082994</c:v>
                </c:pt>
                <c:pt idx="5">
                  <c:v>0.53867264837034234</c:v>
                </c:pt>
                <c:pt idx="6">
                  <c:v>0.68994193924727609</c:v>
                </c:pt>
                <c:pt idx="7">
                  <c:v>0.97687588913608714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29232"/>
        <c:axId val="-1299534672"/>
      </c:scatterChart>
      <c:valAx>
        <c:axId val="-12995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34672"/>
        <c:crosses val="autoZero"/>
        <c:crossBetween val="midCat"/>
      </c:valAx>
      <c:valAx>
        <c:axId val="-129953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2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'FER28@97'!$A$20:$A$27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'FER28@97'!$H$20:$H$27</c:f>
              <c:numCache>
                <c:formatCode>General</c:formatCode>
                <c:ptCount val="8"/>
                <c:pt idx="0">
                  <c:v>0</c:v>
                </c:pt>
                <c:pt idx="1">
                  <c:v>2.0544828468149215E-2</c:v>
                </c:pt>
                <c:pt idx="2">
                  <c:v>4.2734449064938361E-2</c:v>
                </c:pt>
                <c:pt idx="3">
                  <c:v>8.3272032147967898E-2</c:v>
                </c:pt>
                <c:pt idx="4">
                  <c:v>0.1590950730612529</c:v>
                </c:pt>
                <c:pt idx="5">
                  <c:v>0.25406359819272128</c:v>
                </c:pt>
                <c:pt idx="6">
                  <c:v>0.4643622661716546</c:v>
                </c:pt>
                <c:pt idx="7">
                  <c:v>0.59692386630860994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39568"/>
        <c:axId val="-1299517808"/>
      </c:scatterChart>
      <c:valAx>
        <c:axId val="-129953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17808"/>
        <c:crosses val="autoZero"/>
        <c:crossBetween val="midCat"/>
      </c:valAx>
      <c:valAx>
        <c:axId val="-12995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3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'FER28@97'!$A$20:$A$27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'FER28@97'!$J$20:$J$27</c:f>
              <c:numCache>
                <c:formatCode>General</c:formatCode>
                <c:ptCount val="8"/>
                <c:pt idx="0">
                  <c:v>0</c:v>
                </c:pt>
                <c:pt idx="1">
                  <c:v>23107.067910063401</c:v>
                </c:pt>
                <c:pt idx="2">
                  <c:v>54876.163146649626</c:v>
                </c:pt>
                <c:pt idx="3">
                  <c:v>121055.13315053037</c:v>
                </c:pt>
                <c:pt idx="4">
                  <c:v>291087.61365021212</c:v>
                </c:pt>
                <c:pt idx="5">
                  <c:v>560064.86146126024</c:v>
                </c:pt>
                <c:pt idx="6">
                  <c:v>1496134.6768317581</c:v>
                </c:pt>
                <c:pt idx="7">
                  <c:v>2790693.1782180122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22160"/>
        <c:axId val="-1299541744"/>
      </c:scatterChart>
      <c:valAx>
        <c:axId val="-12995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41744"/>
        <c:crosses val="autoZero"/>
        <c:crossBetween val="midCat"/>
      </c:valAx>
      <c:valAx>
        <c:axId val="-12995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2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'FER28@97'!$A$20:$A$27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'FER28@97'!$K$20:$K$27</c:f>
              <c:numCache>
                <c:formatCode>General</c:formatCode>
                <c:ptCount val="8"/>
                <c:pt idx="0">
                  <c:v>0</c:v>
                </c:pt>
                <c:pt idx="1">
                  <c:v>2.0758809330063951E-2</c:v>
                </c:pt>
                <c:pt idx="2">
                  <c:v>4.3674443329619804E-2</c:v>
                </c:pt>
                <c:pt idx="3">
                  <c:v>8.6944505205198586E-2</c:v>
                </c:pt>
                <c:pt idx="4">
                  <c:v>0.17327667303481364</c:v>
                </c:pt>
                <c:pt idx="5">
                  <c:v>0.29311493468162086</c:v>
                </c:pt>
                <c:pt idx="6">
                  <c:v>0.62429721613747735</c:v>
                </c:pt>
                <c:pt idx="7">
                  <c:v>0.90862981752972682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40656"/>
        <c:axId val="-1299542288"/>
      </c:scatterChart>
      <c:valAx>
        <c:axId val="-129954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42288"/>
        <c:crosses val="autoZero"/>
        <c:crossBetween val="midCat"/>
      </c:valAx>
      <c:valAx>
        <c:axId val="-12995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4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'FER28@97'!$A$20:$A$27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'FER28@97'!$L$20:$L$27</c:f>
              <c:numCache>
                <c:formatCode>General</c:formatCode>
                <c:ptCount val="8"/>
                <c:pt idx="0">
                  <c:v>0</c:v>
                </c:pt>
                <c:pt idx="1">
                  <c:v>2.721778875460408E-9</c:v>
                </c:pt>
                <c:pt idx="2">
                  <c:v>5.6614598121230345E-9</c:v>
                </c:pt>
                <c:pt idx="3">
                  <c:v>1.1031878818962788E-8</c:v>
                </c:pt>
                <c:pt idx="4">
                  <c:v>2.1076915279154786E-8</c:v>
                </c:pt>
                <c:pt idx="5">
                  <c:v>3.3658345488571718E-8</c:v>
                </c:pt>
                <c:pt idx="6">
                  <c:v>6.1518713022420804E-8</c:v>
                </c:pt>
                <c:pt idx="7">
                  <c:v>7.9080473808564654E-8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32496"/>
        <c:axId val="-1299514000"/>
      </c:scatterChart>
      <c:valAx>
        <c:axId val="-129953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14000"/>
        <c:crosses val="autoZero"/>
        <c:crossBetween val="midCat"/>
      </c:valAx>
      <c:valAx>
        <c:axId val="-12995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3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'FER28@97'!$A$24:$A$27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'FER28@97'!$K$24:$K$27</c:f>
              <c:numCache>
                <c:formatCode>General</c:formatCode>
                <c:ptCount val="4"/>
                <c:pt idx="0">
                  <c:v>0.17327667303481364</c:v>
                </c:pt>
                <c:pt idx="1">
                  <c:v>0.29311493468162086</c:v>
                </c:pt>
                <c:pt idx="2">
                  <c:v>0.62429721613747735</c:v>
                </c:pt>
                <c:pt idx="3">
                  <c:v>0.90862981752972682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40112"/>
        <c:axId val="-1299533584"/>
      </c:scatterChart>
      <c:valAx>
        <c:axId val="-129954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33584"/>
        <c:crosses val="autoZero"/>
        <c:crossBetween val="midCat"/>
      </c:valAx>
      <c:valAx>
        <c:axId val="-12995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4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'FER28@97'!$A$20:$A$23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'FER28@97'!$K$20:$K$23</c:f>
              <c:numCache>
                <c:formatCode>General</c:formatCode>
                <c:ptCount val="4"/>
                <c:pt idx="0">
                  <c:v>0</c:v>
                </c:pt>
                <c:pt idx="1">
                  <c:v>2.0758809330063951E-2</c:v>
                </c:pt>
                <c:pt idx="2">
                  <c:v>4.3674443329619804E-2</c:v>
                </c:pt>
                <c:pt idx="3">
                  <c:v>8.6944505205198586E-2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41200"/>
        <c:axId val="-1299537392"/>
      </c:scatterChart>
      <c:valAx>
        <c:axId val="-12995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37392"/>
        <c:crosses val="autoZero"/>
        <c:crossBetween val="midCat"/>
      </c:valAx>
      <c:valAx>
        <c:axId val="-12995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4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'MFI40@70'!$A$20:$A$27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'MFI40@70'!$E$20:$E$27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-1.0296683046419447E-2</c:v>
                </c:pt>
                <c:pt idx="3">
                  <c:v>-0.10101377517026267</c:v>
                </c:pt>
                <c:pt idx="4">
                  <c:v>-0.18048744750684645</c:v>
                </c:pt>
                <c:pt idx="5">
                  <c:v>-0.15981042117815811</c:v>
                </c:pt>
                <c:pt idx="6">
                  <c:v>-0.23993199196712639</c:v>
                </c:pt>
                <c:pt idx="7">
                  <c:v>-0.1955363285465257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36848"/>
        <c:axId val="-1299522704"/>
      </c:scatterChart>
      <c:valAx>
        <c:axId val="-129953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22704"/>
        <c:crosses val="autoZero"/>
        <c:crossBetween val="midCat"/>
      </c:valAx>
      <c:valAx>
        <c:axId val="-12995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3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'MFI40@70'!$A$20:$A$27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'MFI40@70'!$F$20:$F$27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-1.3711516124755186E-9</c:v>
                </c:pt>
                <c:pt idx="3">
                  <c:v>-1.4081548397196136E-8</c:v>
                </c:pt>
                <c:pt idx="4">
                  <c:v>-2.6204687872775154E-8</c:v>
                </c:pt>
                <c:pt idx="5">
                  <c:v>-2.2957249784916479E-8</c:v>
                </c:pt>
                <c:pt idx="6">
                  <c:v>-3.5923634245235884E-8</c:v>
                </c:pt>
                <c:pt idx="7">
                  <c:v>-2.8610773906184389E-8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33040"/>
        <c:axId val="-1299543920"/>
      </c:scatterChart>
      <c:valAx>
        <c:axId val="-129953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43920"/>
        <c:crosses val="autoZero"/>
        <c:crossBetween val="midCat"/>
      </c:valAx>
      <c:valAx>
        <c:axId val="-12995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3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'MFI40@70'!$A$20:$A$27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'MFI40@70'!$D$20:$D$27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-16133.984192454545</c:v>
                </c:pt>
                <c:pt idx="3">
                  <c:v>-172700.14085287292</c:v>
                </c:pt>
                <c:pt idx="4">
                  <c:v>-290587.04988102958</c:v>
                </c:pt>
                <c:pt idx="5">
                  <c:v>-244269.44650099557</c:v>
                </c:pt>
                <c:pt idx="6">
                  <c:v>-379641.4967805185</c:v>
                </c:pt>
                <c:pt idx="7">
                  <c:v>-288099.01586891373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31952"/>
        <c:axId val="-1299539024"/>
      </c:scatterChart>
      <c:valAx>
        <c:axId val="-129953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39024"/>
        <c:crosses val="autoZero"/>
        <c:crossBetween val="midCat"/>
      </c:valAx>
      <c:valAx>
        <c:axId val="-12995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3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4.xml"/><Relationship Id="rId3" Type="http://schemas.openxmlformats.org/officeDocument/2006/relationships/chart" Target="../charts/chart129.xml"/><Relationship Id="rId7" Type="http://schemas.openxmlformats.org/officeDocument/2006/relationships/chart" Target="../charts/chart133.xml"/><Relationship Id="rId2" Type="http://schemas.openxmlformats.org/officeDocument/2006/relationships/chart" Target="../charts/chart128.xml"/><Relationship Id="rId1" Type="http://schemas.openxmlformats.org/officeDocument/2006/relationships/chart" Target="../charts/chart127.xml"/><Relationship Id="rId6" Type="http://schemas.openxmlformats.org/officeDocument/2006/relationships/chart" Target="../charts/chart132.xml"/><Relationship Id="rId5" Type="http://schemas.openxmlformats.org/officeDocument/2006/relationships/chart" Target="../charts/chart131.xml"/><Relationship Id="rId10" Type="http://schemas.openxmlformats.org/officeDocument/2006/relationships/chart" Target="../charts/chart136.xml"/><Relationship Id="rId4" Type="http://schemas.openxmlformats.org/officeDocument/2006/relationships/chart" Target="../charts/chart130.xml"/><Relationship Id="rId9" Type="http://schemas.openxmlformats.org/officeDocument/2006/relationships/chart" Target="../charts/chart135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4.xml"/><Relationship Id="rId3" Type="http://schemas.openxmlformats.org/officeDocument/2006/relationships/chart" Target="../charts/chart139.xml"/><Relationship Id="rId7" Type="http://schemas.openxmlformats.org/officeDocument/2006/relationships/chart" Target="../charts/chart143.xml"/><Relationship Id="rId2" Type="http://schemas.openxmlformats.org/officeDocument/2006/relationships/chart" Target="../charts/chart138.xml"/><Relationship Id="rId1" Type="http://schemas.openxmlformats.org/officeDocument/2006/relationships/chart" Target="../charts/chart137.xml"/><Relationship Id="rId6" Type="http://schemas.openxmlformats.org/officeDocument/2006/relationships/chart" Target="../charts/chart142.xml"/><Relationship Id="rId5" Type="http://schemas.openxmlformats.org/officeDocument/2006/relationships/chart" Target="../charts/chart141.xml"/><Relationship Id="rId10" Type="http://schemas.openxmlformats.org/officeDocument/2006/relationships/chart" Target="../charts/chart146.xml"/><Relationship Id="rId4" Type="http://schemas.openxmlformats.org/officeDocument/2006/relationships/chart" Target="../charts/chart140.xml"/><Relationship Id="rId9" Type="http://schemas.openxmlformats.org/officeDocument/2006/relationships/chart" Target="../charts/chart145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4.xml"/><Relationship Id="rId3" Type="http://schemas.openxmlformats.org/officeDocument/2006/relationships/chart" Target="../charts/chart149.xml"/><Relationship Id="rId7" Type="http://schemas.openxmlformats.org/officeDocument/2006/relationships/chart" Target="../charts/chart153.xml"/><Relationship Id="rId2" Type="http://schemas.openxmlformats.org/officeDocument/2006/relationships/chart" Target="../charts/chart148.xml"/><Relationship Id="rId1" Type="http://schemas.openxmlformats.org/officeDocument/2006/relationships/chart" Target="../charts/chart147.xml"/><Relationship Id="rId6" Type="http://schemas.openxmlformats.org/officeDocument/2006/relationships/chart" Target="../charts/chart152.xml"/><Relationship Id="rId5" Type="http://schemas.openxmlformats.org/officeDocument/2006/relationships/chart" Target="../charts/chart151.xml"/><Relationship Id="rId10" Type="http://schemas.openxmlformats.org/officeDocument/2006/relationships/chart" Target="../charts/chart156.xml"/><Relationship Id="rId4" Type="http://schemas.openxmlformats.org/officeDocument/2006/relationships/chart" Target="../charts/chart150.xml"/><Relationship Id="rId9" Type="http://schemas.openxmlformats.org/officeDocument/2006/relationships/chart" Target="../charts/chart155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4.xml"/><Relationship Id="rId3" Type="http://schemas.openxmlformats.org/officeDocument/2006/relationships/chart" Target="../charts/chart159.xml"/><Relationship Id="rId7" Type="http://schemas.openxmlformats.org/officeDocument/2006/relationships/chart" Target="../charts/chart163.xml"/><Relationship Id="rId2" Type="http://schemas.openxmlformats.org/officeDocument/2006/relationships/chart" Target="../charts/chart158.xml"/><Relationship Id="rId1" Type="http://schemas.openxmlformats.org/officeDocument/2006/relationships/chart" Target="../charts/chart157.xml"/><Relationship Id="rId6" Type="http://schemas.openxmlformats.org/officeDocument/2006/relationships/chart" Target="../charts/chart162.xml"/><Relationship Id="rId5" Type="http://schemas.openxmlformats.org/officeDocument/2006/relationships/chart" Target="../charts/chart161.xml"/><Relationship Id="rId10" Type="http://schemas.openxmlformats.org/officeDocument/2006/relationships/chart" Target="../charts/chart166.xml"/><Relationship Id="rId4" Type="http://schemas.openxmlformats.org/officeDocument/2006/relationships/chart" Target="../charts/chart160.xml"/><Relationship Id="rId9" Type="http://schemas.openxmlformats.org/officeDocument/2006/relationships/chart" Target="../charts/chart165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4.xml"/><Relationship Id="rId3" Type="http://schemas.openxmlformats.org/officeDocument/2006/relationships/chart" Target="../charts/chart169.xml"/><Relationship Id="rId7" Type="http://schemas.openxmlformats.org/officeDocument/2006/relationships/chart" Target="../charts/chart173.xml"/><Relationship Id="rId2" Type="http://schemas.openxmlformats.org/officeDocument/2006/relationships/chart" Target="../charts/chart168.xml"/><Relationship Id="rId1" Type="http://schemas.openxmlformats.org/officeDocument/2006/relationships/chart" Target="../charts/chart167.xml"/><Relationship Id="rId6" Type="http://schemas.openxmlformats.org/officeDocument/2006/relationships/chart" Target="../charts/chart172.xml"/><Relationship Id="rId5" Type="http://schemas.openxmlformats.org/officeDocument/2006/relationships/chart" Target="../charts/chart171.xml"/><Relationship Id="rId10" Type="http://schemas.openxmlformats.org/officeDocument/2006/relationships/chart" Target="../charts/chart176.xml"/><Relationship Id="rId4" Type="http://schemas.openxmlformats.org/officeDocument/2006/relationships/chart" Target="../charts/chart170.xml"/><Relationship Id="rId9" Type="http://schemas.openxmlformats.org/officeDocument/2006/relationships/chart" Target="../charts/chart175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4.xml"/><Relationship Id="rId3" Type="http://schemas.openxmlformats.org/officeDocument/2006/relationships/chart" Target="../charts/chart179.xml"/><Relationship Id="rId7" Type="http://schemas.openxmlformats.org/officeDocument/2006/relationships/chart" Target="../charts/chart183.xml"/><Relationship Id="rId2" Type="http://schemas.openxmlformats.org/officeDocument/2006/relationships/chart" Target="../charts/chart178.xml"/><Relationship Id="rId1" Type="http://schemas.openxmlformats.org/officeDocument/2006/relationships/chart" Target="../charts/chart177.xml"/><Relationship Id="rId6" Type="http://schemas.openxmlformats.org/officeDocument/2006/relationships/chart" Target="../charts/chart182.xml"/><Relationship Id="rId5" Type="http://schemas.openxmlformats.org/officeDocument/2006/relationships/chart" Target="../charts/chart181.xml"/><Relationship Id="rId10" Type="http://schemas.openxmlformats.org/officeDocument/2006/relationships/chart" Target="../charts/chart186.xml"/><Relationship Id="rId4" Type="http://schemas.openxmlformats.org/officeDocument/2006/relationships/chart" Target="../charts/chart180.xml"/><Relationship Id="rId9" Type="http://schemas.openxmlformats.org/officeDocument/2006/relationships/chart" Target="../charts/chart185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4.xml"/><Relationship Id="rId3" Type="http://schemas.openxmlformats.org/officeDocument/2006/relationships/chart" Target="../charts/chart189.xml"/><Relationship Id="rId7" Type="http://schemas.openxmlformats.org/officeDocument/2006/relationships/chart" Target="../charts/chart193.xml"/><Relationship Id="rId2" Type="http://schemas.openxmlformats.org/officeDocument/2006/relationships/chart" Target="../charts/chart188.xml"/><Relationship Id="rId1" Type="http://schemas.openxmlformats.org/officeDocument/2006/relationships/chart" Target="../charts/chart187.xml"/><Relationship Id="rId6" Type="http://schemas.openxmlformats.org/officeDocument/2006/relationships/chart" Target="../charts/chart192.xml"/><Relationship Id="rId5" Type="http://schemas.openxmlformats.org/officeDocument/2006/relationships/chart" Target="../charts/chart191.xml"/><Relationship Id="rId10" Type="http://schemas.openxmlformats.org/officeDocument/2006/relationships/chart" Target="../charts/chart196.xml"/><Relationship Id="rId4" Type="http://schemas.openxmlformats.org/officeDocument/2006/relationships/chart" Target="../charts/chart190.xml"/><Relationship Id="rId9" Type="http://schemas.openxmlformats.org/officeDocument/2006/relationships/chart" Target="../charts/chart195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4.xml"/><Relationship Id="rId3" Type="http://schemas.openxmlformats.org/officeDocument/2006/relationships/chart" Target="../charts/chart199.xml"/><Relationship Id="rId7" Type="http://schemas.openxmlformats.org/officeDocument/2006/relationships/chart" Target="../charts/chart203.xml"/><Relationship Id="rId2" Type="http://schemas.openxmlformats.org/officeDocument/2006/relationships/chart" Target="../charts/chart198.xml"/><Relationship Id="rId1" Type="http://schemas.openxmlformats.org/officeDocument/2006/relationships/chart" Target="../charts/chart197.xml"/><Relationship Id="rId6" Type="http://schemas.openxmlformats.org/officeDocument/2006/relationships/chart" Target="../charts/chart202.xml"/><Relationship Id="rId5" Type="http://schemas.openxmlformats.org/officeDocument/2006/relationships/chart" Target="../charts/chart201.xml"/><Relationship Id="rId10" Type="http://schemas.openxmlformats.org/officeDocument/2006/relationships/chart" Target="../charts/chart206.xml"/><Relationship Id="rId4" Type="http://schemas.openxmlformats.org/officeDocument/2006/relationships/chart" Target="../charts/chart200.xml"/><Relationship Id="rId9" Type="http://schemas.openxmlformats.org/officeDocument/2006/relationships/chart" Target="../charts/chart205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4.xml"/><Relationship Id="rId3" Type="http://schemas.openxmlformats.org/officeDocument/2006/relationships/chart" Target="../charts/chart209.xml"/><Relationship Id="rId7" Type="http://schemas.openxmlformats.org/officeDocument/2006/relationships/chart" Target="../charts/chart213.xml"/><Relationship Id="rId2" Type="http://schemas.openxmlformats.org/officeDocument/2006/relationships/chart" Target="../charts/chart208.xml"/><Relationship Id="rId1" Type="http://schemas.openxmlformats.org/officeDocument/2006/relationships/chart" Target="../charts/chart207.xml"/><Relationship Id="rId6" Type="http://schemas.openxmlformats.org/officeDocument/2006/relationships/chart" Target="../charts/chart212.xml"/><Relationship Id="rId5" Type="http://schemas.openxmlformats.org/officeDocument/2006/relationships/chart" Target="../charts/chart211.xml"/><Relationship Id="rId10" Type="http://schemas.openxmlformats.org/officeDocument/2006/relationships/chart" Target="../charts/chart216.xml"/><Relationship Id="rId4" Type="http://schemas.openxmlformats.org/officeDocument/2006/relationships/chart" Target="../charts/chart210.xml"/><Relationship Id="rId9" Type="http://schemas.openxmlformats.org/officeDocument/2006/relationships/chart" Target="../charts/chart215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4.xml"/><Relationship Id="rId3" Type="http://schemas.openxmlformats.org/officeDocument/2006/relationships/chart" Target="../charts/chart219.xml"/><Relationship Id="rId7" Type="http://schemas.openxmlformats.org/officeDocument/2006/relationships/chart" Target="../charts/chart223.xml"/><Relationship Id="rId2" Type="http://schemas.openxmlformats.org/officeDocument/2006/relationships/chart" Target="../charts/chart218.xml"/><Relationship Id="rId1" Type="http://schemas.openxmlformats.org/officeDocument/2006/relationships/chart" Target="../charts/chart217.xml"/><Relationship Id="rId6" Type="http://schemas.openxmlformats.org/officeDocument/2006/relationships/chart" Target="../charts/chart222.xml"/><Relationship Id="rId5" Type="http://schemas.openxmlformats.org/officeDocument/2006/relationships/chart" Target="../charts/chart221.xml"/><Relationship Id="rId10" Type="http://schemas.openxmlformats.org/officeDocument/2006/relationships/chart" Target="../charts/chart226.xml"/><Relationship Id="rId4" Type="http://schemas.openxmlformats.org/officeDocument/2006/relationships/chart" Target="../charts/chart220.xml"/><Relationship Id="rId9" Type="http://schemas.openxmlformats.org/officeDocument/2006/relationships/chart" Target="../charts/chart22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4.xml"/><Relationship Id="rId3" Type="http://schemas.openxmlformats.org/officeDocument/2006/relationships/chart" Target="../charts/chart229.xml"/><Relationship Id="rId7" Type="http://schemas.openxmlformats.org/officeDocument/2006/relationships/chart" Target="../charts/chart233.xml"/><Relationship Id="rId2" Type="http://schemas.openxmlformats.org/officeDocument/2006/relationships/chart" Target="../charts/chart228.xml"/><Relationship Id="rId1" Type="http://schemas.openxmlformats.org/officeDocument/2006/relationships/chart" Target="../charts/chart227.xml"/><Relationship Id="rId6" Type="http://schemas.openxmlformats.org/officeDocument/2006/relationships/chart" Target="../charts/chart232.xml"/><Relationship Id="rId5" Type="http://schemas.openxmlformats.org/officeDocument/2006/relationships/chart" Target="../charts/chart231.xml"/><Relationship Id="rId10" Type="http://schemas.openxmlformats.org/officeDocument/2006/relationships/chart" Target="../charts/chart236.xml"/><Relationship Id="rId4" Type="http://schemas.openxmlformats.org/officeDocument/2006/relationships/chart" Target="../charts/chart230.xml"/><Relationship Id="rId9" Type="http://schemas.openxmlformats.org/officeDocument/2006/relationships/chart" Target="../charts/chart235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4.xml"/><Relationship Id="rId3" Type="http://schemas.openxmlformats.org/officeDocument/2006/relationships/chart" Target="../charts/chart239.xml"/><Relationship Id="rId7" Type="http://schemas.openxmlformats.org/officeDocument/2006/relationships/chart" Target="../charts/chart243.xml"/><Relationship Id="rId2" Type="http://schemas.openxmlformats.org/officeDocument/2006/relationships/chart" Target="../charts/chart238.xml"/><Relationship Id="rId1" Type="http://schemas.openxmlformats.org/officeDocument/2006/relationships/chart" Target="../charts/chart237.xml"/><Relationship Id="rId6" Type="http://schemas.openxmlformats.org/officeDocument/2006/relationships/chart" Target="../charts/chart242.xml"/><Relationship Id="rId5" Type="http://schemas.openxmlformats.org/officeDocument/2006/relationships/chart" Target="../charts/chart241.xml"/><Relationship Id="rId10" Type="http://schemas.openxmlformats.org/officeDocument/2006/relationships/chart" Target="../charts/chart246.xml"/><Relationship Id="rId4" Type="http://schemas.openxmlformats.org/officeDocument/2006/relationships/chart" Target="../charts/chart240.xml"/><Relationship Id="rId9" Type="http://schemas.openxmlformats.org/officeDocument/2006/relationships/chart" Target="../charts/chart245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4.xml"/><Relationship Id="rId3" Type="http://schemas.openxmlformats.org/officeDocument/2006/relationships/chart" Target="../charts/chart249.xml"/><Relationship Id="rId7" Type="http://schemas.openxmlformats.org/officeDocument/2006/relationships/chart" Target="../charts/chart253.xml"/><Relationship Id="rId2" Type="http://schemas.openxmlformats.org/officeDocument/2006/relationships/chart" Target="../charts/chart248.xml"/><Relationship Id="rId1" Type="http://schemas.openxmlformats.org/officeDocument/2006/relationships/chart" Target="../charts/chart247.xml"/><Relationship Id="rId6" Type="http://schemas.openxmlformats.org/officeDocument/2006/relationships/chart" Target="../charts/chart252.xml"/><Relationship Id="rId5" Type="http://schemas.openxmlformats.org/officeDocument/2006/relationships/chart" Target="../charts/chart251.xml"/><Relationship Id="rId10" Type="http://schemas.openxmlformats.org/officeDocument/2006/relationships/chart" Target="../charts/chart256.xml"/><Relationship Id="rId4" Type="http://schemas.openxmlformats.org/officeDocument/2006/relationships/chart" Target="../charts/chart250.xml"/><Relationship Id="rId9" Type="http://schemas.openxmlformats.org/officeDocument/2006/relationships/chart" Target="../charts/chart255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4.xml"/><Relationship Id="rId3" Type="http://schemas.openxmlformats.org/officeDocument/2006/relationships/chart" Target="../charts/chart259.xml"/><Relationship Id="rId7" Type="http://schemas.openxmlformats.org/officeDocument/2006/relationships/chart" Target="../charts/chart263.xml"/><Relationship Id="rId2" Type="http://schemas.openxmlformats.org/officeDocument/2006/relationships/chart" Target="../charts/chart258.xml"/><Relationship Id="rId1" Type="http://schemas.openxmlformats.org/officeDocument/2006/relationships/chart" Target="../charts/chart257.xml"/><Relationship Id="rId6" Type="http://schemas.openxmlformats.org/officeDocument/2006/relationships/chart" Target="../charts/chart262.xml"/><Relationship Id="rId5" Type="http://schemas.openxmlformats.org/officeDocument/2006/relationships/chart" Target="../charts/chart261.xml"/><Relationship Id="rId10" Type="http://schemas.openxmlformats.org/officeDocument/2006/relationships/chart" Target="../charts/chart266.xml"/><Relationship Id="rId4" Type="http://schemas.openxmlformats.org/officeDocument/2006/relationships/chart" Target="../charts/chart260.xml"/><Relationship Id="rId9" Type="http://schemas.openxmlformats.org/officeDocument/2006/relationships/chart" Target="../charts/chart265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4.xml"/><Relationship Id="rId3" Type="http://schemas.openxmlformats.org/officeDocument/2006/relationships/chart" Target="../charts/chart269.xml"/><Relationship Id="rId7" Type="http://schemas.openxmlformats.org/officeDocument/2006/relationships/chart" Target="../charts/chart273.xml"/><Relationship Id="rId2" Type="http://schemas.openxmlformats.org/officeDocument/2006/relationships/chart" Target="../charts/chart268.xml"/><Relationship Id="rId1" Type="http://schemas.openxmlformats.org/officeDocument/2006/relationships/chart" Target="../charts/chart267.xml"/><Relationship Id="rId6" Type="http://schemas.openxmlformats.org/officeDocument/2006/relationships/chart" Target="../charts/chart272.xml"/><Relationship Id="rId5" Type="http://schemas.openxmlformats.org/officeDocument/2006/relationships/chart" Target="../charts/chart271.xml"/><Relationship Id="rId10" Type="http://schemas.openxmlformats.org/officeDocument/2006/relationships/chart" Target="../charts/chart276.xml"/><Relationship Id="rId4" Type="http://schemas.openxmlformats.org/officeDocument/2006/relationships/chart" Target="../charts/chart270.xml"/><Relationship Id="rId9" Type="http://schemas.openxmlformats.org/officeDocument/2006/relationships/chart" Target="../charts/chart275.xml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4.xml"/><Relationship Id="rId3" Type="http://schemas.openxmlformats.org/officeDocument/2006/relationships/chart" Target="../charts/chart279.xml"/><Relationship Id="rId7" Type="http://schemas.openxmlformats.org/officeDocument/2006/relationships/chart" Target="../charts/chart283.xml"/><Relationship Id="rId2" Type="http://schemas.openxmlformats.org/officeDocument/2006/relationships/chart" Target="../charts/chart278.xml"/><Relationship Id="rId1" Type="http://schemas.openxmlformats.org/officeDocument/2006/relationships/chart" Target="../charts/chart277.xml"/><Relationship Id="rId6" Type="http://schemas.openxmlformats.org/officeDocument/2006/relationships/chart" Target="../charts/chart282.xml"/><Relationship Id="rId5" Type="http://schemas.openxmlformats.org/officeDocument/2006/relationships/chart" Target="../charts/chart281.xml"/><Relationship Id="rId10" Type="http://schemas.openxmlformats.org/officeDocument/2006/relationships/chart" Target="../charts/chart286.xml"/><Relationship Id="rId4" Type="http://schemas.openxmlformats.org/officeDocument/2006/relationships/chart" Target="../charts/chart280.xml"/><Relationship Id="rId9" Type="http://schemas.openxmlformats.org/officeDocument/2006/relationships/chart" Target="../charts/chart285.xml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4.xml"/><Relationship Id="rId3" Type="http://schemas.openxmlformats.org/officeDocument/2006/relationships/chart" Target="../charts/chart289.xml"/><Relationship Id="rId7" Type="http://schemas.openxmlformats.org/officeDocument/2006/relationships/chart" Target="../charts/chart293.xml"/><Relationship Id="rId2" Type="http://schemas.openxmlformats.org/officeDocument/2006/relationships/chart" Target="../charts/chart288.xml"/><Relationship Id="rId1" Type="http://schemas.openxmlformats.org/officeDocument/2006/relationships/chart" Target="../charts/chart287.xml"/><Relationship Id="rId6" Type="http://schemas.openxmlformats.org/officeDocument/2006/relationships/chart" Target="../charts/chart292.xml"/><Relationship Id="rId5" Type="http://schemas.openxmlformats.org/officeDocument/2006/relationships/chart" Target="../charts/chart291.xml"/><Relationship Id="rId10" Type="http://schemas.openxmlformats.org/officeDocument/2006/relationships/chart" Target="../charts/chart296.xml"/><Relationship Id="rId4" Type="http://schemas.openxmlformats.org/officeDocument/2006/relationships/chart" Target="../charts/chart290.xml"/><Relationship Id="rId9" Type="http://schemas.openxmlformats.org/officeDocument/2006/relationships/chart" Target="../charts/chart295.xml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4.xml"/><Relationship Id="rId3" Type="http://schemas.openxmlformats.org/officeDocument/2006/relationships/chart" Target="../charts/chart299.xml"/><Relationship Id="rId7" Type="http://schemas.openxmlformats.org/officeDocument/2006/relationships/chart" Target="../charts/chart303.xml"/><Relationship Id="rId2" Type="http://schemas.openxmlformats.org/officeDocument/2006/relationships/chart" Target="../charts/chart298.xml"/><Relationship Id="rId1" Type="http://schemas.openxmlformats.org/officeDocument/2006/relationships/chart" Target="../charts/chart297.xml"/><Relationship Id="rId6" Type="http://schemas.openxmlformats.org/officeDocument/2006/relationships/chart" Target="../charts/chart302.xml"/><Relationship Id="rId5" Type="http://schemas.openxmlformats.org/officeDocument/2006/relationships/chart" Target="../charts/chart301.xml"/><Relationship Id="rId10" Type="http://schemas.openxmlformats.org/officeDocument/2006/relationships/chart" Target="../charts/chart306.xml"/><Relationship Id="rId4" Type="http://schemas.openxmlformats.org/officeDocument/2006/relationships/chart" Target="../charts/chart300.xml"/><Relationship Id="rId9" Type="http://schemas.openxmlformats.org/officeDocument/2006/relationships/chart" Target="../charts/chart305.xml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4.xml"/><Relationship Id="rId3" Type="http://schemas.openxmlformats.org/officeDocument/2006/relationships/chart" Target="../charts/chart309.xml"/><Relationship Id="rId7" Type="http://schemas.openxmlformats.org/officeDocument/2006/relationships/chart" Target="../charts/chart313.xml"/><Relationship Id="rId2" Type="http://schemas.openxmlformats.org/officeDocument/2006/relationships/chart" Target="../charts/chart308.xml"/><Relationship Id="rId1" Type="http://schemas.openxmlformats.org/officeDocument/2006/relationships/chart" Target="../charts/chart307.xml"/><Relationship Id="rId6" Type="http://schemas.openxmlformats.org/officeDocument/2006/relationships/chart" Target="../charts/chart312.xml"/><Relationship Id="rId5" Type="http://schemas.openxmlformats.org/officeDocument/2006/relationships/chart" Target="../charts/chart311.xml"/><Relationship Id="rId10" Type="http://schemas.openxmlformats.org/officeDocument/2006/relationships/chart" Target="../charts/chart316.xml"/><Relationship Id="rId4" Type="http://schemas.openxmlformats.org/officeDocument/2006/relationships/chart" Target="../charts/chart310.xml"/><Relationship Id="rId9" Type="http://schemas.openxmlformats.org/officeDocument/2006/relationships/chart" Target="../charts/chart315.xml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4.xml"/><Relationship Id="rId3" Type="http://schemas.openxmlformats.org/officeDocument/2006/relationships/chart" Target="../charts/chart319.xml"/><Relationship Id="rId7" Type="http://schemas.openxmlformats.org/officeDocument/2006/relationships/chart" Target="../charts/chart323.xml"/><Relationship Id="rId2" Type="http://schemas.openxmlformats.org/officeDocument/2006/relationships/chart" Target="../charts/chart318.xml"/><Relationship Id="rId1" Type="http://schemas.openxmlformats.org/officeDocument/2006/relationships/chart" Target="../charts/chart317.xml"/><Relationship Id="rId6" Type="http://schemas.openxmlformats.org/officeDocument/2006/relationships/chart" Target="../charts/chart322.xml"/><Relationship Id="rId5" Type="http://schemas.openxmlformats.org/officeDocument/2006/relationships/chart" Target="../charts/chart321.xml"/><Relationship Id="rId10" Type="http://schemas.openxmlformats.org/officeDocument/2006/relationships/chart" Target="../charts/chart326.xml"/><Relationship Id="rId4" Type="http://schemas.openxmlformats.org/officeDocument/2006/relationships/chart" Target="../charts/chart320.xml"/><Relationship Id="rId9" Type="http://schemas.openxmlformats.org/officeDocument/2006/relationships/chart" Target="../charts/chart32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26" Type="http://schemas.openxmlformats.org/officeDocument/2006/relationships/chart" Target="../charts/chart66.xml"/><Relationship Id="rId3" Type="http://schemas.openxmlformats.org/officeDocument/2006/relationships/chart" Target="../charts/chart43.xml"/><Relationship Id="rId21" Type="http://schemas.openxmlformats.org/officeDocument/2006/relationships/chart" Target="../charts/chart61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5" Type="http://schemas.openxmlformats.org/officeDocument/2006/relationships/chart" Target="../charts/chart65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0" Type="http://schemas.openxmlformats.org/officeDocument/2006/relationships/chart" Target="../charts/chart60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24" Type="http://schemas.openxmlformats.org/officeDocument/2006/relationships/chart" Target="../charts/chart64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23" Type="http://schemas.openxmlformats.org/officeDocument/2006/relationships/chart" Target="../charts/chart63.xml"/><Relationship Id="rId10" Type="http://schemas.openxmlformats.org/officeDocument/2006/relationships/chart" Target="../charts/chart50.xml"/><Relationship Id="rId19" Type="http://schemas.openxmlformats.org/officeDocument/2006/relationships/chart" Target="../charts/chart59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Relationship Id="rId22" Type="http://schemas.openxmlformats.org/officeDocument/2006/relationships/chart" Target="../charts/chart62.xml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4.xml"/><Relationship Id="rId3" Type="http://schemas.openxmlformats.org/officeDocument/2006/relationships/chart" Target="../charts/chart329.xml"/><Relationship Id="rId7" Type="http://schemas.openxmlformats.org/officeDocument/2006/relationships/chart" Target="../charts/chart333.xml"/><Relationship Id="rId2" Type="http://schemas.openxmlformats.org/officeDocument/2006/relationships/chart" Target="../charts/chart328.xml"/><Relationship Id="rId1" Type="http://schemas.openxmlformats.org/officeDocument/2006/relationships/chart" Target="../charts/chart327.xml"/><Relationship Id="rId6" Type="http://schemas.openxmlformats.org/officeDocument/2006/relationships/chart" Target="../charts/chart332.xml"/><Relationship Id="rId5" Type="http://schemas.openxmlformats.org/officeDocument/2006/relationships/chart" Target="../charts/chart331.xml"/><Relationship Id="rId10" Type="http://schemas.openxmlformats.org/officeDocument/2006/relationships/chart" Target="../charts/chart336.xml"/><Relationship Id="rId4" Type="http://schemas.openxmlformats.org/officeDocument/2006/relationships/chart" Target="../charts/chart330.xml"/><Relationship Id="rId9" Type="http://schemas.openxmlformats.org/officeDocument/2006/relationships/chart" Target="../charts/chart3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3" Type="http://schemas.openxmlformats.org/officeDocument/2006/relationships/chart" Target="../charts/chart69.xml"/><Relationship Id="rId7" Type="http://schemas.openxmlformats.org/officeDocument/2006/relationships/chart" Target="../charts/chart73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10" Type="http://schemas.openxmlformats.org/officeDocument/2006/relationships/chart" Target="../charts/chart76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4.xml"/><Relationship Id="rId3" Type="http://schemas.openxmlformats.org/officeDocument/2006/relationships/chart" Target="../charts/chart79.xml"/><Relationship Id="rId7" Type="http://schemas.openxmlformats.org/officeDocument/2006/relationships/chart" Target="../charts/chart83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5" Type="http://schemas.openxmlformats.org/officeDocument/2006/relationships/chart" Target="../charts/chart81.xml"/><Relationship Id="rId10" Type="http://schemas.openxmlformats.org/officeDocument/2006/relationships/chart" Target="../charts/chart86.xml"/><Relationship Id="rId4" Type="http://schemas.openxmlformats.org/officeDocument/2006/relationships/chart" Target="../charts/chart80.xml"/><Relationship Id="rId9" Type="http://schemas.openxmlformats.org/officeDocument/2006/relationships/chart" Target="../charts/chart8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4.xml"/><Relationship Id="rId3" Type="http://schemas.openxmlformats.org/officeDocument/2006/relationships/chart" Target="../charts/chart89.xml"/><Relationship Id="rId7" Type="http://schemas.openxmlformats.org/officeDocument/2006/relationships/chart" Target="../charts/chart93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6" Type="http://schemas.openxmlformats.org/officeDocument/2006/relationships/chart" Target="../charts/chart92.xml"/><Relationship Id="rId5" Type="http://schemas.openxmlformats.org/officeDocument/2006/relationships/chart" Target="../charts/chart91.xml"/><Relationship Id="rId10" Type="http://schemas.openxmlformats.org/officeDocument/2006/relationships/chart" Target="../charts/chart96.xml"/><Relationship Id="rId4" Type="http://schemas.openxmlformats.org/officeDocument/2006/relationships/chart" Target="../charts/chart90.xml"/><Relationship Id="rId9" Type="http://schemas.openxmlformats.org/officeDocument/2006/relationships/chart" Target="../charts/chart9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4.xml"/><Relationship Id="rId3" Type="http://schemas.openxmlformats.org/officeDocument/2006/relationships/chart" Target="../charts/chart99.xml"/><Relationship Id="rId7" Type="http://schemas.openxmlformats.org/officeDocument/2006/relationships/chart" Target="../charts/chart103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10" Type="http://schemas.openxmlformats.org/officeDocument/2006/relationships/chart" Target="../charts/chart106.xml"/><Relationship Id="rId4" Type="http://schemas.openxmlformats.org/officeDocument/2006/relationships/chart" Target="../charts/chart100.xml"/><Relationship Id="rId9" Type="http://schemas.openxmlformats.org/officeDocument/2006/relationships/chart" Target="../charts/chart10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4.xml"/><Relationship Id="rId3" Type="http://schemas.openxmlformats.org/officeDocument/2006/relationships/chart" Target="../charts/chart109.xml"/><Relationship Id="rId7" Type="http://schemas.openxmlformats.org/officeDocument/2006/relationships/chart" Target="../charts/chart113.xml"/><Relationship Id="rId2" Type="http://schemas.openxmlformats.org/officeDocument/2006/relationships/chart" Target="../charts/chart108.xml"/><Relationship Id="rId1" Type="http://schemas.openxmlformats.org/officeDocument/2006/relationships/chart" Target="../charts/chart107.xml"/><Relationship Id="rId6" Type="http://schemas.openxmlformats.org/officeDocument/2006/relationships/chart" Target="../charts/chart112.xml"/><Relationship Id="rId5" Type="http://schemas.openxmlformats.org/officeDocument/2006/relationships/chart" Target="../charts/chart111.xml"/><Relationship Id="rId10" Type="http://schemas.openxmlformats.org/officeDocument/2006/relationships/chart" Target="../charts/chart116.xml"/><Relationship Id="rId4" Type="http://schemas.openxmlformats.org/officeDocument/2006/relationships/chart" Target="../charts/chart110.xml"/><Relationship Id="rId9" Type="http://schemas.openxmlformats.org/officeDocument/2006/relationships/chart" Target="../charts/chart11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4.xml"/><Relationship Id="rId3" Type="http://schemas.openxmlformats.org/officeDocument/2006/relationships/chart" Target="../charts/chart119.xml"/><Relationship Id="rId7" Type="http://schemas.openxmlformats.org/officeDocument/2006/relationships/chart" Target="../charts/chart123.xml"/><Relationship Id="rId2" Type="http://schemas.openxmlformats.org/officeDocument/2006/relationships/chart" Target="../charts/chart118.xml"/><Relationship Id="rId1" Type="http://schemas.openxmlformats.org/officeDocument/2006/relationships/chart" Target="../charts/chart117.xml"/><Relationship Id="rId6" Type="http://schemas.openxmlformats.org/officeDocument/2006/relationships/chart" Target="../charts/chart122.xml"/><Relationship Id="rId5" Type="http://schemas.openxmlformats.org/officeDocument/2006/relationships/chart" Target="../charts/chart121.xml"/><Relationship Id="rId10" Type="http://schemas.openxmlformats.org/officeDocument/2006/relationships/chart" Target="../charts/chart126.xml"/><Relationship Id="rId4" Type="http://schemas.openxmlformats.org/officeDocument/2006/relationships/chart" Target="../charts/chart120.xml"/><Relationship Id="rId9" Type="http://schemas.openxmlformats.org/officeDocument/2006/relationships/chart" Target="../charts/chart1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510540</xdr:colOff>
      <xdr:row>5</xdr:row>
      <xdr:rowOff>80010</xdr:rowOff>
    </xdr:from>
    <xdr:to>
      <xdr:col>15</xdr:col>
      <xdr:colOff>521970</xdr:colOff>
      <xdr:row>11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510540</xdr:colOff>
      <xdr:row>14</xdr:row>
      <xdr:rowOff>80010</xdr:rowOff>
    </xdr:from>
    <xdr:to>
      <xdr:col>15</xdr:col>
      <xdr:colOff>495300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464820</xdr:colOff>
      <xdr:row>23</xdr:row>
      <xdr:rowOff>49530</xdr:rowOff>
    </xdr:from>
    <xdr:to>
      <xdr:col>15</xdr:col>
      <xdr:colOff>457200</xdr:colOff>
      <xdr:row>30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456553</xdr:colOff>
      <xdr:row>32</xdr:row>
      <xdr:rowOff>125730</xdr:rowOff>
    </xdr:from>
    <xdr:to>
      <xdr:col>15</xdr:col>
      <xdr:colOff>495299</xdr:colOff>
      <xdr:row>39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458650</xdr:colOff>
      <xdr:row>41</xdr:row>
      <xdr:rowOff>110490</xdr:rowOff>
    </xdr:from>
    <xdr:to>
      <xdr:col>15</xdr:col>
      <xdr:colOff>438150</xdr:colOff>
      <xdr:row>48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420550</xdr:colOff>
      <xdr:row>49</xdr:row>
      <xdr:rowOff>118110</xdr:rowOff>
    </xdr:from>
    <xdr:to>
      <xdr:col>15</xdr:col>
      <xdr:colOff>400050</xdr:colOff>
      <xdr:row>56</xdr:row>
      <xdr:rowOff>179070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420550</xdr:colOff>
      <xdr:row>58</xdr:row>
      <xdr:rowOff>118110</xdr:rowOff>
    </xdr:from>
    <xdr:to>
      <xdr:col>15</xdr:col>
      <xdr:colOff>400050</xdr:colOff>
      <xdr:row>65</xdr:row>
      <xdr:rowOff>179070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167640</xdr:colOff>
      <xdr:row>5</xdr:row>
      <xdr:rowOff>7620</xdr:rowOff>
    </xdr:from>
    <xdr:to>
      <xdr:col>22</xdr:col>
      <xdr:colOff>190500</xdr:colOff>
      <xdr:row>11</xdr:row>
      <xdr:rowOff>64770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53340</xdr:colOff>
      <xdr:row>14</xdr:row>
      <xdr:rowOff>30480</xdr:rowOff>
    </xdr:from>
    <xdr:to>
      <xdr:col>22</xdr:col>
      <xdr:colOff>262890</xdr:colOff>
      <xdr:row>20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129540</xdr:colOff>
      <xdr:row>23</xdr:row>
      <xdr:rowOff>45720</xdr:rowOff>
    </xdr:from>
    <xdr:to>
      <xdr:col>22</xdr:col>
      <xdr:colOff>384810</xdr:colOff>
      <xdr:row>30</xdr:row>
      <xdr:rowOff>53340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76200</xdr:colOff>
      <xdr:row>32</xdr:row>
      <xdr:rowOff>76200</xdr:rowOff>
    </xdr:from>
    <xdr:to>
      <xdr:col>22</xdr:col>
      <xdr:colOff>400050</xdr:colOff>
      <xdr:row>38</xdr:row>
      <xdr:rowOff>133350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205740</xdr:colOff>
      <xdr:row>41</xdr:row>
      <xdr:rowOff>68580</xdr:rowOff>
    </xdr:from>
    <xdr:to>
      <xdr:col>22</xdr:col>
      <xdr:colOff>441960</xdr:colOff>
      <xdr:row>48</xdr:row>
      <xdr:rowOff>129540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228600</xdr:colOff>
      <xdr:row>50</xdr:row>
      <xdr:rowOff>76200</xdr:rowOff>
    </xdr:from>
    <xdr:to>
      <xdr:col>22</xdr:col>
      <xdr:colOff>426720</xdr:colOff>
      <xdr:row>56</xdr:row>
      <xdr:rowOff>144780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144780</xdr:colOff>
      <xdr:row>4</xdr:row>
      <xdr:rowOff>175260</xdr:rowOff>
    </xdr:from>
    <xdr:to>
      <xdr:col>29</xdr:col>
      <xdr:colOff>167640</xdr:colOff>
      <xdr:row>11</xdr:row>
      <xdr:rowOff>49530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144780</xdr:colOff>
      <xdr:row>13</xdr:row>
      <xdr:rowOff>175260</xdr:rowOff>
    </xdr:from>
    <xdr:to>
      <xdr:col>29</xdr:col>
      <xdr:colOff>354330</xdr:colOff>
      <xdr:row>20</xdr:row>
      <xdr:rowOff>95250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83820</xdr:colOff>
      <xdr:row>22</xdr:row>
      <xdr:rowOff>160020</xdr:rowOff>
    </xdr:from>
    <xdr:to>
      <xdr:col>29</xdr:col>
      <xdr:colOff>339090</xdr:colOff>
      <xdr:row>29</xdr:row>
      <xdr:rowOff>167640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60960</xdr:colOff>
      <xdr:row>32</xdr:row>
      <xdr:rowOff>38100</xdr:rowOff>
    </xdr:from>
    <xdr:to>
      <xdr:col>29</xdr:col>
      <xdr:colOff>384810</xdr:colOff>
      <xdr:row>38</xdr:row>
      <xdr:rowOff>95250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121920</xdr:colOff>
      <xdr:row>41</xdr:row>
      <xdr:rowOff>15240</xdr:rowOff>
    </xdr:from>
    <xdr:to>
      <xdr:col>29</xdr:col>
      <xdr:colOff>358140</xdr:colOff>
      <xdr:row>48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91440</xdr:colOff>
      <xdr:row>49</xdr:row>
      <xdr:rowOff>175260</xdr:rowOff>
    </xdr:from>
    <xdr:to>
      <xdr:col>29</xdr:col>
      <xdr:colOff>289560</xdr:colOff>
      <xdr:row>56</xdr:row>
      <xdr:rowOff>60960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420550</xdr:colOff>
      <xdr:row>66</xdr:row>
      <xdr:rowOff>118110</xdr:rowOff>
    </xdr:from>
    <xdr:to>
      <xdr:col>15</xdr:col>
      <xdr:colOff>400050</xdr:colOff>
      <xdr:row>73</xdr:row>
      <xdr:rowOff>179070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228600</xdr:colOff>
      <xdr:row>67</xdr:row>
      <xdr:rowOff>76200</xdr:rowOff>
    </xdr:from>
    <xdr:to>
      <xdr:col>22</xdr:col>
      <xdr:colOff>426720</xdr:colOff>
      <xdr:row>73</xdr:row>
      <xdr:rowOff>144780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91440</xdr:colOff>
      <xdr:row>66</xdr:row>
      <xdr:rowOff>175260</xdr:rowOff>
    </xdr:from>
    <xdr:to>
      <xdr:col>29</xdr:col>
      <xdr:colOff>289560</xdr:colOff>
      <xdr:row>73</xdr:row>
      <xdr:rowOff>60960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33</xdr:col>
      <xdr:colOff>144780</xdr:colOff>
      <xdr:row>4</xdr:row>
      <xdr:rowOff>175260</xdr:rowOff>
    </xdr:from>
    <xdr:to>
      <xdr:col>36</xdr:col>
      <xdr:colOff>167640</xdr:colOff>
      <xdr:row>11</xdr:row>
      <xdr:rowOff>49530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33</xdr:col>
      <xdr:colOff>144780</xdr:colOff>
      <xdr:row>13</xdr:row>
      <xdr:rowOff>175260</xdr:rowOff>
    </xdr:from>
    <xdr:to>
      <xdr:col>36</xdr:col>
      <xdr:colOff>354330</xdr:colOff>
      <xdr:row>20</xdr:row>
      <xdr:rowOff>95250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83820</xdr:colOff>
      <xdr:row>22</xdr:row>
      <xdr:rowOff>160020</xdr:rowOff>
    </xdr:from>
    <xdr:to>
      <xdr:col>36</xdr:col>
      <xdr:colOff>339090</xdr:colOff>
      <xdr:row>29</xdr:row>
      <xdr:rowOff>167640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33</xdr:col>
      <xdr:colOff>60960</xdr:colOff>
      <xdr:row>32</xdr:row>
      <xdr:rowOff>38100</xdr:rowOff>
    </xdr:from>
    <xdr:to>
      <xdr:col>36</xdr:col>
      <xdr:colOff>384810</xdr:colOff>
      <xdr:row>38</xdr:row>
      <xdr:rowOff>95250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33</xdr:col>
      <xdr:colOff>121920</xdr:colOff>
      <xdr:row>41</xdr:row>
      <xdr:rowOff>15240</xdr:rowOff>
    </xdr:from>
    <xdr:to>
      <xdr:col>36</xdr:col>
      <xdr:colOff>358140</xdr:colOff>
      <xdr:row>48</xdr:row>
      <xdr:rowOff>76200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33</xdr:col>
      <xdr:colOff>91440</xdr:colOff>
      <xdr:row>49</xdr:row>
      <xdr:rowOff>175260</xdr:rowOff>
    </xdr:from>
    <xdr:to>
      <xdr:col>36</xdr:col>
      <xdr:colOff>289560</xdr:colOff>
      <xdr:row>56</xdr:row>
      <xdr:rowOff>60960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33</xdr:col>
      <xdr:colOff>91440</xdr:colOff>
      <xdr:row>66</xdr:row>
      <xdr:rowOff>175260</xdr:rowOff>
    </xdr:from>
    <xdr:to>
      <xdr:col>36</xdr:col>
      <xdr:colOff>289560</xdr:colOff>
      <xdr:row>73</xdr:row>
      <xdr:rowOff>60960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33</xdr:col>
      <xdr:colOff>91440</xdr:colOff>
      <xdr:row>57</xdr:row>
      <xdr:rowOff>175260</xdr:rowOff>
    </xdr:from>
    <xdr:to>
      <xdr:col>36</xdr:col>
      <xdr:colOff>289560</xdr:colOff>
      <xdr:row>64</xdr:row>
      <xdr:rowOff>60960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301625</xdr:colOff>
      <xdr:row>58</xdr:row>
      <xdr:rowOff>95250</xdr:rowOff>
    </xdr:from>
    <xdr:to>
      <xdr:col>22</xdr:col>
      <xdr:colOff>281125</xdr:colOff>
      <xdr:row>65</xdr:row>
      <xdr:rowOff>156210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26</xdr:col>
      <xdr:colOff>254000</xdr:colOff>
      <xdr:row>58</xdr:row>
      <xdr:rowOff>0</xdr:rowOff>
    </xdr:from>
    <xdr:to>
      <xdr:col>29</xdr:col>
      <xdr:colOff>233500</xdr:colOff>
      <xdr:row>65</xdr:row>
      <xdr:rowOff>60960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420550</xdr:colOff>
      <xdr:row>75</xdr:row>
      <xdr:rowOff>118110</xdr:rowOff>
    </xdr:from>
    <xdr:to>
      <xdr:col>15</xdr:col>
      <xdr:colOff>400050</xdr:colOff>
      <xdr:row>82</xdr:row>
      <xdr:rowOff>179070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19</xdr:col>
      <xdr:colOff>228600</xdr:colOff>
      <xdr:row>75</xdr:row>
      <xdr:rowOff>185057</xdr:rowOff>
    </xdr:from>
    <xdr:to>
      <xdr:col>22</xdr:col>
      <xdr:colOff>426720</xdr:colOff>
      <xdr:row>82</xdr:row>
      <xdr:rowOff>63137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26</xdr:col>
      <xdr:colOff>91440</xdr:colOff>
      <xdr:row>75</xdr:row>
      <xdr:rowOff>175260</xdr:rowOff>
    </xdr:from>
    <xdr:to>
      <xdr:col>29</xdr:col>
      <xdr:colOff>289560</xdr:colOff>
      <xdr:row>82</xdr:row>
      <xdr:rowOff>60960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33</xdr:col>
      <xdr:colOff>91440</xdr:colOff>
      <xdr:row>75</xdr:row>
      <xdr:rowOff>175260</xdr:rowOff>
    </xdr:from>
    <xdr:to>
      <xdr:col>36</xdr:col>
      <xdr:colOff>289560</xdr:colOff>
      <xdr:row>82</xdr:row>
      <xdr:rowOff>60960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60</xdr:row>
      <xdr:rowOff>108313</xdr:rowOff>
    </xdr:from>
    <xdr:to>
      <xdr:col>7</xdr:col>
      <xdr:colOff>214448</xdr:colOff>
      <xdr:row>75</xdr:row>
      <xdr:rowOff>108313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76</xdr:row>
      <xdr:rowOff>29936</xdr:rowOff>
    </xdr:from>
    <xdr:to>
      <xdr:col>7</xdr:col>
      <xdr:colOff>229688</xdr:colOff>
      <xdr:row>91</xdr:row>
      <xdr:rowOff>29936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44</xdr:row>
      <xdr:rowOff>154033</xdr:rowOff>
    </xdr:from>
    <xdr:to>
      <xdr:col>7</xdr:col>
      <xdr:colOff>206828</xdr:colOff>
      <xdr:row>59</xdr:row>
      <xdr:rowOff>154033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28</xdr:row>
      <xdr:rowOff>77833</xdr:rowOff>
    </xdr:from>
    <xdr:to>
      <xdr:col>7</xdr:col>
      <xdr:colOff>546463</xdr:colOff>
      <xdr:row>43</xdr:row>
      <xdr:rowOff>77833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28</xdr:row>
      <xdr:rowOff>10886</xdr:rowOff>
    </xdr:from>
    <xdr:to>
      <xdr:col>15</xdr:col>
      <xdr:colOff>209006</xdr:colOff>
      <xdr:row>43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43</xdr:row>
      <xdr:rowOff>173083</xdr:rowOff>
    </xdr:from>
    <xdr:to>
      <xdr:col>14</xdr:col>
      <xdr:colOff>613954</xdr:colOff>
      <xdr:row>58</xdr:row>
      <xdr:rowOff>173083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59</xdr:row>
      <xdr:rowOff>119743</xdr:rowOff>
    </xdr:from>
    <xdr:to>
      <xdr:col>14</xdr:col>
      <xdr:colOff>636814</xdr:colOff>
      <xdr:row>74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75</xdr:row>
      <xdr:rowOff>119743</xdr:rowOff>
    </xdr:from>
    <xdr:to>
      <xdr:col>14</xdr:col>
      <xdr:colOff>720634</xdr:colOff>
      <xdr:row>90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197032</xdr:colOff>
      <xdr:row>59</xdr:row>
      <xdr:rowOff>141514</xdr:rowOff>
    </xdr:from>
    <xdr:to>
      <xdr:col>27</xdr:col>
      <xdr:colOff>323307</xdr:colOff>
      <xdr:row>74</xdr:row>
      <xdr:rowOff>141514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729343</xdr:colOff>
      <xdr:row>59</xdr:row>
      <xdr:rowOff>119744</xdr:rowOff>
    </xdr:from>
    <xdr:to>
      <xdr:col>21</xdr:col>
      <xdr:colOff>53339</xdr:colOff>
      <xdr:row>74</xdr:row>
      <xdr:rowOff>119744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60</xdr:row>
      <xdr:rowOff>108313</xdr:rowOff>
    </xdr:from>
    <xdr:to>
      <xdr:col>7</xdr:col>
      <xdr:colOff>214448</xdr:colOff>
      <xdr:row>75</xdr:row>
      <xdr:rowOff>108313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76</xdr:row>
      <xdr:rowOff>29936</xdr:rowOff>
    </xdr:from>
    <xdr:to>
      <xdr:col>7</xdr:col>
      <xdr:colOff>229688</xdr:colOff>
      <xdr:row>91</xdr:row>
      <xdr:rowOff>29936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44</xdr:row>
      <xdr:rowOff>154033</xdr:rowOff>
    </xdr:from>
    <xdr:to>
      <xdr:col>7</xdr:col>
      <xdr:colOff>206828</xdr:colOff>
      <xdr:row>59</xdr:row>
      <xdr:rowOff>154033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28</xdr:row>
      <xdr:rowOff>77833</xdr:rowOff>
    </xdr:from>
    <xdr:to>
      <xdr:col>7</xdr:col>
      <xdr:colOff>546463</xdr:colOff>
      <xdr:row>43</xdr:row>
      <xdr:rowOff>77833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28</xdr:row>
      <xdr:rowOff>10886</xdr:rowOff>
    </xdr:from>
    <xdr:to>
      <xdr:col>15</xdr:col>
      <xdr:colOff>209006</xdr:colOff>
      <xdr:row>43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43</xdr:row>
      <xdr:rowOff>173083</xdr:rowOff>
    </xdr:from>
    <xdr:to>
      <xdr:col>14</xdr:col>
      <xdr:colOff>613954</xdr:colOff>
      <xdr:row>58</xdr:row>
      <xdr:rowOff>173083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59</xdr:row>
      <xdr:rowOff>119743</xdr:rowOff>
    </xdr:from>
    <xdr:to>
      <xdr:col>14</xdr:col>
      <xdr:colOff>636814</xdr:colOff>
      <xdr:row>74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75</xdr:row>
      <xdr:rowOff>119743</xdr:rowOff>
    </xdr:from>
    <xdr:to>
      <xdr:col>14</xdr:col>
      <xdr:colOff>720634</xdr:colOff>
      <xdr:row>90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175261</xdr:colOff>
      <xdr:row>59</xdr:row>
      <xdr:rowOff>108858</xdr:rowOff>
    </xdr:from>
    <xdr:to>
      <xdr:col>27</xdr:col>
      <xdr:colOff>301535</xdr:colOff>
      <xdr:row>74</xdr:row>
      <xdr:rowOff>108858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751113</xdr:colOff>
      <xdr:row>59</xdr:row>
      <xdr:rowOff>119744</xdr:rowOff>
    </xdr:from>
    <xdr:to>
      <xdr:col>21</xdr:col>
      <xdr:colOff>75111</xdr:colOff>
      <xdr:row>74</xdr:row>
      <xdr:rowOff>119744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60</xdr:row>
      <xdr:rowOff>108313</xdr:rowOff>
    </xdr:from>
    <xdr:to>
      <xdr:col>7</xdr:col>
      <xdr:colOff>214448</xdr:colOff>
      <xdr:row>75</xdr:row>
      <xdr:rowOff>108313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76</xdr:row>
      <xdr:rowOff>29936</xdr:rowOff>
    </xdr:from>
    <xdr:to>
      <xdr:col>7</xdr:col>
      <xdr:colOff>229688</xdr:colOff>
      <xdr:row>91</xdr:row>
      <xdr:rowOff>29936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44</xdr:row>
      <xdr:rowOff>154033</xdr:rowOff>
    </xdr:from>
    <xdr:to>
      <xdr:col>7</xdr:col>
      <xdr:colOff>206828</xdr:colOff>
      <xdr:row>59</xdr:row>
      <xdr:rowOff>154033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28</xdr:row>
      <xdr:rowOff>77833</xdr:rowOff>
    </xdr:from>
    <xdr:to>
      <xdr:col>7</xdr:col>
      <xdr:colOff>546463</xdr:colOff>
      <xdr:row>43</xdr:row>
      <xdr:rowOff>77833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28</xdr:row>
      <xdr:rowOff>10886</xdr:rowOff>
    </xdr:from>
    <xdr:to>
      <xdr:col>15</xdr:col>
      <xdr:colOff>209006</xdr:colOff>
      <xdr:row>43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43</xdr:row>
      <xdr:rowOff>173083</xdr:rowOff>
    </xdr:from>
    <xdr:to>
      <xdr:col>14</xdr:col>
      <xdr:colOff>613954</xdr:colOff>
      <xdr:row>58</xdr:row>
      <xdr:rowOff>173083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59</xdr:row>
      <xdr:rowOff>119743</xdr:rowOff>
    </xdr:from>
    <xdr:to>
      <xdr:col>14</xdr:col>
      <xdr:colOff>636814</xdr:colOff>
      <xdr:row>74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75</xdr:row>
      <xdr:rowOff>119743</xdr:rowOff>
    </xdr:from>
    <xdr:to>
      <xdr:col>14</xdr:col>
      <xdr:colOff>720634</xdr:colOff>
      <xdr:row>90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131717</xdr:colOff>
      <xdr:row>59</xdr:row>
      <xdr:rowOff>87086</xdr:rowOff>
    </xdr:from>
    <xdr:to>
      <xdr:col>27</xdr:col>
      <xdr:colOff>257991</xdr:colOff>
      <xdr:row>74</xdr:row>
      <xdr:rowOff>87086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718457</xdr:colOff>
      <xdr:row>59</xdr:row>
      <xdr:rowOff>97972</xdr:rowOff>
    </xdr:from>
    <xdr:to>
      <xdr:col>21</xdr:col>
      <xdr:colOff>42455</xdr:colOff>
      <xdr:row>74</xdr:row>
      <xdr:rowOff>97972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60</xdr:row>
      <xdr:rowOff>108313</xdr:rowOff>
    </xdr:from>
    <xdr:to>
      <xdr:col>7</xdr:col>
      <xdr:colOff>214448</xdr:colOff>
      <xdr:row>75</xdr:row>
      <xdr:rowOff>108313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76</xdr:row>
      <xdr:rowOff>29936</xdr:rowOff>
    </xdr:from>
    <xdr:to>
      <xdr:col>7</xdr:col>
      <xdr:colOff>229688</xdr:colOff>
      <xdr:row>91</xdr:row>
      <xdr:rowOff>29936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44</xdr:row>
      <xdr:rowOff>154033</xdr:rowOff>
    </xdr:from>
    <xdr:to>
      <xdr:col>7</xdr:col>
      <xdr:colOff>206828</xdr:colOff>
      <xdr:row>59</xdr:row>
      <xdr:rowOff>154033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28</xdr:row>
      <xdr:rowOff>77833</xdr:rowOff>
    </xdr:from>
    <xdr:to>
      <xdr:col>7</xdr:col>
      <xdr:colOff>546463</xdr:colOff>
      <xdr:row>43</xdr:row>
      <xdr:rowOff>77833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28</xdr:row>
      <xdr:rowOff>10886</xdr:rowOff>
    </xdr:from>
    <xdr:to>
      <xdr:col>15</xdr:col>
      <xdr:colOff>209006</xdr:colOff>
      <xdr:row>43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43</xdr:row>
      <xdr:rowOff>173083</xdr:rowOff>
    </xdr:from>
    <xdr:to>
      <xdr:col>14</xdr:col>
      <xdr:colOff>613954</xdr:colOff>
      <xdr:row>58</xdr:row>
      <xdr:rowOff>173083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59</xdr:row>
      <xdr:rowOff>119743</xdr:rowOff>
    </xdr:from>
    <xdr:to>
      <xdr:col>14</xdr:col>
      <xdr:colOff>636814</xdr:colOff>
      <xdr:row>74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75</xdr:row>
      <xdr:rowOff>119743</xdr:rowOff>
    </xdr:from>
    <xdr:to>
      <xdr:col>14</xdr:col>
      <xdr:colOff>720634</xdr:colOff>
      <xdr:row>90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99061</xdr:colOff>
      <xdr:row>59</xdr:row>
      <xdr:rowOff>119743</xdr:rowOff>
    </xdr:from>
    <xdr:to>
      <xdr:col>27</xdr:col>
      <xdr:colOff>225335</xdr:colOff>
      <xdr:row>74</xdr:row>
      <xdr:rowOff>119743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707571</xdr:colOff>
      <xdr:row>59</xdr:row>
      <xdr:rowOff>119744</xdr:rowOff>
    </xdr:from>
    <xdr:to>
      <xdr:col>21</xdr:col>
      <xdr:colOff>31569</xdr:colOff>
      <xdr:row>74</xdr:row>
      <xdr:rowOff>119744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60</xdr:row>
      <xdr:rowOff>108313</xdr:rowOff>
    </xdr:from>
    <xdr:to>
      <xdr:col>7</xdr:col>
      <xdr:colOff>214448</xdr:colOff>
      <xdr:row>75</xdr:row>
      <xdr:rowOff>108313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76</xdr:row>
      <xdr:rowOff>29936</xdr:rowOff>
    </xdr:from>
    <xdr:to>
      <xdr:col>7</xdr:col>
      <xdr:colOff>229688</xdr:colOff>
      <xdr:row>91</xdr:row>
      <xdr:rowOff>29936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44</xdr:row>
      <xdr:rowOff>154033</xdr:rowOff>
    </xdr:from>
    <xdr:to>
      <xdr:col>7</xdr:col>
      <xdr:colOff>206828</xdr:colOff>
      <xdr:row>59</xdr:row>
      <xdr:rowOff>154033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28</xdr:row>
      <xdr:rowOff>77833</xdr:rowOff>
    </xdr:from>
    <xdr:to>
      <xdr:col>7</xdr:col>
      <xdr:colOff>546463</xdr:colOff>
      <xdr:row>43</xdr:row>
      <xdr:rowOff>77833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28</xdr:row>
      <xdr:rowOff>10886</xdr:rowOff>
    </xdr:from>
    <xdr:to>
      <xdr:col>15</xdr:col>
      <xdr:colOff>209006</xdr:colOff>
      <xdr:row>43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43</xdr:row>
      <xdr:rowOff>173083</xdr:rowOff>
    </xdr:from>
    <xdr:to>
      <xdr:col>14</xdr:col>
      <xdr:colOff>613954</xdr:colOff>
      <xdr:row>58</xdr:row>
      <xdr:rowOff>173083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59</xdr:row>
      <xdr:rowOff>119743</xdr:rowOff>
    </xdr:from>
    <xdr:to>
      <xdr:col>14</xdr:col>
      <xdr:colOff>636814</xdr:colOff>
      <xdr:row>74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75</xdr:row>
      <xdr:rowOff>119743</xdr:rowOff>
    </xdr:from>
    <xdr:to>
      <xdr:col>14</xdr:col>
      <xdr:colOff>720634</xdr:colOff>
      <xdr:row>90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186146</xdr:colOff>
      <xdr:row>59</xdr:row>
      <xdr:rowOff>130629</xdr:rowOff>
    </xdr:from>
    <xdr:to>
      <xdr:col>27</xdr:col>
      <xdr:colOff>312420</xdr:colOff>
      <xdr:row>74</xdr:row>
      <xdr:rowOff>130629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740228</xdr:colOff>
      <xdr:row>59</xdr:row>
      <xdr:rowOff>119743</xdr:rowOff>
    </xdr:from>
    <xdr:to>
      <xdr:col>21</xdr:col>
      <xdr:colOff>64226</xdr:colOff>
      <xdr:row>74</xdr:row>
      <xdr:rowOff>119743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60</xdr:row>
      <xdr:rowOff>108313</xdr:rowOff>
    </xdr:from>
    <xdr:to>
      <xdr:col>7</xdr:col>
      <xdr:colOff>214448</xdr:colOff>
      <xdr:row>75</xdr:row>
      <xdr:rowOff>108313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76</xdr:row>
      <xdr:rowOff>29936</xdr:rowOff>
    </xdr:from>
    <xdr:to>
      <xdr:col>7</xdr:col>
      <xdr:colOff>229688</xdr:colOff>
      <xdr:row>91</xdr:row>
      <xdr:rowOff>29936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44</xdr:row>
      <xdr:rowOff>154033</xdr:rowOff>
    </xdr:from>
    <xdr:to>
      <xdr:col>7</xdr:col>
      <xdr:colOff>206828</xdr:colOff>
      <xdr:row>59</xdr:row>
      <xdr:rowOff>154033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28</xdr:row>
      <xdr:rowOff>77833</xdr:rowOff>
    </xdr:from>
    <xdr:to>
      <xdr:col>7</xdr:col>
      <xdr:colOff>546463</xdr:colOff>
      <xdr:row>43</xdr:row>
      <xdr:rowOff>77833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28</xdr:row>
      <xdr:rowOff>10886</xdr:rowOff>
    </xdr:from>
    <xdr:to>
      <xdr:col>15</xdr:col>
      <xdr:colOff>209006</xdr:colOff>
      <xdr:row>43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43</xdr:row>
      <xdr:rowOff>173083</xdr:rowOff>
    </xdr:from>
    <xdr:to>
      <xdr:col>14</xdr:col>
      <xdr:colOff>613954</xdr:colOff>
      <xdr:row>58</xdr:row>
      <xdr:rowOff>173083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59</xdr:row>
      <xdr:rowOff>119743</xdr:rowOff>
    </xdr:from>
    <xdr:to>
      <xdr:col>14</xdr:col>
      <xdr:colOff>636814</xdr:colOff>
      <xdr:row>74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75</xdr:row>
      <xdr:rowOff>119743</xdr:rowOff>
    </xdr:from>
    <xdr:to>
      <xdr:col>14</xdr:col>
      <xdr:colOff>720634</xdr:colOff>
      <xdr:row>90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218803</xdr:colOff>
      <xdr:row>59</xdr:row>
      <xdr:rowOff>130629</xdr:rowOff>
    </xdr:from>
    <xdr:to>
      <xdr:col>27</xdr:col>
      <xdr:colOff>345077</xdr:colOff>
      <xdr:row>74</xdr:row>
      <xdr:rowOff>130629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751114</xdr:colOff>
      <xdr:row>59</xdr:row>
      <xdr:rowOff>97972</xdr:rowOff>
    </xdr:from>
    <xdr:to>
      <xdr:col>21</xdr:col>
      <xdr:colOff>75112</xdr:colOff>
      <xdr:row>74</xdr:row>
      <xdr:rowOff>97972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60</xdr:row>
      <xdr:rowOff>108313</xdr:rowOff>
    </xdr:from>
    <xdr:to>
      <xdr:col>7</xdr:col>
      <xdr:colOff>214448</xdr:colOff>
      <xdr:row>75</xdr:row>
      <xdr:rowOff>108313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76</xdr:row>
      <xdr:rowOff>29936</xdr:rowOff>
    </xdr:from>
    <xdr:to>
      <xdr:col>7</xdr:col>
      <xdr:colOff>229688</xdr:colOff>
      <xdr:row>91</xdr:row>
      <xdr:rowOff>29936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44</xdr:row>
      <xdr:rowOff>154033</xdr:rowOff>
    </xdr:from>
    <xdr:to>
      <xdr:col>7</xdr:col>
      <xdr:colOff>206828</xdr:colOff>
      <xdr:row>59</xdr:row>
      <xdr:rowOff>154033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28</xdr:row>
      <xdr:rowOff>77833</xdr:rowOff>
    </xdr:from>
    <xdr:to>
      <xdr:col>7</xdr:col>
      <xdr:colOff>546463</xdr:colOff>
      <xdr:row>43</xdr:row>
      <xdr:rowOff>77833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28</xdr:row>
      <xdr:rowOff>10886</xdr:rowOff>
    </xdr:from>
    <xdr:to>
      <xdr:col>15</xdr:col>
      <xdr:colOff>209006</xdr:colOff>
      <xdr:row>43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43</xdr:row>
      <xdr:rowOff>173083</xdr:rowOff>
    </xdr:from>
    <xdr:to>
      <xdr:col>14</xdr:col>
      <xdr:colOff>613954</xdr:colOff>
      <xdr:row>58</xdr:row>
      <xdr:rowOff>173083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59</xdr:row>
      <xdr:rowOff>119743</xdr:rowOff>
    </xdr:from>
    <xdr:to>
      <xdr:col>14</xdr:col>
      <xdr:colOff>636814</xdr:colOff>
      <xdr:row>74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75</xdr:row>
      <xdr:rowOff>119743</xdr:rowOff>
    </xdr:from>
    <xdr:to>
      <xdr:col>14</xdr:col>
      <xdr:colOff>720634</xdr:colOff>
      <xdr:row>90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186146</xdr:colOff>
      <xdr:row>59</xdr:row>
      <xdr:rowOff>163286</xdr:rowOff>
    </xdr:from>
    <xdr:to>
      <xdr:col>27</xdr:col>
      <xdr:colOff>312420</xdr:colOff>
      <xdr:row>74</xdr:row>
      <xdr:rowOff>163286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740229</xdr:colOff>
      <xdr:row>59</xdr:row>
      <xdr:rowOff>141514</xdr:rowOff>
    </xdr:from>
    <xdr:to>
      <xdr:col>21</xdr:col>
      <xdr:colOff>64227</xdr:colOff>
      <xdr:row>74</xdr:row>
      <xdr:rowOff>141514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60</xdr:row>
      <xdr:rowOff>108313</xdr:rowOff>
    </xdr:from>
    <xdr:to>
      <xdr:col>7</xdr:col>
      <xdr:colOff>214448</xdr:colOff>
      <xdr:row>75</xdr:row>
      <xdr:rowOff>108313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76</xdr:row>
      <xdr:rowOff>29936</xdr:rowOff>
    </xdr:from>
    <xdr:to>
      <xdr:col>7</xdr:col>
      <xdr:colOff>229688</xdr:colOff>
      <xdr:row>91</xdr:row>
      <xdr:rowOff>29936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44</xdr:row>
      <xdr:rowOff>154033</xdr:rowOff>
    </xdr:from>
    <xdr:to>
      <xdr:col>7</xdr:col>
      <xdr:colOff>206828</xdr:colOff>
      <xdr:row>59</xdr:row>
      <xdr:rowOff>154033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28</xdr:row>
      <xdr:rowOff>77833</xdr:rowOff>
    </xdr:from>
    <xdr:to>
      <xdr:col>7</xdr:col>
      <xdr:colOff>546463</xdr:colOff>
      <xdr:row>43</xdr:row>
      <xdr:rowOff>77833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28</xdr:row>
      <xdr:rowOff>10886</xdr:rowOff>
    </xdr:from>
    <xdr:to>
      <xdr:col>15</xdr:col>
      <xdr:colOff>209006</xdr:colOff>
      <xdr:row>43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43</xdr:row>
      <xdr:rowOff>173083</xdr:rowOff>
    </xdr:from>
    <xdr:to>
      <xdr:col>14</xdr:col>
      <xdr:colOff>613954</xdr:colOff>
      <xdr:row>58</xdr:row>
      <xdr:rowOff>173083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59</xdr:row>
      <xdr:rowOff>119743</xdr:rowOff>
    </xdr:from>
    <xdr:to>
      <xdr:col>14</xdr:col>
      <xdr:colOff>636814</xdr:colOff>
      <xdr:row>74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75</xdr:row>
      <xdr:rowOff>119743</xdr:rowOff>
    </xdr:from>
    <xdr:to>
      <xdr:col>14</xdr:col>
      <xdr:colOff>720634</xdr:colOff>
      <xdr:row>90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229689</xdr:colOff>
      <xdr:row>59</xdr:row>
      <xdr:rowOff>119743</xdr:rowOff>
    </xdr:from>
    <xdr:to>
      <xdr:col>27</xdr:col>
      <xdr:colOff>355963</xdr:colOff>
      <xdr:row>74</xdr:row>
      <xdr:rowOff>119743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783771</xdr:colOff>
      <xdr:row>59</xdr:row>
      <xdr:rowOff>141515</xdr:rowOff>
    </xdr:from>
    <xdr:to>
      <xdr:col>21</xdr:col>
      <xdr:colOff>107769</xdr:colOff>
      <xdr:row>74</xdr:row>
      <xdr:rowOff>141515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58</xdr:row>
      <xdr:rowOff>108313</xdr:rowOff>
    </xdr:from>
    <xdr:to>
      <xdr:col>7</xdr:col>
      <xdr:colOff>214448</xdr:colOff>
      <xdr:row>73</xdr:row>
      <xdr:rowOff>108313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74</xdr:row>
      <xdr:rowOff>29936</xdr:rowOff>
    </xdr:from>
    <xdr:to>
      <xdr:col>7</xdr:col>
      <xdr:colOff>229688</xdr:colOff>
      <xdr:row>89</xdr:row>
      <xdr:rowOff>29936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42</xdr:row>
      <xdr:rowOff>154033</xdr:rowOff>
    </xdr:from>
    <xdr:to>
      <xdr:col>7</xdr:col>
      <xdr:colOff>206828</xdr:colOff>
      <xdr:row>57</xdr:row>
      <xdr:rowOff>154033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26</xdr:row>
      <xdr:rowOff>77833</xdr:rowOff>
    </xdr:from>
    <xdr:to>
      <xdr:col>7</xdr:col>
      <xdr:colOff>546463</xdr:colOff>
      <xdr:row>41</xdr:row>
      <xdr:rowOff>77833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26</xdr:row>
      <xdr:rowOff>10886</xdr:rowOff>
    </xdr:from>
    <xdr:to>
      <xdr:col>15</xdr:col>
      <xdr:colOff>209006</xdr:colOff>
      <xdr:row>41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41</xdr:row>
      <xdr:rowOff>173083</xdr:rowOff>
    </xdr:from>
    <xdr:to>
      <xdr:col>14</xdr:col>
      <xdr:colOff>613954</xdr:colOff>
      <xdr:row>56</xdr:row>
      <xdr:rowOff>173083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57</xdr:row>
      <xdr:rowOff>119743</xdr:rowOff>
    </xdr:from>
    <xdr:to>
      <xdr:col>14</xdr:col>
      <xdr:colOff>636814</xdr:colOff>
      <xdr:row>72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73</xdr:row>
      <xdr:rowOff>119743</xdr:rowOff>
    </xdr:from>
    <xdr:to>
      <xdr:col>14</xdr:col>
      <xdr:colOff>720634</xdr:colOff>
      <xdr:row>88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175260</xdr:colOff>
      <xdr:row>57</xdr:row>
      <xdr:rowOff>152401</xdr:rowOff>
    </xdr:from>
    <xdr:to>
      <xdr:col>27</xdr:col>
      <xdr:colOff>301534</xdr:colOff>
      <xdr:row>72</xdr:row>
      <xdr:rowOff>152401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740228</xdr:colOff>
      <xdr:row>57</xdr:row>
      <xdr:rowOff>141515</xdr:rowOff>
    </xdr:from>
    <xdr:to>
      <xdr:col>21</xdr:col>
      <xdr:colOff>64226</xdr:colOff>
      <xdr:row>72</xdr:row>
      <xdr:rowOff>141515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60</xdr:row>
      <xdr:rowOff>108313</xdr:rowOff>
    </xdr:from>
    <xdr:to>
      <xdr:col>7</xdr:col>
      <xdr:colOff>214448</xdr:colOff>
      <xdr:row>75</xdr:row>
      <xdr:rowOff>108313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76</xdr:row>
      <xdr:rowOff>29936</xdr:rowOff>
    </xdr:from>
    <xdr:to>
      <xdr:col>7</xdr:col>
      <xdr:colOff>229688</xdr:colOff>
      <xdr:row>91</xdr:row>
      <xdr:rowOff>29936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44</xdr:row>
      <xdr:rowOff>154033</xdr:rowOff>
    </xdr:from>
    <xdr:to>
      <xdr:col>7</xdr:col>
      <xdr:colOff>206828</xdr:colOff>
      <xdr:row>59</xdr:row>
      <xdr:rowOff>154033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28</xdr:row>
      <xdr:rowOff>77833</xdr:rowOff>
    </xdr:from>
    <xdr:to>
      <xdr:col>7</xdr:col>
      <xdr:colOff>546463</xdr:colOff>
      <xdr:row>43</xdr:row>
      <xdr:rowOff>77833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28</xdr:row>
      <xdr:rowOff>10886</xdr:rowOff>
    </xdr:from>
    <xdr:to>
      <xdr:col>15</xdr:col>
      <xdr:colOff>209006</xdr:colOff>
      <xdr:row>43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43</xdr:row>
      <xdr:rowOff>173083</xdr:rowOff>
    </xdr:from>
    <xdr:to>
      <xdr:col>14</xdr:col>
      <xdr:colOff>613954</xdr:colOff>
      <xdr:row>58</xdr:row>
      <xdr:rowOff>173083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59</xdr:row>
      <xdr:rowOff>119743</xdr:rowOff>
    </xdr:from>
    <xdr:to>
      <xdr:col>14</xdr:col>
      <xdr:colOff>636814</xdr:colOff>
      <xdr:row>74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75</xdr:row>
      <xdr:rowOff>119743</xdr:rowOff>
    </xdr:from>
    <xdr:to>
      <xdr:col>14</xdr:col>
      <xdr:colOff>720634</xdr:colOff>
      <xdr:row>90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120832</xdr:colOff>
      <xdr:row>59</xdr:row>
      <xdr:rowOff>97971</xdr:rowOff>
    </xdr:from>
    <xdr:to>
      <xdr:col>27</xdr:col>
      <xdr:colOff>247106</xdr:colOff>
      <xdr:row>74</xdr:row>
      <xdr:rowOff>97971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740229</xdr:colOff>
      <xdr:row>59</xdr:row>
      <xdr:rowOff>87086</xdr:rowOff>
    </xdr:from>
    <xdr:to>
      <xdr:col>21</xdr:col>
      <xdr:colOff>64227</xdr:colOff>
      <xdr:row>74</xdr:row>
      <xdr:rowOff>87086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0</xdr:row>
      <xdr:rowOff>11430</xdr:rowOff>
    </xdr:from>
    <xdr:to>
      <xdr:col>12</xdr:col>
      <xdr:colOff>320040</xdr:colOff>
      <xdr:row>11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12</xdr:row>
      <xdr:rowOff>41910</xdr:rowOff>
    </xdr:from>
    <xdr:to>
      <xdr:col>11</xdr:col>
      <xdr:colOff>579120</xdr:colOff>
      <xdr:row>22</xdr:row>
      <xdr:rowOff>167640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106680</xdr:colOff>
      <xdr:row>23</xdr:row>
      <xdr:rowOff>49530</xdr:rowOff>
    </xdr:from>
    <xdr:to>
      <xdr:col>12</xdr:col>
      <xdr:colOff>53340</xdr:colOff>
      <xdr:row>34</xdr:row>
      <xdr:rowOff>7620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594360</xdr:colOff>
      <xdr:row>34</xdr:row>
      <xdr:rowOff>125730</xdr:rowOff>
    </xdr:from>
    <xdr:to>
      <xdr:col>12</xdr:col>
      <xdr:colOff>7620</xdr:colOff>
      <xdr:row>45</xdr:row>
      <xdr:rowOff>83820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60</xdr:row>
      <xdr:rowOff>108313</xdr:rowOff>
    </xdr:from>
    <xdr:to>
      <xdr:col>7</xdr:col>
      <xdr:colOff>214448</xdr:colOff>
      <xdr:row>75</xdr:row>
      <xdr:rowOff>108313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76</xdr:row>
      <xdr:rowOff>29936</xdr:rowOff>
    </xdr:from>
    <xdr:to>
      <xdr:col>7</xdr:col>
      <xdr:colOff>229688</xdr:colOff>
      <xdr:row>91</xdr:row>
      <xdr:rowOff>29936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44</xdr:row>
      <xdr:rowOff>154033</xdr:rowOff>
    </xdr:from>
    <xdr:to>
      <xdr:col>7</xdr:col>
      <xdr:colOff>206828</xdr:colOff>
      <xdr:row>59</xdr:row>
      <xdr:rowOff>154033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28</xdr:row>
      <xdr:rowOff>77833</xdr:rowOff>
    </xdr:from>
    <xdr:to>
      <xdr:col>7</xdr:col>
      <xdr:colOff>546463</xdr:colOff>
      <xdr:row>43</xdr:row>
      <xdr:rowOff>77833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28</xdr:row>
      <xdr:rowOff>10886</xdr:rowOff>
    </xdr:from>
    <xdr:to>
      <xdr:col>15</xdr:col>
      <xdr:colOff>209006</xdr:colOff>
      <xdr:row>43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43</xdr:row>
      <xdr:rowOff>173083</xdr:rowOff>
    </xdr:from>
    <xdr:to>
      <xdr:col>14</xdr:col>
      <xdr:colOff>613954</xdr:colOff>
      <xdr:row>58</xdr:row>
      <xdr:rowOff>173083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59</xdr:row>
      <xdr:rowOff>119743</xdr:rowOff>
    </xdr:from>
    <xdr:to>
      <xdr:col>14</xdr:col>
      <xdr:colOff>636814</xdr:colOff>
      <xdr:row>74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75</xdr:row>
      <xdr:rowOff>119743</xdr:rowOff>
    </xdr:from>
    <xdr:to>
      <xdr:col>14</xdr:col>
      <xdr:colOff>720634</xdr:colOff>
      <xdr:row>90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142604</xdr:colOff>
      <xdr:row>59</xdr:row>
      <xdr:rowOff>163286</xdr:rowOff>
    </xdr:from>
    <xdr:to>
      <xdr:col>27</xdr:col>
      <xdr:colOff>268878</xdr:colOff>
      <xdr:row>74</xdr:row>
      <xdr:rowOff>163286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740229</xdr:colOff>
      <xdr:row>59</xdr:row>
      <xdr:rowOff>141515</xdr:rowOff>
    </xdr:from>
    <xdr:to>
      <xdr:col>21</xdr:col>
      <xdr:colOff>64227</xdr:colOff>
      <xdr:row>74</xdr:row>
      <xdr:rowOff>141515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60</xdr:row>
      <xdr:rowOff>108313</xdr:rowOff>
    </xdr:from>
    <xdr:to>
      <xdr:col>7</xdr:col>
      <xdr:colOff>214448</xdr:colOff>
      <xdr:row>75</xdr:row>
      <xdr:rowOff>108313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76</xdr:row>
      <xdr:rowOff>29936</xdr:rowOff>
    </xdr:from>
    <xdr:to>
      <xdr:col>7</xdr:col>
      <xdr:colOff>229688</xdr:colOff>
      <xdr:row>91</xdr:row>
      <xdr:rowOff>29936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44</xdr:row>
      <xdr:rowOff>154033</xdr:rowOff>
    </xdr:from>
    <xdr:to>
      <xdr:col>7</xdr:col>
      <xdr:colOff>206828</xdr:colOff>
      <xdr:row>59</xdr:row>
      <xdr:rowOff>154033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28</xdr:row>
      <xdr:rowOff>77833</xdr:rowOff>
    </xdr:from>
    <xdr:to>
      <xdr:col>7</xdr:col>
      <xdr:colOff>546463</xdr:colOff>
      <xdr:row>43</xdr:row>
      <xdr:rowOff>77833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28</xdr:row>
      <xdr:rowOff>10886</xdr:rowOff>
    </xdr:from>
    <xdr:to>
      <xdr:col>15</xdr:col>
      <xdr:colOff>209006</xdr:colOff>
      <xdr:row>43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43</xdr:row>
      <xdr:rowOff>173083</xdr:rowOff>
    </xdr:from>
    <xdr:to>
      <xdr:col>14</xdr:col>
      <xdr:colOff>613954</xdr:colOff>
      <xdr:row>58</xdr:row>
      <xdr:rowOff>173083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59</xdr:row>
      <xdr:rowOff>119743</xdr:rowOff>
    </xdr:from>
    <xdr:to>
      <xdr:col>14</xdr:col>
      <xdr:colOff>636814</xdr:colOff>
      <xdr:row>74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75</xdr:row>
      <xdr:rowOff>119743</xdr:rowOff>
    </xdr:from>
    <xdr:to>
      <xdr:col>14</xdr:col>
      <xdr:colOff>720634</xdr:colOff>
      <xdr:row>90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142604</xdr:colOff>
      <xdr:row>59</xdr:row>
      <xdr:rowOff>163286</xdr:rowOff>
    </xdr:from>
    <xdr:to>
      <xdr:col>27</xdr:col>
      <xdr:colOff>268878</xdr:colOff>
      <xdr:row>74</xdr:row>
      <xdr:rowOff>163286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740229</xdr:colOff>
      <xdr:row>59</xdr:row>
      <xdr:rowOff>141515</xdr:rowOff>
    </xdr:from>
    <xdr:to>
      <xdr:col>21</xdr:col>
      <xdr:colOff>64227</xdr:colOff>
      <xdr:row>74</xdr:row>
      <xdr:rowOff>141515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58</xdr:row>
      <xdr:rowOff>108313</xdr:rowOff>
    </xdr:from>
    <xdr:to>
      <xdr:col>7</xdr:col>
      <xdr:colOff>214448</xdr:colOff>
      <xdr:row>73</xdr:row>
      <xdr:rowOff>108313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74</xdr:row>
      <xdr:rowOff>29936</xdr:rowOff>
    </xdr:from>
    <xdr:to>
      <xdr:col>7</xdr:col>
      <xdr:colOff>229688</xdr:colOff>
      <xdr:row>89</xdr:row>
      <xdr:rowOff>29936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42</xdr:row>
      <xdr:rowOff>154033</xdr:rowOff>
    </xdr:from>
    <xdr:to>
      <xdr:col>7</xdr:col>
      <xdr:colOff>206828</xdr:colOff>
      <xdr:row>57</xdr:row>
      <xdr:rowOff>154033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26</xdr:row>
      <xdr:rowOff>77833</xdr:rowOff>
    </xdr:from>
    <xdr:to>
      <xdr:col>7</xdr:col>
      <xdr:colOff>546463</xdr:colOff>
      <xdr:row>41</xdr:row>
      <xdr:rowOff>77833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26</xdr:row>
      <xdr:rowOff>10886</xdr:rowOff>
    </xdr:from>
    <xdr:to>
      <xdr:col>15</xdr:col>
      <xdr:colOff>209006</xdr:colOff>
      <xdr:row>41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41</xdr:row>
      <xdr:rowOff>173083</xdr:rowOff>
    </xdr:from>
    <xdr:to>
      <xdr:col>14</xdr:col>
      <xdr:colOff>613954</xdr:colOff>
      <xdr:row>56</xdr:row>
      <xdr:rowOff>173083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57</xdr:row>
      <xdr:rowOff>119743</xdr:rowOff>
    </xdr:from>
    <xdr:to>
      <xdr:col>14</xdr:col>
      <xdr:colOff>636814</xdr:colOff>
      <xdr:row>72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73</xdr:row>
      <xdr:rowOff>119743</xdr:rowOff>
    </xdr:from>
    <xdr:to>
      <xdr:col>14</xdr:col>
      <xdr:colOff>720634</xdr:colOff>
      <xdr:row>88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142604</xdr:colOff>
      <xdr:row>57</xdr:row>
      <xdr:rowOff>163286</xdr:rowOff>
    </xdr:from>
    <xdr:to>
      <xdr:col>27</xdr:col>
      <xdr:colOff>268878</xdr:colOff>
      <xdr:row>72</xdr:row>
      <xdr:rowOff>163286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740229</xdr:colOff>
      <xdr:row>57</xdr:row>
      <xdr:rowOff>141515</xdr:rowOff>
    </xdr:from>
    <xdr:to>
      <xdr:col>21</xdr:col>
      <xdr:colOff>64227</xdr:colOff>
      <xdr:row>72</xdr:row>
      <xdr:rowOff>141515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60</xdr:row>
      <xdr:rowOff>108313</xdr:rowOff>
    </xdr:from>
    <xdr:to>
      <xdr:col>7</xdr:col>
      <xdr:colOff>214448</xdr:colOff>
      <xdr:row>75</xdr:row>
      <xdr:rowOff>108313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76</xdr:row>
      <xdr:rowOff>29936</xdr:rowOff>
    </xdr:from>
    <xdr:to>
      <xdr:col>7</xdr:col>
      <xdr:colOff>229688</xdr:colOff>
      <xdr:row>91</xdr:row>
      <xdr:rowOff>29936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44</xdr:row>
      <xdr:rowOff>154033</xdr:rowOff>
    </xdr:from>
    <xdr:to>
      <xdr:col>7</xdr:col>
      <xdr:colOff>206828</xdr:colOff>
      <xdr:row>59</xdr:row>
      <xdr:rowOff>154033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28</xdr:row>
      <xdr:rowOff>77833</xdr:rowOff>
    </xdr:from>
    <xdr:to>
      <xdr:col>7</xdr:col>
      <xdr:colOff>546463</xdr:colOff>
      <xdr:row>43</xdr:row>
      <xdr:rowOff>77833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28</xdr:row>
      <xdr:rowOff>10886</xdr:rowOff>
    </xdr:from>
    <xdr:to>
      <xdr:col>15</xdr:col>
      <xdr:colOff>209006</xdr:colOff>
      <xdr:row>43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43</xdr:row>
      <xdr:rowOff>173083</xdr:rowOff>
    </xdr:from>
    <xdr:to>
      <xdr:col>14</xdr:col>
      <xdr:colOff>613954</xdr:colOff>
      <xdr:row>58</xdr:row>
      <xdr:rowOff>173083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59</xdr:row>
      <xdr:rowOff>119743</xdr:rowOff>
    </xdr:from>
    <xdr:to>
      <xdr:col>14</xdr:col>
      <xdr:colOff>636814</xdr:colOff>
      <xdr:row>74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75</xdr:row>
      <xdr:rowOff>119743</xdr:rowOff>
    </xdr:from>
    <xdr:to>
      <xdr:col>14</xdr:col>
      <xdr:colOff>720634</xdr:colOff>
      <xdr:row>90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142604</xdr:colOff>
      <xdr:row>59</xdr:row>
      <xdr:rowOff>163286</xdr:rowOff>
    </xdr:from>
    <xdr:to>
      <xdr:col>27</xdr:col>
      <xdr:colOff>268878</xdr:colOff>
      <xdr:row>74</xdr:row>
      <xdr:rowOff>163286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740229</xdr:colOff>
      <xdr:row>59</xdr:row>
      <xdr:rowOff>141515</xdr:rowOff>
    </xdr:from>
    <xdr:to>
      <xdr:col>21</xdr:col>
      <xdr:colOff>64227</xdr:colOff>
      <xdr:row>74</xdr:row>
      <xdr:rowOff>141515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60</xdr:row>
      <xdr:rowOff>108313</xdr:rowOff>
    </xdr:from>
    <xdr:to>
      <xdr:col>7</xdr:col>
      <xdr:colOff>214448</xdr:colOff>
      <xdr:row>75</xdr:row>
      <xdr:rowOff>108313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76</xdr:row>
      <xdr:rowOff>29936</xdr:rowOff>
    </xdr:from>
    <xdr:to>
      <xdr:col>7</xdr:col>
      <xdr:colOff>229688</xdr:colOff>
      <xdr:row>91</xdr:row>
      <xdr:rowOff>29936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44</xdr:row>
      <xdr:rowOff>154033</xdr:rowOff>
    </xdr:from>
    <xdr:to>
      <xdr:col>7</xdr:col>
      <xdr:colOff>206828</xdr:colOff>
      <xdr:row>59</xdr:row>
      <xdr:rowOff>154033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28</xdr:row>
      <xdr:rowOff>77833</xdr:rowOff>
    </xdr:from>
    <xdr:to>
      <xdr:col>7</xdr:col>
      <xdr:colOff>546463</xdr:colOff>
      <xdr:row>43</xdr:row>
      <xdr:rowOff>77833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28</xdr:row>
      <xdr:rowOff>10886</xdr:rowOff>
    </xdr:from>
    <xdr:to>
      <xdr:col>15</xdr:col>
      <xdr:colOff>209006</xdr:colOff>
      <xdr:row>43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43</xdr:row>
      <xdr:rowOff>173083</xdr:rowOff>
    </xdr:from>
    <xdr:to>
      <xdr:col>14</xdr:col>
      <xdr:colOff>613954</xdr:colOff>
      <xdr:row>58</xdr:row>
      <xdr:rowOff>173083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59</xdr:row>
      <xdr:rowOff>119743</xdr:rowOff>
    </xdr:from>
    <xdr:to>
      <xdr:col>14</xdr:col>
      <xdr:colOff>636814</xdr:colOff>
      <xdr:row>74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75</xdr:row>
      <xdr:rowOff>119743</xdr:rowOff>
    </xdr:from>
    <xdr:to>
      <xdr:col>14</xdr:col>
      <xdr:colOff>720634</xdr:colOff>
      <xdr:row>90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142604</xdr:colOff>
      <xdr:row>59</xdr:row>
      <xdr:rowOff>163286</xdr:rowOff>
    </xdr:from>
    <xdr:to>
      <xdr:col>27</xdr:col>
      <xdr:colOff>268878</xdr:colOff>
      <xdr:row>74</xdr:row>
      <xdr:rowOff>163286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740229</xdr:colOff>
      <xdr:row>59</xdr:row>
      <xdr:rowOff>141515</xdr:rowOff>
    </xdr:from>
    <xdr:to>
      <xdr:col>21</xdr:col>
      <xdr:colOff>64227</xdr:colOff>
      <xdr:row>74</xdr:row>
      <xdr:rowOff>141515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60</xdr:row>
      <xdr:rowOff>108313</xdr:rowOff>
    </xdr:from>
    <xdr:to>
      <xdr:col>7</xdr:col>
      <xdr:colOff>214448</xdr:colOff>
      <xdr:row>75</xdr:row>
      <xdr:rowOff>108313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76</xdr:row>
      <xdr:rowOff>29936</xdr:rowOff>
    </xdr:from>
    <xdr:to>
      <xdr:col>7</xdr:col>
      <xdr:colOff>229688</xdr:colOff>
      <xdr:row>91</xdr:row>
      <xdr:rowOff>29936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44</xdr:row>
      <xdr:rowOff>154033</xdr:rowOff>
    </xdr:from>
    <xdr:to>
      <xdr:col>7</xdr:col>
      <xdr:colOff>206828</xdr:colOff>
      <xdr:row>59</xdr:row>
      <xdr:rowOff>154033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28</xdr:row>
      <xdr:rowOff>77833</xdr:rowOff>
    </xdr:from>
    <xdr:to>
      <xdr:col>7</xdr:col>
      <xdr:colOff>546463</xdr:colOff>
      <xdr:row>43</xdr:row>
      <xdr:rowOff>77833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28</xdr:row>
      <xdr:rowOff>10886</xdr:rowOff>
    </xdr:from>
    <xdr:to>
      <xdr:col>15</xdr:col>
      <xdr:colOff>209006</xdr:colOff>
      <xdr:row>43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43</xdr:row>
      <xdr:rowOff>173083</xdr:rowOff>
    </xdr:from>
    <xdr:to>
      <xdr:col>14</xdr:col>
      <xdr:colOff>613954</xdr:colOff>
      <xdr:row>58</xdr:row>
      <xdr:rowOff>173083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59</xdr:row>
      <xdr:rowOff>119743</xdr:rowOff>
    </xdr:from>
    <xdr:to>
      <xdr:col>14</xdr:col>
      <xdr:colOff>636814</xdr:colOff>
      <xdr:row>74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75</xdr:row>
      <xdr:rowOff>119743</xdr:rowOff>
    </xdr:from>
    <xdr:to>
      <xdr:col>14</xdr:col>
      <xdr:colOff>720634</xdr:colOff>
      <xdr:row>90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142604</xdr:colOff>
      <xdr:row>59</xdr:row>
      <xdr:rowOff>163286</xdr:rowOff>
    </xdr:from>
    <xdr:to>
      <xdr:col>27</xdr:col>
      <xdr:colOff>268878</xdr:colOff>
      <xdr:row>74</xdr:row>
      <xdr:rowOff>163286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740229</xdr:colOff>
      <xdr:row>59</xdr:row>
      <xdr:rowOff>141515</xdr:rowOff>
    </xdr:from>
    <xdr:to>
      <xdr:col>21</xdr:col>
      <xdr:colOff>64227</xdr:colOff>
      <xdr:row>74</xdr:row>
      <xdr:rowOff>141515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60</xdr:row>
      <xdr:rowOff>108313</xdr:rowOff>
    </xdr:from>
    <xdr:to>
      <xdr:col>7</xdr:col>
      <xdr:colOff>214448</xdr:colOff>
      <xdr:row>75</xdr:row>
      <xdr:rowOff>108313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76</xdr:row>
      <xdr:rowOff>29936</xdr:rowOff>
    </xdr:from>
    <xdr:to>
      <xdr:col>7</xdr:col>
      <xdr:colOff>229688</xdr:colOff>
      <xdr:row>91</xdr:row>
      <xdr:rowOff>29936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44</xdr:row>
      <xdr:rowOff>154033</xdr:rowOff>
    </xdr:from>
    <xdr:to>
      <xdr:col>7</xdr:col>
      <xdr:colOff>206828</xdr:colOff>
      <xdr:row>59</xdr:row>
      <xdr:rowOff>154033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28</xdr:row>
      <xdr:rowOff>77833</xdr:rowOff>
    </xdr:from>
    <xdr:to>
      <xdr:col>7</xdr:col>
      <xdr:colOff>546463</xdr:colOff>
      <xdr:row>43</xdr:row>
      <xdr:rowOff>77833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28</xdr:row>
      <xdr:rowOff>10886</xdr:rowOff>
    </xdr:from>
    <xdr:to>
      <xdr:col>15</xdr:col>
      <xdr:colOff>209006</xdr:colOff>
      <xdr:row>43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43</xdr:row>
      <xdr:rowOff>173083</xdr:rowOff>
    </xdr:from>
    <xdr:to>
      <xdr:col>14</xdr:col>
      <xdr:colOff>613954</xdr:colOff>
      <xdr:row>58</xdr:row>
      <xdr:rowOff>173083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59</xdr:row>
      <xdr:rowOff>119743</xdr:rowOff>
    </xdr:from>
    <xdr:to>
      <xdr:col>14</xdr:col>
      <xdr:colOff>636814</xdr:colOff>
      <xdr:row>74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75</xdr:row>
      <xdr:rowOff>119743</xdr:rowOff>
    </xdr:from>
    <xdr:to>
      <xdr:col>14</xdr:col>
      <xdr:colOff>720634</xdr:colOff>
      <xdr:row>90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142604</xdr:colOff>
      <xdr:row>59</xdr:row>
      <xdr:rowOff>163286</xdr:rowOff>
    </xdr:from>
    <xdr:to>
      <xdr:col>27</xdr:col>
      <xdr:colOff>268878</xdr:colOff>
      <xdr:row>74</xdr:row>
      <xdr:rowOff>163286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740229</xdr:colOff>
      <xdr:row>59</xdr:row>
      <xdr:rowOff>141515</xdr:rowOff>
    </xdr:from>
    <xdr:to>
      <xdr:col>21</xdr:col>
      <xdr:colOff>64227</xdr:colOff>
      <xdr:row>74</xdr:row>
      <xdr:rowOff>141515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60</xdr:row>
      <xdr:rowOff>108313</xdr:rowOff>
    </xdr:from>
    <xdr:to>
      <xdr:col>7</xdr:col>
      <xdr:colOff>214448</xdr:colOff>
      <xdr:row>75</xdr:row>
      <xdr:rowOff>108313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76</xdr:row>
      <xdr:rowOff>29936</xdr:rowOff>
    </xdr:from>
    <xdr:to>
      <xdr:col>7</xdr:col>
      <xdr:colOff>229688</xdr:colOff>
      <xdr:row>91</xdr:row>
      <xdr:rowOff>29936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44</xdr:row>
      <xdr:rowOff>154033</xdr:rowOff>
    </xdr:from>
    <xdr:to>
      <xdr:col>7</xdr:col>
      <xdr:colOff>206828</xdr:colOff>
      <xdr:row>59</xdr:row>
      <xdr:rowOff>154033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28</xdr:row>
      <xdr:rowOff>77833</xdr:rowOff>
    </xdr:from>
    <xdr:to>
      <xdr:col>7</xdr:col>
      <xdr:colOff>546463</xdr:colOff>
      <xdr:row>43</xdr:row>
      <xdr:rowOff>77833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28</xdr:row>
      <xdr:rowOff>10886</xdr:rowOff>
    </xdr:from>
    <xdr:to>
      <xdr:col>15</xdr:col>
      <xdr:colOff>209006</xdr:colOff>
      <xdr:row>43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43</xdr:row>
      <xdr:rowOff>173083</xdr:rowOff>
    </xdr:from>
    <xdr:to>
      <xdr:col>14</xdr:col>
      <xdr:colOff>613954</xdr:colOff>
      <xdr:row>58</xdr:row>
      <xdr:rowOff>173083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59</xdr:row>
      <xdr:rowOff>119743</xdr:rowOff>
    </xdr:from>
    <xdr:to>
      <xdr:col>14</xdr:col>
      <xdr:colOff>636814</xdr:colOff>
      <xdr:row>74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75</xdr:row>
      <xdr:rowOff>119743</xdr:rowOff>
    </xdr:from>
    <xdr:to>
      <xdr:col>14</xdr:col>
      <xdr:colOff>720634</xdr:colOff>
      <xdr:row>90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142604</xdr:colOff>
      <xdr:row>59</xdr:row>
      <xdr:rowOff>163286</xdr:rowOff>
    </xdr:from>
    <xdr:to>
      <xdr:col>27</xdr:col>
      <xdr:colOff>268878</xdr:colOff>
      <xdr:row>74</xdr:row>
      <xdr:rowOff>163286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740229</xdr:colOff>
      <xdr:row>59</xdr:row>
      <xdr:rowOff>141515</xdr:rowOff>
    </xdr:from>
    <xdr:to>
      <xdr:col>21</xdr:col>
      <xdr:colOff>64227</xdr:colOff>
      <xdr:row>74</xdr:row>
      <xdr:rowOff>141515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60</xdr:row>
      <xdr:rowOff>108313</xdr:rowOff>
    </xdr:from>
    <xdr:to>
      <xdr:col>7</xdr:col>
      <xdr:colOff>214448</xdr:colOff>
      <xdr:row>75</xdr:row>
      <xdr:rowOff>108313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76</xdr:row>
      <xdr:rowOff>29936</xdr:rowOff>
    </xdr:from>
    <xdr:to>
      <xdr:col>7</xdr:col>
      <xdr:colOff>229688</xdr:colOff>
      <xdr:row>91</xdr:row>
      <xdr:rowOff>29936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44</xdr:row>
      <xdr:rowOff>154033</xdr:rowOff>
    </xdr:from>
    <xdr:to>
      <xdr:col>7</xdr:col>
      <xdr:colOff>206828</xdr:colOff>
      <xdr:row>59</xdr:row>
      <xdr:rowOff>154033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28</xdr:row>
      <xdr:rowOff>77833</xdr:rowOff>
    </xdr:from>
    <xdr:to>
      <xdr:col>7</xdr:col>
      <xdr:colOff>546463</xdr:colOff>
      <xdr:row>43</xdr:row>
      <xdr:rowOff>77833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28</xdr:row>
      <xdr:rowOff>10886</xdr:rowOff>
    </xdr:from>
    <xdr:to>
      <xdr:col>15</xdr:col>
      <xdr:colOff>209006</xdr:colOff>
      <xdr:row>43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43</xdr:row>
      <xdr:rowOff>173083</xdr:rowOff>
    </xdr:from>
    <xdr:to>
      <xdr:col>14</xdr:col>
      <xdr:colOff>613954</xdr:colOff>
      <xdr:row>58</xdr:row>
      <xdr:rowOff>173083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59</xdr:row>
      <xdr:rowOff>119743</xdr:rowOff>
    </xdr:from>
    <xdr:to>
      <xdr:col>14</xdr:col>
      <xdr:colOff>636814</xdr:colOff>
      <xdr:row>74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75</xdr:row>
      <xdr:rowOff>119743</xdr:rowOff>
    </xdr:from>
    <xdr:to>
      <xdr:col>14</xdr:col>
      <xdr:colOff>720634</xdr:colOff>
      <xdr:row>90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142604</xdr:colOff>
      <xdr:row>59</xdr:row>
      <xdr:rowOff>163286</xdr:rowOff>
    </xdr:from>
    <xdr:to>
      <xdr:col>27</xdr:col>
      <xdr:colOff>268878</xdr:colOff>
      <xdr:row>74</xdr:row>
      <xdr:rowOff>163286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740229</xdr:colOff>
      <xdr:row>59</xdr:row>
      <xdr:rowOff>141515</xdr:rowOff>
    </xdr:from>
    <xdr:to>
      <xdr:col>21</xdr:col>
      <xdr:colOff>64227</xdr:colOff>
      <xdr:row>74</xdr:row>
      <xdr:rowOff>141515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60</xdr:row>
      <xdr:rowOff>108313</xdr:rowOff>
    </xdr:from>
    <xdr:to>
      <xdr:col>7</xdr:col>
      <xdr:colOff>214448</xdr:colOff>
      <xdr:row>75</xdr:row>
      <xdr:rowOff>108313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76</xdr:row>
      <xdr:rowOff>29936</xdr:rowOff>
    </xdr:from>
    <xdr:to>
      <xdr:col>7</xdr:col>
      <xdr:colOff>229688</xdr:colOff>
      <xdr:row>91</xdr:row>
      <xdr:rowOff>29936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44</xdr:row>
      <xdr:rowOff>154033</xdr:rowOff>
    </xdr:from>
    <xdr:to>
      <xdr:col>7</xdr:col>
      <xdr:colOff>206828</xdr:colOff>
      <xdr:row>59</xdr:row>
      <xdr:rowOff>154033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28</xdr:row>
      <xdr:rowOff>77833</xdr:rowOff>
    </xdr:from>
    <xdr:to>
      <xdr:col>7</xdr:col>
      <xdr:colOff>546463</xdr:colOff>
      <xdr:row>43</xdr:row>
      <xdr:rowOff>77833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28</xdr:row>
      <xdr:rowOff>10886</xdr:rowOff>
    </xdr:from>
    <xdr:to>
      <xdr:col>15</xdr:col>
      <xdr:colOff>209006</xdr:colOff>
      <xdr:row>43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43</xdr:row>
      <xdr:rowOff>173083</xdr:rowOff>
    </xdr:from>
    <xdr:to>
      <xdr:col>14</xdr:col>
      <xdr:colOff>613954</xdr:colOff>
      <xdr:row>58</xdr:row>
      <xdr:rowOff>173083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59</xdr:row>
      <xdr:rowOff>119743</xdr:rowOff>
    </xdr:from>
    <xdr:to>
      <xdr:col>14</xdr:col>
      <xdr:colOff>636814</xdr:colOff>
      <xdr:row>74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75</xdr:row>
      <xdr:rowOff>119743</xdr:rowOff>
    </xdr:from>
    <xdr:to>
      <xdr:col>14</xdr:col>
      <xdr:colOff>720634</xdr:colOff>
      <xdr:row>90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142604</xdr:colOff>
      <xdr:row>59</xdr:row>
      <xdr:rowOff>163286</xdr:rowOff>
    </xdr:from>
    <xdr:to>
      <xdr:col>27</xdr:col>
      <xdr:colOff>268878</xdr:colOff>
      <xdr:row>74</xdr:row>
      <xdr:rowOff>163286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740229</xdr:colOff>
      <xdr:row>59</xdr:row>
      <xdr:rowOff>141515</xdr:rowOff>
    </xdr:from>
    <xdr:to>
      <xdr:col>21</xdr:col>
      <xdr:colOff>64227</xdr:colOff>
      <xdr:row>74</xdr:row>
      <xdr:rowOff>141515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20</xdr:row>
      <xdr:rowOff>49530</xdr:rowOff>
    </xdr:from>
    <xdr:to>
      <xdr:col>8</xdr:col>
      <xdr:colOff>464820</xdr:colOff>
      <xdr:row>35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586740</xdr:colOff>
      <xdr:row>20</xdr:row>
      <xdr:rowOff>15240</xdr:rowOff>
    </xdr:from>
    <xdr:to>
      <xdr:col>17</xdr:col>
      <xdr:colOff>144780</xdr:colOff>
      <xdr:row>35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373380</xdr:colOff>
      <xdr:row>19</xdr:row>
      <xdr:rowOff>137160</xdr:rowOff>
    </xdr:from>
    <xdr:to>
      <xdr:col>25</xdr:col>
      <xdr:colOff>541020</xdr:colOff>
      <xdr:row>34</xdr:row>
      <xdr:rowOff>137160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36</xdr:row>
      <xdr:rowOff>41910</xdr:rowOff>
    </xdr:from>
    <xdr:to>
      <xdr:col>8</xdr:col>
      <xdr:colOff>426720</xdr:colOff>
      <xdr:row>51</xdr:row>
      <xdr:rowOff>41910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</xdr:colOff>
      <xdr:row>36</xdr:row>
      <xdr:rowOff>0</xdr:rowOff>
    </xdr:from>
    <xdr:to>
      <xdr:col>17</xdr:col>
      <xdr:colOff>121920</xdr:colOff>
      <xdr:row>51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480060</xdr:colOff>
      <xdr:row>36</xdr:row>
      <xdr:rowOff>7620</xdr:rowOff>
    </xdr:from>
    <xdr:to>
      <xdr:col>25</xdr:col>
      <xdr:colOff>563880</xdr:colOff>
      <xdr:row>51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320040</xdr:colOff>
      <xdr:row>51</xdr:row>
      <xdr:rowOff>133350</xdr:rowOff>
    </xdr:from>
    <xdr:to>
      <xdr:col>8</xdr:col>
      <xdr:colOff>441960</xdr:colOff>
      <xdr:row>66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15240</xdr:colOff>
      <xdr:row>51</xdr:row>
      <xdr:rowOff>144780</xdr:rowOff>
    </xdr:from>
    <xdr:to>
      <xdr:col>17</xdr:col>
      <xdr:colOff>137160</xdr:colOff>
      <xdr:row>66</xdr:row>
      <xdr:rowOff>144780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441960</xdr:colOff>
      <xdr:row>51</xdr:row>
      <xdr:rowOff>91440</xdr:rowOff>
    </xdr:from>
    <xdr:to>
      <xdr:col>25</xdr:col>
      <xdr:colOff>563880</xdr:colOff>
      <xdr:row>66</xdr:row>
      <xdr:rowOff>91440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342900</xdr:colOff>
      <xdr:row>67</xdr:row>
      <xdr:rowOff>95250</xdr:rowOff>
    </xdr:from>
    <xdr:to>
      <xdr:col>8</xdr:col>
      <xdr:colOff>441960</xdr:colOff>
      <xdr:row>82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563880</xdr:colOff>
      <xdr:row>67</xdr:row>
      <xdr:rowOff>99060</xdr:rowOff>
    </xdr:from>
    <xdr:to>
      <xdr:col>17</xdr:col>
      <xdr:colOff>53340</xdr:colOff>
      <xdr:row>82</xdr:row>
      <xdr:rowOff>99060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373380</xdr:colOff>
      <xdr:row>67</xdr:row>
      <xdr:rowOff>99060</xdr:rowOff>
    </xdr:from>
    <xdr:to>
      <xdr:col>25</xdr:col>
      <xdr:colOff>472440</xdr:colOff>
      <xdr:row>82</xdr:row>
      <xdr:rowOff>99060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390525</xdr:colOff>
      <xdr:row>83</xdr:row>
      <xdr:rowOff>90488</xdr:rowOff>
    </xdr:from>
    <xdr:to>
      <xdr:col>8</xdr:col>
      <xdr:colOff>514351</xdr:colOff>
      <xdr:row>98</xdr:row>
      <xdr:rowOff>85726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600075</xdr:colOff>
      <xdr:row>83</xdr:row>
      <xdr:rowOff>76200</xdr:rowOff>
    </xdr:from>
    <xdr:to>
      <xdr:col>17</xdr:col>
      <xdr:colOff>114301</xdr:colOff>
      <xdr:row>98</xdr:row>
      <xdr:rowOff>71438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247650</xdr:colOff>
      <xdr:row>83</xdr:row>
      <xdr:rowOff>95250</xdr:rowOff>
    </xdr:from>
    <xdr:to>
      <xdr:col>25</xdr:col>
      <xdr:colOff>371476</xdr:colOff>
      <xdr:row>98</xdr:row>
      <xdr:rowOff>61913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552450</xdr:colOff>
      <xdr:row>0</xdr:row>
      <xdr:rowOff>106816</xdr:rowOff>
    </xdr:from>
    <xdr:to>
      <xdr:col>15</xdr:col>
      <xdr:colOff>174172</xdr:colOff>
      <xdr:row>18</xdr:row>
      <xdr:rowOff>152399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348343</xdr:colOff>
      <xdr:row>0</xdr:row>
      <xdr:rowOff>130629</xdr:rowOff>
    </xdr:from>
    <xdr:to>
      <xdr:col>30</xdr:col>
      <xdr:colOff>579665</xdr:colOff>
      <xdr:row>18</xdr:row>
      <xdr:rowOff>176212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380999</xdr:colOff>
      <xdr:row>99</xdr:row>
      <xdr:rowOff>16329</xdr:rowOff>
    </xdr:from>
    <xdr:to>
      <xdr:col>8</xdr:col>
      <xdr:colOff>533400</xdr:colOff>
      <xdr:row>113</xdr:row>
      <xdr:rowOff>168729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43543</xdr:colOff>
      <xdr:row>99</xdr:row>
      <xdr:rowOff>10886</xdr:rowOff>
    </xdr:from>
    <xdr:to>
      <xdr:col>17</xdr:col>
      <xdr:colOff>195944</xdr:colOff>
      <xdr:row>113</xdr:row>
      <xdr:rowOff>163286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348343</xdr:colOff>
      <xdr:row>99</xdr:row>
      <xdr:rowOff>0</xdr:rowOff>
    </xdr:from>
    <xdr:to>
      <xdr:col>25</xdr:col>
      <xdr:colOff>500744</xdr:colOff>
      <xdr:row>113</xdr:row>
      <xdr:rowOff>152400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408215</xdr:colOff>
      <xdr:row>114</xdr:row>
      <xdr:rowOff>97972</xdr:rowOff>
    </xdr:from>
    <xdr:to>
      <xdr:col>8</xdr:col>
      <xdr:colOff>544286</xdr:colOff>
      <xdr:row>128</xdr:row>
      <xdr:rowOff>174172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108857</xdr:colOff>
      <xdr:row>114</xdr:row>
      <xdr:rowOff>108858</xdr:rowOff>
    </xdr:from>
    <xdr:to>
      <xdr:col>17</xdr:col>
      <xdr:colOff>244928</xdr:colOff>
      <xdr:row>128</xdr:row>
      <xdr:rowOff>185058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381001</xdr:colOff>
      <xdr:row>114</xdr:row>
      <xdr:rowOff>108857</xdr:rowOff>
    </xdr:from>
    <xdr:to>
      <xdr:col>25</xdr:col>
      <xdr:colOff>517071</xdr:colOff>
      <xdr:row>128</xdr:row>
      <xdr:rowOff>185057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421821</xdr:colOff>
      <xdr:row>129</xdr:row>
      <xdr:rowOff>111579</xdr:rowOff>
    </xdr:from>
    <xdr:to>
      <xdr:col>8</xdr:col>
      <xdr:colOff>544285</xdr:colOff>
      <xdr:row>143</xdr:row>
      <xdr:rowOff>187779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108857</xdr:colOff>
      <xdr:row>129</xdr:row>
      <xdr:rowOff>122465</xdr:rowOff>
    </xdr:from>
    <xdr:to>
      <xdr:col>17</xdr:col>
      <xdr:colOff>231321</xdr:colOff>
      <xdr:row>144</xdr:row>
      <xdr:rowOff>8165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</xdr:col>
      <xdr:colOff>408214</xdr:colOff>
      <xdr:row>129</xdr:row>
      <xdr:rowOff>136071</xdr:rowOff>
    </xdr:from>
    <xdr:to>
      <xdr:col>25</xdr:col>
      <xdr:colOff>530677</xdr:colOff>
      <xdr:row>144</xdr:row>
      <xdr:rowOff>21771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60</xdr:row>
      <xdr:rowOff>108313</xdr:rowOff>
    </xdr:from>
    <xdr:to>
      <xdr:col>7</xdr:col>
      <xdr:colOff>214448</xdr:colOff>
      <xdr:row>75</xdr:row>
      <xdr:rowOff>108313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76</xdr:row>
      <xdr:rowOff>29936</xdr:rowOff>
    </xdr:from>
    <xdr:to>
      <xdr:col>7</xdr:col>
      <xdr:colOff>229688</xdr:colOff>
      <xdr:row>91</xdr:row>
      <xdr:rowOff>29936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44</xdr:row>
      <xdr:rowOff>154033</xdr:rowOff>
    </xdr:from>
    <xdr:to>
      <xdr:col>7</xdr:col>
      <xdr:colOff>206828</xdr:colOff>
      <xdr:row>59</xdr:row>
      <xdr:rowOff>154033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28</xdr:row>
      <xdr:rowOff>77833</xdr:rowOff>
    </xdr:from>
    <xdr:to>
      <xdr:col>7</xdr:col>
      <xdr:colOff>546463</xdr:colOff>
      <xdr:row>43</xdr:row>
      <xdr:rowOff>77833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28</xdr:row>
      <xdr:rowOff>10886</xdr:rowOff>
    </xdr:from>
    <xdr:to>
      <xdr:col>15</xdr:col>
      <xdr:colOff>209006</xdr:colOff>
      <xdr:row>43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43</xdr:row>
      <xdr:rowOff>173083</xdr:rowOff>
    </xdr:from>
    <xdr:to>
      <xdr:col>14</xdr:col>
      <xdr:colOff>613954</xdr:colOff>
      <xdr:row>58</xdr:row>
      <xdr:rowOff>173083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59</xdr:row>
      <xdr:rowOff>119743</xdr:rowOff>
    </xdr:from>
    <xdr:to>
      <xdr:col>14</xdr:col>
      <xdr:colOff>636814</xdr:colOff>
      <xdr:row>74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75</xdr:row>
      <xdr:rowOff>119743</xdr:rowOff>
    </xdr:from>
    <xdr:to>
      <xdr:col>14</xdr:col>
      <xdr:colOff>720634</xdr:colOff>
      <xdr:row>90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142604</xdr:colOff>
      <xdr:row>59</xdr:row>
      <xdr:rowOff>163286</xdr:rowOff>
    </xdr:from>
    <xdr:to>
      <xdr:col>27</xdr:col>
      <xdr:colOff>268878</xdr:colOff>
      <xdr:row>74</xdr:row>
      <xdr:rowOff>163286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740229</xdr:colOff>
      <xdr:row>59</xdr:row>
      <xdr:rowOff>141515</xdr:rowOff>
    </xdr:from>
    <xdr:to>
      <xdr:col>21</xdr:col>
      <xdr:colOff>64227</xdr:colOff>
      <xdr:row>74</xdr:row>
      <xdr:rowOff>141515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60</xdr:row>
      <xdr:rowOff>108313</xdr:rowOff>
    </xdr:from>
    <xdr:to>
      <xdr:col>7</xdr:col>
      <xdr:colOff>214448</xdr:colOff>
      <xdr:row>75</xdr:row>
      <xdr:rowOff>108313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76</xdr:row>
      <xdr:rowOff>29936</xdr:rowOff>
    </xdr:from>
    <xdr:to>
      <xdr:col>7</xdr:col>
      <xdr:colOff>229688</xdr:colOff>
      <xdr:row>91</xdr:row>
      <xdr:rowOff>29936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44</xdr:row>
      <xdr:rowOff>154033</xdr:rowOff>
    </xdr:from>
    <xdr:to>
      <xdr:col>7</xdr:col>
      <xdr:colOff>206828</xdr:colOff>
      <xdr:row>59</xdr:row>
      <xdr:rowOff>154033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28</xdr:row>
      <xdr:rowOff>77833</xdr:rowOff>
    </xdr:from>
    <xdr:to>
      <xdr:col>7</xdr:col>
      <xdr:colOff>546463</xdr:colOff>
      <xdr:row>43</xdr:row>
      <xdr:rowOff>77833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28</xdr:row>
      <xdr:rowOff>10886</xdr:rowOff>
    </xdr:from>
    <xdr:to>
      <xdr:col>15</xdr:col>
      <xdr:colOff>209006</xdr:colOff>
      <xdr:row>43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43</xdr:row>
      <xdr:rowOff>173083</xdr:rowOff>
    </xdr:from>
    <xdr:to>
      <xdr:col>14</xdr:col>
      <xdr:colOff>613954</xdr:colOff>
      <xdr:row>58</xdr:row>
      <xdr:rowOff>173083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59</xdr:row>
      <xdr:rowOff>119743</xdr:rowOff>
    </xdr:from>
    <xdr:to>
      <xdr:col>14</xdr:col>
      <xdr:colOff>636814</xdr:colOff>
      <xdr:row>74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75</xdr:row>
      <xdr:rowOff>119743</xdr:rowOff>
    </xdr:from>
    <xdr:to>
      <xdr:col>14</xdr:col>
      <xdr:colOff>720634</xdr:colOff>
      <xdr:row>90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284117</xdr:colOff>
      <xdr:row>59</xdr:row>
      <xdr:rowOff>54429</xdr:rowOff>
    </xdr:from>
    <xdr:to>
      <xdr:col>27</xdr:col>
      <xdr:colOff>410391</xdr:colOff>
      <xdr:row>74</xdr:row>
      <xdr:rowOff>54429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794657</xdr:colOff>
      <xdr:row>59</xdr:row>
      <xdr:rowOff>130630</xdr:rowOff>
    </xdr:from>
    <xdr:to>
      <xdr:col>21</xdr:col>
      <xdr:colOff>118655</xdr:colOff>
      <xdr:row>74</xdr:row>
      <xdr:rowOff>130630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60</xdr:row>
      <xdr:rowOff>108313</xdr:rowOff>
    </xdr:from>
    <xdr:to>
      <xdr:col>7</xdr:col>
      <xdr:colOff>214448</xdr:colOff>
      <xdr:row>75</xdr:row>
      <xdr:rowOff>108313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76</xdr:row>
      <xdr:rowOff>29936</xdr:rowOff>
    </xdr:from>
    <xdr:to>
      <xdr:col>7</xdr:col>
      <xdr:colOff>229688</xdr:colOff>
      <xdr:row>91</xdr:row>
      <xdr:rowOff>29936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44</xdr:row>
      <xdr:rowOff>154033</xdr:rowOff>
    </xdr:from>
    <xdr:to>
      <xdr:col>7</xdr:col>
      <xdr:colOff>206828</xdr:colOff>
      <xdr:row>59</xdr:row>
      <xdr:rowOff>154033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28</xdr:row>
      <xdr:rowOff>77833</xdr:rowOff>
    </xdr:from>
    <xdr:to>
      <xdr:col>7</xdr:col>
      <xdr:colOff>546463</xdr:colOff>
      <xdr:row>43</xdr:row>
      <xdr:rowOff>77833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28</xdr:row>
      <xdr:rowOff>10886</xdr:rowOff>
    </xdr:from>
    <xdr:to>
      <xdr:col>15</xdr:col>
      <xdr:colOff>209006</xdr:colOff>
      <xdr:row>43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43</xdr:row>
      <xdr:rowOff>173083</xdr:rowOff>
    </xdr:from>
    <xdr:to>
      <xdr:col>14</xdr:col>
      <xdr:colOff>613954</xdr:colOff>
      <xdr:row>58</xdr:row>
      <xdr:rowOff>173083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59</xdr:row>
      <xdr:rowOff>119743</xdr:rowOff>
    </xdr:from>
    <xdr:to>
      <xdr:col>14</xdr:col>
      <xdr:colOff>636814</xdr:colOff>
      <xdr:row>74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75</xdr:row>
      <xdr:rowOff>119743</xdr:rowOff>
    </xdr:from>
    <xdr:to>
      <xdr:col>14</xdr:col>
      <xdr:colOff>720634</xdr:colOff>
      <xdr:row>90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251460</xdr:colOff>
      <xdr:row>59</xdr:row>
      <xdr:rowOff>87086</xdr:rowOff>
    </xdr:from>
    <xdr:to>
      <xdr:col>27</xdr:col>
      <xdr:colOff>377734</xdr:colOff>
      <xdr:row>74</xdr:row>
      <xdr:rowOff>87086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729342</xdr:colOff>
      <xdr:row>59</xdr:row>
      <xdr:rowOff>119744</xdr:rowOff>
    </xdr:from>
    <xdr:to>
      <xdr:col>21</xdr:col>
      <xdr:colOff>53340</xdr:colOff>
      <xdr:row>74</xdr:row>
      <xdr:rowOff>119744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60</xdr:row>
      <xdr:rowOff>108313</xdr:rowOff>
    </xdr:from>
    <xdr:to>
      <xdr:col>7</xdr:col>
      <xdr:colOff>214448</xdr:colOff>
      <xdr:row>75</xdr:row>
      <xdr:rowOff>108313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76</xdr:row>
      <xdr:rowOff>29936</xdr:rowOff>
    </xdr:from>
    <xdr:to>
      <xdr:col>7</xdr:col>
      <xdr:colOff>229688</xdr:colOff>
      <xdr:row>91</xdr:row>
      <xdr:rowOff>29936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44</xdr:row>
      <xdr:rowOff>154033</xdr:rowOff>
    </xdr:from>
    <xdr:to>
      <xdr:col>7</xdr:col>
      <xdr:colOff>206828</xdr:colOff>
      <xdr:row>59</xdr:row>
      <xdr:rowOff>154033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28</xdr:row>
      <xdr:rowOff>77833</xdr:rowOff>
    </xdr:from>
    <xdr:to>
      <xdr:col>7</xdr:col>
      <xdr:colOff>546463</xdr:colOff>
      <xdr:row>43</xdr:row>
      <xdr:rowOff>77833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28</xdr:row>
      <xdr:rowOff>10886</xdr:rowOff>
    </xdr:from>
    <xdr:to>
      <xdr:col>15</xdr:col>
      <xdr:colOff>209006</xdr:colOff>
      <xdr:row>43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43</xdr:row>
      <xdr:rowOff>173083</xdr:rowOff>
    </xdr:from>
    <xdr:to>
      <xdr:col>14</xdr:col>
      <xdr:colOff>613954</xdr:colOff>
      <xdr:row>58</xdr:row>
      <xdr:rowOff>173083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59</xdr:row>
      <xdr:rowOff>119743</xdr:rowOff>
    </xdr:from>
    <xdr:to>
      <xdr:col>14</xdr:col>
      <xdr:colOff>636814</xdr:colOff>
      <xdr:row>74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75</xdr:row>
      <xdr:rowOff>119743</xdr:rowOff>
    </xdr:from>
    <xdr:to>
      <xdr:col>14</xdr:col>
      <xdr:colOff>720634</xdr:colOff>
      <xdr:row>90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207918</xdr:colOff>
      <xdr:row>59</xdr:row>
      <xdr:rowOff>108857</xdr:rowOff>
    </xdr:from>
    <xdr:to>
      <xdr:col>27</xdr:col>
      <xdr:colOff>334192</xdr:colOff>
      <xdr:row>74</xdr:row>
      <xdr:rowOff>108857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696686</xdr:colOff>
      <xdr:row>59</xdr:row>
      <xdr:rowOff>119743</xdr:rowOff>
    </xdr:from>
    <xdr:to>
      <xdr:col>21</xdr:col>
      <xdr:colOff>20684</xdr:colOff>
      <xdr:row>74</xdr:row>
      <xdr:rowOff>119743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60</xdr:row>
      <xdr:rowOff>108313</xdr:rowOff>
    </xdr:from>
    <xdr:to>
      <xdr:col>7</xdr:col>
      <xdr:colOff>214448</xdr:colOff>
      <xdr:row>75</xdr:row>
      <xdr:rowOff>108313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76</xdr:row>
      <xdr:rowOff>29936</xdr:rowOff>
    </xdr:from>
    <xdr:to>
      <xdr:col>7</xdr:col>
      <xdr:colOff>229688</xdr:colOff>
      <xdr:row>91</xdr:row>
      <xdr:rowOff>29936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44</xdr:row>
      <xdr:rowOff>154033</xdr:rowOff>
    </xdr:from>
    <xdr:to>
      <xdr:col>7</xdr:col>
      <xdr:colOff>206828</xdr:colOff>
      <xdr:row>59</xdr:row>
      <xdr:rowOff>154033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28</xdr:row>
      <xdr:rowOff>77833</xdr:rowOff>
    </xdr:from>
    <xdr:to>
      <xdr:col>7</xdr:col>
      <xdr:colOff>546463</xdr:colOff>
      <xdr:row>43</xdr:row>
      <xdr:rowOff>77833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28</xdr:row>
      <xdr:rowOff>10886</xdr:rowOff>
    </xdr:from>
    <xdr:to>
      <xdr:col>15</xdr:col>
      <xdr:colOff>209006</xdr:colOff>
      <xdr:row>43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43</xdr:row>
      <xdr:rowOff>173083</xdr:rowOff>
    </xdr:from>
    <xdr:to>
      <xdr:col>14</xdr:col>
      <xdr:colOff>613954</xdr:colOff>
      <xdr:row>58</xdr:row>
      <xdr:rowOff>173083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59</xdr:row>
      <xdr:rowOff>119743</xdr:rowOff>
    </xdr:from>
    <xdr:to>
      <xdr:col>14</xdr:col>
      <xdr:colOff>636814</xdr:colOff>
      <xdr:row>74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75</xdr:row>
      <xdr:rowOff>119743</xdr:rowOff>
    </xdr:from>
    <xdr:to>
      <xdr:col>14</xdr:col>
      <xdr:colOff>720634</xdr:colOff>
      <xdr:row>90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218803</xdr:colOff>
      <xdr:row>59</xdr:row>
      <xdr:rowOff>130629</xdr:rowOff>
    </xdr:from>
    <xdr:to>
      <xdr:col>27</xdr:col>
      <xdr:colOff>345077</xdr:colOff>
      <xdr:row>74</xdr:row>
      <xdr:rowOff>130629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751114</xdr:colOff>
      <xdr:row>59</xdr:row>
      <xdr:rowOff>152400</xdr:rowOff>
    </xdr:from>
    <xdr:to>
      <xdr:col>21</xdr:col>
      <xdr:colOff>75112</xdr:colOff>
      <xdr:row>74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60</xdr:row>
      <xdr:rowOff>108313</xdr:rowOff>
    </xdr:from>
    <xdr:to>
      <xdr:col>7</xdr:col>
      <xdr:colOff>214448</xdr:colOff>
      <xdr:row>75</xdr:row>
      <xdr:rowOff>108313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76</xdr:row>
      <xdr:rowOff>29936</xdr:rowOff>
    </xdr:from>
    <xdr:to>
      <xdr:col>7</xdr:col>
      <xdr:colOff>229688</xdr:colOff>
      <xdr:row>91</xdr:row>
      <xdr:rowOff>29936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44</xdr:row>
      <xdr:rowOff>154033</xdr:rowOff>
    </xdr:from>
    <xdr:to>
      <xdr:col>7</xdr:col>
      <xdr:colOff>206828</xdr:colOff>
      <xdr:row>59</xdr:row>
      <xdr:rowOff>154033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28</xdr:row>
      <xdr:rowOff>77833</xdr:rowOff>
    </xdr:from>
    <xdr:to>
      <xdr:col>7</xdr:col>
      <xdr:colOff>546463</xdr:colOff>
      <xdr:row>43</xdr:row>
      <xdr:rowOff>77833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28</xdr:row>
      <xdr:rowOff>10886</xdr:rowOff>
    </xdr:from>
    <xdr:to>
      <xdr:col>15</xdr:col>
      <xdr:colOff>209006</xdr:colOff>
      <xdr:row>43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43</xdr:row>
      <xdr:rowOff>173083</xdr:rowOff>
    </xdr:from>
    <xdr:to>
      <xdr:col>14</xdr:col>
      <xdr:colOff>613954</xdr:colOff>
      <xdr:row>58</xdr:row>
      <xdr:rowOff>173083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59</xdr:row>
      <xdr:rowOff>119743</xdr:rowOff>
    </xdr:from>
    <xdr:to>
      <xdr:col>14</xdr:col>
      <xdr:colOff>636814</xdr:colOff>
      <xdr:row>74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75</xdr:row>
      <xdr:rowOff>119743</xdr:rowOff>
    </xdr:from>
    <xdr:to>
      <xdr:col>14</xdr:col>
      <xdr:colOff>720634</xdr:colOff>
      <xdr:row>90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197031</xdr:colOff>
      <xdr:row>59</xdr:row>
      <xdr:rowOff>119743</xdr:rowOff>
    </xdr:from>
    <xdr:to>
      <xdr:col>27</xdr:col>
      <xdr:colOff>323305</xdr:colOff>
      <xdr:row>74</xdr:row>
      <xdr:rowOff>119743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783771</xdr:colOff>
      <xdr:row>59</xdr:row>
      <xdr:rowOff>119743</xdr:rowOff>
    </xdr:from>
    <xdr:to>
      <xdr:col>21</xdr:col>
      <xdr:colOff>107769</xdr:colOff>
      <xdr:row>74</xdr:row>
      <xdr:rowOff>119743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60</xdr:row>
      <xdr:rowOff>108313</xdr:rowOff>
    </xdr:from>
    <xdr:to>
      <xdr:col>7</xdr:col>
      <xdr:colOff>214448</xdr:colOff>
      <xdr:row>75</xdr:row>
      <xdr:rowOff>108313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76</xdr:row>
      <xdr:rowOff>29936</xdr:rowOff>
    </xdr:from>
    <xdr:to>
      <xdr:col>7</xdr:col>
      <xdr:colOff>229688</xdr:colOff>
      <xdr:row>91</xdr:row>
      <xdr:rowOff>29936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44</xdr:row>
      <xdr:rowOff>154033</xdr:rowOff>
    </xdr:from>
    <xdr:to>
      <xdr:col>7</xdr:col>
      <xdr:colOff>206828</xdr:colOff>
      <xdr:row>59</xdr:row>
      <xdr:rowOff>154033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28</xdr:row>
      <xdr:rowOff>77833</xdr:rowOff>
    </xdr:from>
    <xdr:to>
      <xdr:col>7</xdr:col>
      <xdr:colOff>546463</xdr:colOff>
      <xdr:row>43</xdr:row>
      <xdr:rowOff>77833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28</xdr:row>
      <xdr:rowOff>10886</xdr:rowOff>
    </xdr:from>
    <xdr:to>
      <xdr:col>15</xdr:col>
      <xdr:colOff>209006</xdr:colOff>
      <xdr:row>43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43</xdr:row>
      <xdr:rowOff>173083</xdr:rowOff>
    </xdr:from>
    <xdr:to>
      <xdr:col>14</xdr:col>
      <xdr:colOff>613954</xdr:colOff>
      <xdr:row>58</xdr:row>
      <xdr:rowOff>173083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59</xdr:row>
      <xdr:rowOff>119743</xdr:rowOff>
    </xdr:from>
    <xdr:to>
      <xdr:col>14</xdr:col>
      <xdr:colOff>636814</xdr:colOff>
      <xdr:row>74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75</xdr:row>
      <xdr:rowOff>119743</xdr:rowOff>
    </xdr:from>
    <xdr:to>
      <xdr:col>14</xdr:col>
      <xdr:colOff>720634</xdr:colOff>
      <xdr:row>90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175260</xdr:colOff>
      <xdr:row>59</xdr:row>
      <xdr:rowOff>141515</xdr:rowOff>
    </xdr:from>
    <xdr:to>
      <xdr:col>27</xdr:col>
      <xdr:colOff>301534</xdr:colOff>
      <xdr:row>74</xdr:row>
      <xdr:rowOff>141515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740229</xdr:colOff>
      <xdr:row>59</xdr:row>
      <xdr:rowOff>119743</xdr:rowOff>
    </xdr:from>
    <xdr:to>
      <xdr:col>21</xdr:col>
      <xdr:colOff>64227</xdr:colOff>
      <xdr:row>74</xdr:row>
      <xdr:rowOff>119743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ien%20Year%201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FAU40"/>
      <sheetName val="FAU40-Mod Pro"/>
      <sheetName val="T2 FAU40"/>
      <sheetName val="T1 FAU40"/>
      <sheetName val="T2 MFI15"/>
      <sheetName val="MFI15"/>
      <sheetName val="MFI40"/>
      <sheetName val="T2 MFI70 A2"/>
      <sheetName val="T2 MFI70 A1"/>
      <sheetName val="T1 MFI70"/>
      <sheetName val="FAU15"/>
      <sheetName val="FER28"/>
      <sheetName val="BEA19"/>
      <sheetName val="MOR45"/>
      <sheetName val="PMFI70"/>
      <sheetName val="MWW20"/>
      <sheetName val="PMWW32"/>
      <sheetName val="Compare All"/>
      <sheetName val="Compare Low"/>
      <sheetName val="Compare High"/>
    </sheetNames>
    <sheetDataSet>
      <sheetData sheetId="0"/>
      <sheetData sheetId="1">
        <row r="9">
          <cell r="R9">
            <v>5.6495425283145431E-5</v>
          </cell>
        </row>
        <row r="10">
          <cell r="N10">
            <v>6.4589692800876737E-3</v>
          </cell>
        </row>
        <row r="11">
          <cell r="N11">
            <v>2.2832642186642837E-2</v>
          </cell>
        </row>
        <row r="12">
          <cell r="N12">
            <v>2.9845600905539695E-2</v>
          </cell>
        </row>
        <row r="20">
          <cell r="H20">
            <v>0</v>
          </cell>
          <cell r="N20">
            <v>0</v>
          </cell>
          <cell r="O20">
            <v>0</v>
          </cell>
        </row>
        <row r="21">
          <cell r="A21">
            <v>1200</v>
          </cell>
          <cell r="H21">
            <v>9.0218284640947357E-3</v>
          </cell>
          <cell r="N21">
            <v>3.5855209502606671E-2</v>
          </cell>
          <cell r="O21">
            <v>0</v>
          </cell>
          <cell r="P21">
            <v>0.96414479049739332</v>
          </cell>
        </row>
        <row r="22">
          <cell r="A22">
            <v>2400</v>
          </cell>
          <cell r="H22">
            <v>2.6791006424089776E-2</v>
          </cell>
          <cell r="N22">
            <v>5.7931317093767108E-2</v>
          </cell>
          <cell r="O22">
            <v>0</v>
          </cell>
          <cell r="P22">
            <v>0.94206868290623291</v>
          </cell>
        </row>
        <row r="23">
          <cell r="A23">
            <v>3600</v>
          </cell>
          <cell r="H23">
            <v>4.9419408080159682E-2</v>
          </cell>
          <cell r="N23">
            <v>5.4049921836320534E-2</v>
          </cell>
          <cell r="O23">
            <v>6.3305141564089923E-3</v>
          </cell>
          <cell r="P23">
            <v>0.93961956400727054</v>
          </cell>
        </row>
        <row r="24">
          <cell r="H24">
            <v>9.2038059231914396E-2</v>
          </cell>
          <cell r="N24">
            <v>5.3433482676241706E-2</v>
          </cell>
          <cell r="O24">
            <v>1.8269161495918305E-2</v>
          </cell>
          <cell r="P24">
            <v>0.92829735582784001</v>
          </cell>
        </row>
        <row r="25">
          <cell r="H25">
            <v>0.13668043384436795</v>
          </cell>
          <cell r="N25">
            <v>5.0765597115637731E-2</v>
          </cell>
          <cell r="O25">
            <v>2.0121227735448076E-2</v>
          </cell>
          <cell r="P25">
            <v>0.92911317514891423</v>
          </cell>
        </row>
        <row r="26">
          <cell r="H26">
            <v>0.23282440264481333</v>
          </cell>
          <cell r="N26">
            <v>5.033241574712996E-2</v>
          </cell>
          <cell r="O26">
            <v>2.0028224308673268E-2</v>
          </cell>
          <cell r="P26">
            <v>0.92963935994419666</v>
          </cell>
        </row>
        <row r="27">
          <cell r="H27">
            <v>0.31048526955301514</v>
          </cell>
          <cell r="N27">
            <v>4.7305837499571041E-2</v>
          </cell>
          <cell r="O27">
            <v>1.8335735784363712E-2</v>
          </cell>
          <cell r="P27">
            <v>0.93435842671606528</v>
          </cell>
        </row>
      </sheetData>
      <sheetData sheetId="2"/>
      <sheetData sheetId="3"/>
      <sheetData sheetId="4"/>
      <sheetData sheetId="5"/>
      <sheetData sheetId="6"/>
      <sheetData sheetId="7">
        <row r="9">
          <cell r="R9">
            <v>5.9485874311936893E-5</v>
          </cell>
        </row>
        <row r="10">
          <cell r="N10">
            <v>1.0999198113623779E-2</v>
          </cell>
        </row>
        <row r="11">
          <cell r="N11">
            <v>2.7053458263379564E-2</v>
          </cell>
        </row>
        <row r="12">
          <cell r="N12">
            <v>4.5497937506708844E-2</v>
          </cell>
        </row>
        <row r="20">
          <cell r="H20">
            <v>0</v>
          </cell>
          <cell r="N20">
            <v>0</v>
          </cell>
          <cell r="O20">
            <v>0</v>
          </cell>
        </row>
        <row r="21">
          <cell r="A21">
            <v>1200</v>
          </cell>
          <cell r="H21">
            <v>7.6791314481242656E-3</v>
          </cell>
          <cell r="N21">
            <v>7.1943474309947519E-2</v>
          </cell>
          <cell r="O21">
            <v>0</v>
          </cell>
          <cell r="P21">
            <v>0.92805652569005248</v>
          </cell>
        </row>
        <row r="22">
          <cell r="A22">
            <v>2400</v>
          </cell>
          <cell r="H22">
            <v>1.7580872727234329E-2</v>
          </cell>
          <cell r="N22">
            <v>9.3156509294951451E-2</v>
          </cell>
          <cell r="O22">
            <v>0</v>
          </cell>
          <cell r="P22">
            <v>0.90684349070504844</v>
          </cell>
        </row>
        <row r="23">
          <cell r="A23">
            <v>3600</v>
          </cell>
          <cell r="H23">
            <v>3.4504790827600433E-2</v>
          </cell>
          <cell r="N23">
            <v>0.10159557994906378</v>
          </cell>
          <cell r="O23">
            <v>0</v>
          </cell>
          <cell r="P23">
            <v>0.89840442005093624</v>
          </cell>
        </row>
        <row r="24">
          <cell r="H24">
            <v>0.10867351689055267</v>
          </cell>
          <cell r="N24">
            <v>0.11074052793054147</v>
          </cell>
          <cell r="O24">
            <v>0</v>
          </cell>
          <cell r="P24">
            <v>0.88925947206945843</v>
          </cell>
        </row>
        <row r="25">
          <cell r="H25">
            <v>0.12447223644794045</v>
          </cell>
          <cell r="N25">
            <v>0.1039618264085679</v>
          </cell>
          <cell r="O25">
            <v>0</v>
          </cell>
          <cell r="P25">
            <v>0.89603817359143223</v>
          </cell>
        </row>
        <row r="26">
          <cell r="H26">
            <v>0.24698875942446752</v>
          </cell>
          <cell r="N26">
            <v>9.7496607460858128E-2</v>
          </cell>
          <cell r="O26">
            <v>0</v>
          </cell>
          <cell r="P26">
            <v>0.90250339253914191</v>
          </cell>
        </row>
        <row r="27">
          <cell r="H27">
            <v>0.38446603114022504</v>
          </cell>
          <cell r="N27">
            <v>8.8608382432807151E-2</v>
          </cell>
          <cell r="O27">
            <v>0</v>
          </cell>
          <cell r="P27">
            <v>0.91139161756719289</v>
          </cell>
        </row>
      </sheetData>
      <sheetData sheetId="8"/>
      <sheetData sheetId="9"/>
      <sheetData sheetId="10"/>
      <sheetData sheetId="11">
        <row r="9">
          <cell r="AR9">
            <v>5.3943807218957599E-5</v>
          </cell>
        </row>
        <row r="20">
          <cell r="AH20">
            <v>0</v>
          </cell>
          <cell r="AN20">
            <v>0</v>
          </cell>
          <cell r="AO20">
            <v>0</v>
          </cell>
        </row>
        <row r="21">
          <cell r="AH21">
            <v>2.7980859841191787E-2</v>
          </cell>
          <cell r="AN21">
            <v>8.6760002470529285E-2</v>
          </cell>
          <cell r="AO21">
            <v>9.6020728353718124E-2</v>
          </cell>
          <cell r="AP21">
            <v>0.81721926917575249</v>
          </cell>
        </row>
        <row r="22">
          <cell r="AH22">
            <v>5.3876624631484078E-2</v>
          </cell>
          <cell r="AN22">
            <v>6.9636507032289685E-2</v>
          </cell>
          <cell r="AO22">
            <v>4.3717061670929432E-2</v>
          </cell>
          <cell r="AP22">
            <v>0.88664643129678078</v>
          </cell>
        </row>
        <row r="23">
          <cell r="AH23">
            <v>0.1368305526635604</v>
          </cell>
          <cell r="AN23">
            <v>6.389312606975972E-2</v>
          </cell>
          <cell r="AO23">
            <v>3.6092997766892489E-2</v>
          </cell>
          <cell r="AP23">
            <v>0.90001387616334783</v>
          </cell>
        </row>
        <row r="24">
          <cell r="AH24">
            <v>0.22527315739128839</v>
          </cell>
          <cell r="AN24">
            <v>5.5554908308931283E-2</v>
          </cell>
          <cell r="AO24">
            <v>2.5862808972026325E-2</v>
          </cell>
          <cell r="AP24">
            <v>0.91858228271904241</v>
          </cell>
        </row>
        <row r="25">
          <cell r="AH25">
            <v>0.392229676705527</v>
          </cell>
          <cell r="AN25">
            <v>5.000144964057307E-2</v>
          </cell>
          <cell r="AO25">
            <v>2.3455357596507482E-2</v>
          </cell>
          <cell r="AP25">
            <v>0.92654319276291941</v>
          </cell>
        </row>
        <row r="26">
          <cell r="AH26">
            <v>0.54402485633706377</v>
          </cell>
          <cell r="AN26">
            <v>4.5886135857877867E-2</v>
          </cell>
          <cell r="AO26">
            <v>2.1349421033742537E-2</v>
          </cell>
          <cell r="AP26">
            <v>0.93276444310837958</v>
          </cell>
        </row>
        <row r="27">
          <cell r="AH27">
            <v>0.648406668402988</v>
          </cell>
          <cell r="AN27">
            <v>4.357895507262706E-2</v>
          </cell>
          <cell r="AO27">
            <v>2.5739354651302105E-2</v>
          </cell>
          <cell r="AP27">
            <v>0.93068169027607084</v>
          </cell>
        </row>
      </sheetData>
      <sheetData sheetId="12">
        <row r="9">
          <cell r="R9">
            <v>6.0494770240773791E-5</v>
          </cell>
        </row>
        <row r="10">
          <cell r="N10">
            <v>8.0657992491732344E-3</v>
          </cell>
        </row>
        <row r="11">
          <cell r="N11">
            <v>2.647852400795184E-2</v>
          </cell>
        </row>
        <row r="12">
          <cell r="N12">
            <v>4.2805737097606544E-2</v>
          </cell>
        </row>
        <row r="20">
          <cell r="H20">
            <v>0</v>
          </cell>
          <cell r="N20">
            <v>0</v>
          </cell>
          <cell r="O20">
            <v>0</v>
          </cell>
        </row>
        <row r="21">
          <cell r="A21">
            <v>1200</v>
          </cell>
          <cell r="H21">
            <v>6.2063255813690288E-3</v>
          </cell>
          <cell r="N21">
            <v>6.2981266615493081E-2</v>
          </cell>
          <cell r="O21">
            <v>0</v>
          </cell>
          <cell r="P21">
            <v>0.93701873338450692</v>
          </cell>
        </row>
        <row r="22">
          <cell r="A22">
            <v>2400</v>
          </cell>
          <cell r="H22">
            <v>1.7389493529727715E-2</v>
          </cell>
          <cell r="N22">
            <v>9.1821654593489177E-2</v>
          </cell>
          <cell r="O22">
            <v>0</v>
          </cell>
          <cell r="P22">
            <v>0.90817834540651088</v>
          </cell>
        </row>
        <row r="23">
          <cell r="A23">
            <v>3600</v>
          </cell>
          <cell r="H23">
            <v>3.2584844357243251E-2</v>
          </cell>
          <cell r="N23">
            <v>9.8655419722886245E-2</v>
          </cell>
          <cell r="O23">
            <v>0</v>
          </cell>
          <cell r="P23">
            <v>0.90134458027711384</v>
          </cell>
        </row>
        <row r="24">
          <cell r="H24">
            <v>6.6317851660476615E-2</v>
          </cell>
          <cell r="N24">
            <v>0.10977935071036879</v>
          </cell>
          <cell r="O24">
            <v>0</v>
          </cell>
          <cell r="P24">
            <v>0.89022064928963129</v>
          </cell>
        </row>
        <row r="25">
          <cell r="H25">
            <v>0.11877010255785662</v>
          </cell>
          <cell r="N25">
            <v>0.10441828692157189</v>
          </cell>
          <cell r="O25">
            <v>0</v>
          </cell>
          <cell r="P25">
            <v>0.89558171307842815</v>
          </cell>
        </row>
        <row r="26">
          <cell r="H26">
            <v>0.25192928474725179</v>
          </cell>
          <cell r="N26">
            <v>9.4946528337784525E-2</v>
          </cell>
          <cell r="O26">
            <v>0</v>
          </cell>
          <cell r="P26">
            <v>0.90505347166221539</v>
          </cell>
        </row>
        <row r="27">
          <cell r="H27">
            <v>0.4102517559542776</v>
          </cell>
          <cell r="N27">
            <v>8.1158812964872359E-2</v>
          </cell>
          <cell r="O27">
            <v>1.2438242722598491E-3</v>
          </cell>
          <cell r="P27">
            <v>0.91759736276286785</v>
          </cell>
        </row>
      </sheetData>
      <sheetData sheetId="13">
        <row r="9">
          <cell r="R9">
            <v>6.6546786098117965E-5</v>
          </cell>
        </row>
        <row r="10">
          <cell r="N10">
            <v>0</v>
          </cell>
        </row>
        <row r="11">
          <cell r="N11">
            <v>5.8482612400455221E-3</v>
          </cell>
        </row>
        <row r="12">
          <cell r="N12">
            <v>2.8289464889866223E-2</v>
          </cell>
        </row>
        <row r="20">
          <cell r="H20">
            <v>0</v>
          </cell>
          <cell r="N20">
            <v>0</v>
          </cell>
          <cell r="O20">
            <v>0</v>
          </cell>
        </row>
        <row r="21">
          <cell r="A21">
            <v>1200</v>
          </cell>
          <cell r="H21">
            <v>3.8011779876058653E-3</v>
          </cell>
          <cell r="N21">
            <v>0</v>
          </cell>
          <cell r="O21">
            <v>0</v>
          </cell>
          <cell r="P21">
            <v>1</v>
          </cell>
        </row>
        <row r="22">
          <cell r="A22">
            <v>2400</v>
          </cell>
          <cell r="H22">
            <v>1.0025043823133677E-2</v>
          </cell>
          <cell r="N22">
            <v>2.9633490633646925E-2</v>
          </cell>
          <cell r="O22">
            <v>0</v>
          </cell>
          <cell r="P22">
            <v>0.97036650936635305</v>
          </cell>
        </row>
        <row r="23">
          <cell r="A23">
            <v>3840</v>
          </cell>
          <cell r="H23">
            <v>2.4048182240018107E-2</v>
          </cell>
          <cell r="N23">
            <v>7.7784636625093842E-2</v>
          </cell>
          <cell r="O23">
            <v>0</v>
          </cell>
          <cell r="P23">
            <v>0.92221536337490617</v>
          </cell>
        </row>
        <row r="24">
          <cell r="H24">
            <v>5.2814510967493698E-2</v>
          </cell>
          <cell r="N24">
            <v>9.2525353332319038E-2</v>
          </cell>
          <cell r="O24">
            <v>0</v>
          </cell>
          <cell r="P24">
            <v>0.90747464666768096</v>
          </cell>
        </row>
        <row r="25">
          <cell r="H25">
            <v>9.9248794090445264E-2</v>
          </cell>
          <cell r="N25">
            <v>9.3631975064143252E-2</v>
          </cell>
          <cell r="O25">
            <v>0</v>
          </cell>
          <cell r="P25">
            <v>0.90636802493585678</v>
          </cell>
        </row>
        <row r="26">
          <cell r="H26">
            <v>0.30189993122462483</v>
          </cell>
          <cell r="N26">
            <v>8.9827365197082759E-2</v>
          </cell>
          <cell r="O26">
            <v>0</v>
          </cell>
          <cell r="P26">
            <v>0.91017263480291732</v>
          </cell>
        </row>
        <row r="27">
          <cell r="H27">
            <v>0.6145749771579434</v>
          </cell>
          <cell r="N27">
            <v>7.428923245082969E-2</v>
          </cell>
          <cell r="O27">
            <v>3.3947759169606563E-3</v>
          </cell>
          <cell r="P27">
            <v>0.92231599163220956</v>
          </cell>
        </row>
      </sheetData>
      <sheetData sheetId="14">
        <row r="9">
          <cell r="R9">
            <v>5.6864223564669174E-5</v>
          </cell>
        </row>
        <row r="10">
          <cell r="N10">
            <v>2.7293926124524737E-2</v>
          </cell>
        </row>
        <row r="11">
          <cell r="N11">
            <v>4.2368544280185161E-2</v>
          </cell>
        </row>
        <row r="12">
          <cell r="N12">
            <v>5.3491418819978064E-2</v>
          </cell>
        </row>
        <row r="20">
          <cell r="H20">
            <v>0</v>
          </cell>
          <cell r="N20">
            <v>0</v>
          </cell>
          <cell r="O20">
            <v>0</v>
          </cell>
        </row>
        <row r="21">
          <cell r="A21">
            <v>1200</v>
          </cell>
          <cell r="H21">
            <v>8.6450996041941893E-3</v>
          </cell>
          <cell r="N21">
            <v>0.17431119883335011</v>
          </cell>
          <cell r="O21">
            <v>0</v>
          </cell>
          <cell r="P21">
            <v>0.82568880116664989</v>
          </cell>
        </row>
        <row r="22">
          <cell r="A22">
            <v>2400</v>
          </cell>
          <cell r="H22">
            <v>2.0136019509378159E-2</v>
          </cell>
          <cell r="N22">
            <v>0.13605929135045261</v>
          </cell>
          <cell r="O22">
            <v>0</v>
          </cell>
          <cell r="P22">
            <v>0.86394070864954742</v>
          </cell>
        </row>
        <row r="23">
          <cell r="A23">
            <v>3840</v>
          </cell>
          <cell r="H23">
            <v>3.4606724182366204E-2</v>
          </cell>
          <cell r="N23">
            <v>0.12036382731332841</v>
          </cell>
          <cell r="O23">
            <v>0</v>
          </cell>
          <cell r="P23">
            <v>0.8796361726866716</v>
          </cell>
        </row>
        <row r="24">
          <cell r="H24">
            <v>6.4300192977079978E-2</v>
          </cell>
          <cell r="N24">
            <v>0.1237703711585182</v>
          </cell>
          <cell r="O24">
            <v>0</v>
          </cell>
          <cell r="P24">
            <v>0.8762296288414817</v>
          </cell>
        </row>
        <row r="25">
          <cell r="H25">
            <v>0.10399246771664791</v>
          </cell>
          <cell r="N25">
            <v>0.11500522642319491</v>
          </cell>
          <cell r="O25">
            <v>0</v>
          </cell>
          <cell r="P25">
            <v>0.88499477357680512</v>
          </cell>
        </row>
        <row r="26">
          <cell r="H26">
            <v>0.20424652682623709</v>
          </cell>
          <cell r="N26">
            <v>0.10736096623455463</v>
          </cell>
          <cell r="O26">
            <v>0</v>
          </cell>
          <cell r="P26">
            <v>0.8926390337654454</v>
          </cell>
        </row>
        <row r="27">
          <cell r="H27">
            <v>0.30675516854150919</v>
          </cell>
          <cell r="N27">
            <v>0.10830387223037369</v>
          </cell>
          <cell r="O27">
            <v>0</v>
          </cell>
          <cell r="P27">
            <v>0.89169612776962637</v>
          </cell>
        </row>
      </sheetData>
      <sheetData sheetId="15">
        <row r="9">
          <cell r="R9">
            <v>5.5547445283384325E-5</v>
          </cell>
        </row>
        <row r="20">
          <cell r="H20">
            <v>0</v>
          </cell>
          <cell r="N20">
            <v>0</v>
          </cell>
          <cell r="O20">
            <v>0</v>
          </cell>
        </row>
        <row r="21">
          <cell r="H21">
            <v>8.8214458638479001E-3</v>
          </cell>
          <cell r="N21">
            <v>0.12187374911686029</v>
          </cell>
          <cell r="O21">
            <v>0</v>
          </cell>
          <cell r="P21">
            <v>0.87812625088313967</v>
          </cell>
        </row>
        <row r="22">
          <cell r="H22">
            <v>2.2383197751251558E-2</v>
          </cell>
          <cell r="N22">
            <v>0.14695551024733264</v>
          </cell>
          <cell r="O22">
            <v>0</v>
          </cell>
          <cell r="P22">
            <v>0.85304448975266733</v>
          </cell>
        </row>
        <row r="23">
          <cell r="H23">
            <v>4.4291568940154152E-2</v>
          </cell>
          <cell r="N23">
            <v>0.14176606999346672</v>
          </cell>
          <cell r="O23">
            <v>0</v>
          </cell>
          <cell r="P23">
            <v>0.85823393000653325</v>
          </cell>
        </row>
        <row r="24">
          <cell r="H24">
            <v>7.9388365939284222E-2</v>
          </cell>
          <cell r="N24">
            <v>0.12520573486907732</v>
          </cell>
          <cell r="O24">
            <v>0</v>
          </cell>
          <cell r="P24">
            <v>0.87479426513092262</v>
          </cell>
        </row>
        <row r="25">
          <cell r="H25">
            <v>0.12732177872608996</v>
          </cell>
          <cell r="N25">
            <v>0.12174697242505468</v>
          </cell>
          <cell r="O25">
            <v>0</v>
          </cell>
          <cell r="P25">
            <v>0.87825302757494528</v>
          </cell>
        </row>
        <row r="26">
          <cell r="H26">
            <v>0.21736819180542155</v>
          </cell>
          <cell r="N26">
            <v>0.11119105379268801</v>
          </cell>
          <cell r="O26">
            <v>2.8488321334187807E-3</v>
          </cell>
          <cell r="P26">
            <v>0.88596011407389319</v>
          </cell>
        </row>
        <row r="27">
          <cell r="H27">
            <v>0.32820127772143687</v>
          </cell>
          <cell r="N27">
            <v>0.10300887465296005</v>
          </cell>
          <cell r="O27">
            <v>5.1533338774524262E-3</v>
          </cell>
          <cell r="P27">
            <v>0.89183779146958742</v>
          </cell>
        </row>
      </sheetData>
      <sheetData sheetId="16">
        <row r="9">
          <cell r="R9">
            <v>5.7409071178291748E-5</v>
          </cell>
        </row>
        <row r="10">
          <cell r="N10">
            <v>3.0225013462959638E-2</v>
          </cell>
        </row>
        <row r="11">
          <cell r="N11">
            <v>6.5084096119818621E-2</v>
          </cell>
        </row>
        <row r="12">
          <cell r="N12">
            <v>8.3777731867869146E-2</v>
          </cell>
        </row>
        <row r="20">
          <cell r="H20">
            <v>0</v>
          </cell>
          <cell r="N20">
            <v>0</v>
          </cell>
          <cell r="O20">
            <v>0</v>
          </cell>
        </row>
        <row r="21">
          <cell r="A21">
            <v>1200</v>
          </cell>
          <cell r="H21">
            <v>1.5728786892345536E-2</v>
          </cell>
          <cell r="N21">
            <v>0.11454775771299969</v>
          </cell>
          <cell r="O21">
            <v>0</v>
          </cell>
          <cell r="P21">
            <v>0.88545224228700026</v>
          </cell>
        </row>
        <row r="22">
          <cell r="A22">
            <v>2400</v>
          </cell>
          <cell r="H22">
            <v>4.9242131401737936E-2</v>
          </cell>
          <cell r="N22">
            <v>0.12145429039202532</v>
          </cell>
          <cell r="O22">
            <v>0</v>
          </cell>
          <cell r="P22">
            <v>0.87854570960797473</v>
          </cell>
        </row>
        <row r="23">
          <cell r="A23">
            <v>3600</v>
          </cell>
          <cell r="H23">
            <v>0.10001504413767626</v>
          </cell>
          <cell r="N23">
            <v>0.1174751304809378</v>
          </cell>
          <cell r="O23">
            <v>0</v>
          </cell>
          <cell r="P23">
            <v>0.88252486951906217</v>
          </cell>
        </row>
        <row r="24">
          <cell r="H24">
            <v>0.22106783377289299</v>
          </cell>
          <cell r="N24">
            <v>0.11072729511034242</v>
          </cell>
          <cell r="O24">
            <v>0</v>
          </cell>
          <cell r="P24">
            <v>0.88927270488965759</v>
          </cell>
        </row>
        <row r="25">
          <cell r="H25">
            <v>0.36166630925035925</v>
          </cell>
          <cell r="N25">
            <v>0.10085942785154572</v>
          </cell>
          <cell r="O25">
            <v>0</v>
          </cell>
          <cell r="P25">
            <v>0.89914057214845433</v>
          </cell>
        </row>
        <row r="26">
          <cell r="H26">
            <v>0.58440203412262637</v>
          </cell>
          <cell r="N26">
            <v>8.3927600551768455E-2</v>
          </cell>
          <cell r="O26">
            <v>4.0845830606941096E-3</v>
          </cell>
          <cell r="P26">
            <v>0.91198781638753745</v>
          </cell>
        </row>
        <row r="27">
          <cell r="H27">
            <v>0.71461430372357393</v>
          </cell>
          <cell r="N27">
            <v>7.336872474752637E-2</v>
          </cell>
          <cell r="O27">
            <v>5.8991062094778807E-3</v>
          </cell>
          <cell r="P27">
            <v>0.92073216904299571</v>
          </cell>
        </row>
      </sheetData>
      <sheetData sheetId="17">
        <row r="9">
          <cell r="R9">
            <v>5.8687221782177092E-5</v>
          </cell>
        </row>
      </sheetData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81"/>
  <sheetViews>
    <sheetView tabSelected="1" topLeftCell="A23" zoomScale="60" zoomScaleNormal="60" workbookViewId="0">
      <selection activeCell="J83" sqref="J83"/>
    </sheetView>
  </sheetViews>
  <sheetFormatPr defaultRowHeight="15"/>
  <cols>
    <col min="7" max="7" width="9.28515625" bestFit="1" customWidth="1"/>
    <col min="8" max="8" width="12" bestFit="1" customWidth="1"/>
    <col min="9" max="10" width="12" customWidth="1"/>
    <col min="12" max="12" width="13" bestFit="1" customWidth="1"/>
    <col min="18" max="18" width="11" bestFit="1" customWidth="1"/>
  </cols>
  <sheetData>
    <row r="2" spans="1:40" s="7" customFormat="1" ht="46.5">
      <c r="A2" s="6" t="s">
        <v>59</v>
      </c>
    </row>
    <row r="6" spans="1:40">
      <c r="A6" s="3" t="s">
        <v>25</v>
      </c>
      <c r="C6" s="3"/>
      <c r="D6" s="3"/>
      <c r="E6" s="3"/>
      <c r="F6" s="3"/>
      <c r="G6" s="3"/>
      <c r="H6" s="3"/>
      <c r="I6" s="3"/>
      <c r="J6" s="3"/>
      <c r="Q6" s="5" t="s">
        <v>48</v>
      </c>
      <c r="X6" s="5" t="s">
        <v>51</v>
      </c>
      <c r="AE6" s="5" t="s">
        <v>52</v>
      </c>
      <c r="AL6" s="5" t="s">
        <v>56</v>
      </c>
    </row>
    <row r="7" spans="1:40">
      <c r="A7" s="3" t="s">
        <v>30</v>
      </c>
      <c r="B7" s="3" t="s">
        <v>26</v>
      </c>
      <c r="C7" s="3" t="s">
        <v>27</v>
      </c>
      <c r="D7" s="3" t="s">
        <v>28</v>
      </c>
      <c r="E7" s="3" t="s">
        <v>29</v>
      </c>
      <c r="F7" s="3" t="s">
        <v>40</v>
      </c>
      <c r="G7" s="3" t="s">
        <v>49</v>
      </c>
      <c r="H7" s="3" t="s">
        <v>47</v>
      </c>
      <c r="I7" s="3" t="s">
        <v>50</v>
      </c>
      <c r="J7" s="3" t="s">
        <v>54</v>
      </c>
      <c r="K7" s="3" t="s">
        <v>55</v>
      </c>
      <c r="L7" s="3" t="s">
        <v>57</v>
      </c>
      <c r="M7" s="3"/>
      <c r="Q7" s="3" t="s">
        <v>34</v>
      </c>
      <c r="R7" s="3" t="s">
        <v>37</v>
      </c>
      <c r="S7" s="3" t="s">
        <v>38</v>
      </c>
      <c r="X7" s="3" t="s">
        <v>34</v>
      </c>
      <c r="Y7" s="3" t="s">
        <v>37</v>
      </c>
      <c r="Z7" s="3" t="s">
        <v>38</v>
      </c>
      <c r="AE7" s="3" t="s">
        <v>34</v>
      </c>
      <c r="AF7" s="3" t="s">
        <v>37</v>
      </c>
      <c r="AG7" s="3" t="s">
        <v>38</v>
      </c>
      <c r="AL7" s="3" t="s">
        <v>34</v>
      </c>
      <c r="AM7" s="3" t="s">
        <v>37</v>
      </c>
      <c r="AN7" s="3" t="s">
        <v>38</v>
      </c>
    </row>
    <row r="8" spans="1:40">
      <c r="A8">
        <v>75</v>
      </c>
      <c r="B8">
        <f>A8+273</f>
        <v>348</v>
      </c>
      <c r="C8">
        <f>1/B8</f>
        <v>2.8735632183908046E-3</v>
      </c>
      <c r="D8" s="4">
        <v>1.7454000000000001E-6</v>
      </c>
      <c r="E8">
        <f>LOG(D8)</f>
        <v>-5.7581050283692976</v>
      </c>
      <c r="F8" s="4">
        <v>8.7858000000000002E-7</v>
      </c>
      <c r="G8" s="8">
        <f>LOG(F8)</f>
        <v>-6.0562186872401726</v>
      </c>
      <c r="H8">
        <f>AVERAGE('FER28@75'!$N$10/(('FER28@75'!$A$21+1/Kinetics!$F8*(EXP(-Kinetics!$F8*'FER28@75'!$A$21)-1))),'FER28@75'!$N$11/(('FER28@75'!$A$22+1/Kinetics!$F8*(EXP(-Kinetics!$F$8*'FER28@75'!$A$22)-1))),'FER28@75'!$N$12/(('FER28@75'!$A$23+1/Kinetics!$F8*(EXP(-Kinetics!$F8*'FER28@75'!$A$23)-1))))</f>
        <v>2.4521279464944799E-4</v>
      </c>
      <c r="I8" s="8">
        <f>LOG(H8)</f>
        <v>-3.6104568730578475</v>
      </c>
      <c r="J8" s="4">
        <v>5.2200000000000004E-7</v>
      </c>
      <c r="K8">
        <f>LN(J8)</f>
        <v>-14.465598249063772</v>
      </c>
      <c r="L8">
        <f>'FER28@75'!R9</f>
        <v>2.2677408248383507E-5</v>
      </c>
      <c r="Q8">
        <v>-13269</v>
      </c>
      <c r="R8">
        <f>-Q8*8.314</f>
        <v>110318.466</v>
      </c>
      <c r="S8">
        <f>R8*0.239005736</f>
        <v>26366.746160720977</v>
      </c>
      <c r="X8">
        <v>-8439.2999999999993</v>
      </c>
      <c r="Y8">
        <f>-X8*8.314</f>
        <v>70164.340199999991</v>
      </c>
      <c r="Z8">
        <f>Y8*0.239005736</f>
        <v>16769.679770455386</v>
      </c>
      <c r="AE8">
        <v>-20276</v>
      </c>
      <c r="AF8">
        <f>-AE8*8.314</f>
        <v>168574.66399999999</v>
      </c>
      <c r="AG8">
        <f>AF8*0.239005736</f>
        <v>40290.311640272703</v>
      </c>
      <c r="AL8">
        <v>-12896</v>
      </c>
      <c r="AM8">
        <f>-AL8*8.314</f>
        <v>107217.344</v>
      </c>
      <c r="AN8">
        <f>AM8*0.239005736</f>
        <v>25625.560214685182</v>
      </c>
    </row>
    <row r="9" spans="1:40">
      <c r="A9">
        <v>85</v>
      </c>
      <c r="B9">
        <f>A9+273</f>
        <v>358</v>
      </c>
      <c r="C9">
        <f>1/B9</f>
        <v>2.7932960893854749E-3</v>
      </c>
      <c r="D9" s="4">
        <v>3.5960000000000001E-5</v>
      </c>
      <c r="E9">
        <f>LOG(D9)</f>
        <v>-4.4441803169388088</v>
      </c>
      <c r="F9" s="4">
        <v>9.2250000000000006E-6</v>
      </c>
      <c r="G9" s="8">
        <f>LOG(F9)</f>
        <v>-5.0350336251689018</v>
      </c>
      <c r="H9">
        <f>AVERAGE([1]FER28!$N$10/(([1]FER28!$A$21+1/Kinetics!$F9*(EXP(-Kinetics!$F9*[1]FER28!$A$21)-1))),[1]FER28!$N$11/(([1]FER28!$A$22+1/Kinetics!$F9*(EXP(-Kinetics!$F9*[1]FER28!$A$22)-1))),[1]FER28!$N$12/(([1]FER28!$A$23+1/Kinetics!$F9*(EXP(-Kinetics!$F9*[1]FER28!$A$23)-1))))</f>
        <v>9.8229212180815976E-4</v>
      </c>
      <c r="I9" s="8">
        <f>LOG(H9)</f>
        <v>-3.0077593390734201</v>
      </c>
      <c r="J9" s="4">
        <v>1.4834999999999999E-6</v>
      </c>
      <c r="K9">
        <f>LN(J9)</f>
        <v>-13.421106397215535</v>
      </c>
      <c r="L9">
        <f>[1]FER28!$R$9</f>
        <v>6.0494770240773791E-5</v>
      </c>
      <c r="Q9" s="3" t="s">
        <v>35</v>
      </c>
      <c r="R9" s="3" t="s">
        <v>36</v>
      </c>
      <c r="X9" s="3" t="s">
        <v>35</v>
      </c>
      <c r="Y9" s="3" t="s">
        <v>36</v>
      </c>
      <c r="AE9" s="3" t="s">
        <v>35</v>
      </c>
      <c r="AF9" s="3" t="s">
        <v>36</v>
      </c>
      <c r="AL9" s="3" t="s">
        <v>35</v>
      </c>
      <c r="AM9" s="3" t="s">
        <v>36</v>
      </c>
    </row>
    <row r="10" spans="1:40">
      <c r="A10">
        <v>92</v>
      </c>
      <c r="B10">
        <f>A10+273</f>
        <v>365</v>
      </c>
      <c r="C10">
        <f>1/B10</f>
        <v>2.7397260273972603E-3</v>
      </c>
      <c r="D10" s="4">
        <v>9.5997999999999998E-5</v>
      </c>
      <c r="E10">
        <f>LOG(D10)</f>
        <v>-4.0177378148563871</v>
      </c>
      <c r="F10" s="4">
        <v>1.7501999999999999E-5</v>
      </c>
      <c r="G10" s="8">
        <f>LOG(F10)</f>
        <v>-4.7569123204946235</v>
      </c>
      <c r="H10">
        <f>AVERAGE('FER28@92'!$N$10/(('FER28@92'!$A$21+1/Kinetics!$F10*(EXP(-Kinetics!$F10*'FER28@92'!$A$21)-1))),'FER28@92'!$N$11/(('FER28@92'!$A$22+1/Kinetics!$F10*(EXP(-Kinetics!$F10*'FER28@92'!$A$22)-1))),'FER28@92'!$N$12/(('FER28@92'!$A$23+1/Kinetics!$F10*(EXP(-Kinetics!$F10*'FER28@92'!$A$23)-1))))</f>
        <v>1.7394387805627846E-3</v>
      </c>
      <c r="I10" s="8">
        <f>LOG(H10)</f>
        <v>-2.7595908516140817</v>
      </c>
      <c r="J10" s="4">
        <v>3.19E-6</v>
      </c>
      <c r="K10">
        <f>LN(J10)</f>
        <v>-12.65548964116752</v>
      </c>
      <c r="L10">
        <f>'FER28@92'!R9</f>
        <v>6.2317085572436771E-5</v>
      </c>
      <c r="Q10">
        <v>22.63</v>
      </c>
      <c r="R10" s="4">
        <f>EXP(Q10)</f>
        <v>6731070285.6373158</v>
      </c>
      <c r="X10">
        <v>18.32</v>
      </c>
      <c r="Y10" s="4">
        <f>EXP(X10)</f>
        <v>90422166.504459932</v>
      </c>
      <c r="AE10">
        <v>49.704000000000001</v>
      </c>
      <c r="AF10" s="4">
        <f>EXP(AE10)</f>
        <v>3.8563187901497868E+21</v>
      </c>
      <c r="AL10">
        <v>22.605</v>
      </c>
      <c r="AM10" s="4">
        <f>EXP(AL10)</f>
        <v>6564879568.1414642</v>
      </c>
    </row>
    <row r="11" spans="1:40">
      <c r="A11">
        <v>97</v>
      </c>
      <c r="B11">
        <f>A11+273</f>
        <v>370</v>
      </c>
      <c r="C11">
        <f>1/B11</f>
        <v>2.7027027027027029E-3</v>
      </c>
      <c r="D11" s="4">
        <v>6.5207000000000001E-5</v>
      </c>
      <c r="E11">
        <f>LOG(D11)</f>
        <v>-4.1857057800626887</v>
      </c>
      <c r="F11" s="4">
        <v>2.3646E-5</v>
      </c>
      <c r="G11" s="8">
        <f>LOG(F11)</f>
        <v>-4.626242314750753</v>
      </c>
      <c r="H11">
        <f>AVERAGE('FER28@97'!$N$10/(('FER28@97'!$A$21+1/Kinetics!$F11*(EXP(-Kinetics!$F11*'FER28@97'!$A$21)-1))),'FER28@97'!$N$11/(('FER28@97'!$A$22+1/Kinetics!$F11*(EXP(-Kinetics!$F11*'FER28@97'!$A$22)-1))),'FER28@97'!$N$12/(('FER28@97'!$A$23+1/Kinetics!$F11*(EXP(-Kinetics!$F11*'FER28@97'!$A$23)-1))))</f>
        <v>2.1834192924916908E-3</v>
      </c>
      <c r="I11" s="8">
        <f>LOG(H11)</f>
        <v>-2.6608628566271406</v>
      </c>
      <c r="J11" s="4">
        <v>4.5399999999999997E-6</v>
      </c>
      <c r="K11">
        <f>LN(J11)</f>
        <v>-12.302583545911018</v>
      </c>
      <c r="L11">
        <f>'FER28@97'!R9</f>
        <v>5.5906458699679243E-5</v>
      </c>
    </row>
    <row r="12" spans="1:40">
      <c r="G12" s="8"/>
    </row>
    <row r="13" spans="1:40">
      <c r="G13" s="8"/>
    </row>
    <row r="14" spans="1:40">
      <c r="G14" s="8"/>
    </row>
    <row r="15" spans="1:40">
      <c r="A15" s="3" t="s">
        <v>31</v>
      </c>
      <c r="C15" s="3"/>
      <c r="D15" s="3"/>
      <c r="E15" s="3"/>
      <c r="F15" s="3"/>
      <c r="G15" s="8"/>
      <c r="Q15" s="5" t="s">
        <v>48</v>
      </c>
      <c r="X15" s="5" t="s">
        <v>51</v>
      </c>
      <c r="AE15" s="5" t="s">
        <v>52</v>
      </c>
      <c r="AL15" s="5" t="s">
        <v>56</v>
      </c>
    </row>
    <row r="16" spans="1:40">
      <c r="A16" s="3" t="s">
        <v>30</v>
      </c>
      <c r="B16" s="3" t="s">
        <v>26</v>
      </c>
      <c r="C16" s="3" t="s">
        <v>27</v>
      </c>
      <c r="D16" s="3" t="s">
        <v>28</v>
      </c>
      <c r="E16" s="3" t="s">
        <v>29</v>
      </c>
      <c r="F16" s="3" t="s">
        <v>40</v>
      </c>
      <c r="G16" s="9" t="s">
        <v>49</v>
      </c>
      <c r="H16" s="3" t="s">
        <v>47</v>
      </c>
      <c r="I16" s="3" t="s">
        <v>50</v>
      </c>
      <c r="J16" s="3" t="s">
        <v>54</v>
      </c>
      <c r="K16" s="3" t="s">
        <v>55</v>
      </c>
      <c r="L16" s="3" t="s">
        <v>57</v>
      </c>
      <c r="M16" s="3"/>
      <c r="Q16" s="3" t="s">
        <v>34</v>
      </c>
      <c r="R16" s="3" t="s">
        <v>37</v>
      </c>
      <c r="S16" s="3" t="s">
        <v>38</v>
      </c>
      <c r="X16" s="3" t="s">
        <v>34</v>
      </c>
      <c r="Y16" s="3" t="s">
        <v>37</v>
      </c>
      <c r="Z16" s="3" t="s">
        <v>38</v>
      </c>
      <c r="AE16" s="3" t="s">
        <v>34</v>
      </c>
      <c r="AF16" s="3" t="s">
        <v>37</v>
      </c>
      <c r="AG16" s="3" t="s">
        <v>38</v>
      </c>
      <c r="AL16" s="3" t="s">
        <v>34</v>
      </c>
      <c r="AM16" s="3" t="s">
        <v>37</v>
      </c>
      <c r="AN16" s="3" t="s">
        <v>38</v>
      </c>
    </row>
    <row r="17" spans="1:40">
      <c r="A17">
        <v>70</v>
      </c>
      <c r="B17">
        <f>A17+273</f>
        <v>343</v>
      </c>
      <c r="C17">
        <f>1/B17</f>
        <v>2.9154518950437317E-3</v>
      </c>
      <c r="D17" s="4">
        <v>1.0347E-6</v>
      </c>
      <c r="E17">
        <f>LOG(D17)</f>
        <v>-5.9851855509129468</v>
      </c>
      <c r="F17" s="4">
        <v>2.2713E-7</v>
      </c>
      <c r="G17" s="8">
        <f>LOG(F17)</f>
        <v>-6.6437254990960914</v>
      </c>
      <c r="H17">
        <f>AVERAGE('MFI40@70'!$I$10/('MFI40@70'!$H$10*('MFI40@70'!$A$21+1/Kinetics!$F17*EXP(-Kinetics!$F17*'MFI40@70'!$A$21))),'MFI40@70'!$I$11/('MFI40@70'!$H$10*('MFI40@70'!$A$22+1/Kinetics!$F17*EXP(-Kinetics!$F17*'MFI40@70'!$A$22))),'MFI40@70'!$I$12/('MFI40@70'!$H$10*('MFI40@70'!$A$23+1/Kinetics!$F17*EXP(-Kinetics!$F17*'MFI40@70'!$A$23))))</f>
        <v>0</v>
      </c>
      <c r="I17" s="8" t="e">
        <f>LOG(H17)</f>
        <v>#NUM!</v>
      </c>
      <c r="J17" s="4">
        <v>6.5853199999999996E-7</v>
      </c>
      <c r="K17">
        <f>LN(J17)</f>
        <v>-14.233252721651457</v>
      </c>
      <c r="L17">
        <f>'MFI40@70'!R9</f>
        <v>1.6159302146085552E-5</v>
      </c>
      <c r="Q17">
        <v>-11993</v>
      </c>
      <c r="R17">
        <f>-Q17*8.314</f>
        <v>99709.801999999996</v>
      </c>
      <c r="S17">
        <f>R17*0.239005736</f>
        <v>23831.214613424272</v>
      </c>
      <c r="X17">
        <v>-12968</v>
      </c>
      <c r="Y17">
        <f>-X17*8.314</f>
        <v>107815.952</v>
      </c>
      <c r="Z17">
        <f>Y17*0.239005736</f>
        <v>25768.630960300674</v>
      </c>
      <c r="AE17">
        <v>-27456</v>
      </c>
      <c r="AF17">
        <f>-AE17*8.314</f>
        <v>228269.18400000001</v>
      </c>
      <c r="AG17">
        <f>AF17*0.239005736</f>
        <v>54557.644328039423</v>
      </c>
      <c r="AL17">
        <v>-12606</v>
      </c>
      <c r="AM17">
        <f>-AL17*8.314</f>
        <v>104806.284</v>
      </c>
      <c r="AN17">
        <f>AM17*0.239005736</f>
        <v>25049.303044845023</v>
      </c>
    </row>
    <row r="18" spans="1:40">
      <c r="A18">
        <v>78</v>
      </c>
      <c r="B18">
        <f>A18+273</f>
        <v>351</v>
      </c>
      <c r="C18">
        <f>1/B18</f>
        <v>2.8490028490028491E-3</v>
      </c>
      <c r="D18" s="4">
        <v>6.3783000000000004E-6</v>
      </c>
      <c r="E18">
        <f>LOG(D18)</f>
        <v>-5.1952950577991581</v>
      </c>
      <c r="F18" s="4">
        <v>1.9522999999999999E-6</v>
      </c>
      <c r="G18" s="8">
        <f>LOG(F18)</f>
        <v>-5.709453445719693</v>
      </c>
      <c r="H18">
        <f>AVERAGE('MFI40@78'!$I$10/('MFI40@78'!$H$10*('MFI40@78'!$A$21+1/Kinetics!$F18*EXP(-Kinetics!$F18*'MFI40@78'!$A$21))),'MFI40@78'!$I$11/('MFI40@78'!$H$10*('MFI40@78'!$A$22+1/Kinetics!$F18*EXP(-Kinetics!$F18*'MFI40@78'!$A$22))),'MFI40@78'!$I$12/('MFI40@78'!$H$10*('MFI40@78'!$A$23+1/Kinetics!$F18*EXP(-Kinetics!$F18*'MFI40@78'!$A$23))))</f>
        <v>0</v>
      </c>
      <c r="I18" s="8" t="e">
        <f>LOG(H18)</f>
        <v>#NUM!</v>
      </c>
      <c r="J18" s="4">
        <v>2.0200000000000001E-6</v>
      </c>
      <c r="K18">
        <f>LN(J18)</f>
        <v>-13.112413046551161</v>
      </c>
      <c r="L18">
        <f>'MFI40@78'!R9</f>
        <v>4.7120218130292159E-5</v>
      </c>
      <c r="Q18" s="3" t="s">
        <v>35</v>
      </c>
      <c r="R18" s="3" t="s">
        <v>36</v>
      </c>
      <c r="X18" s="3" t="s">
        <v>35</v>
      </c>
      <c r="Y18" s="3" t="s">
        <v>36</v>
      </c>
      <c r="AE18" s="3" t="s">
        <v>35</v>
      </c>
      <c r="AF18" s="3" t="s">
        <v>36</v>
      </c>
      <c r="AL18" s="3" t="s">
        <v>35</v>
      </c>
      <c r="AM18" s="3" t="s">
        <v>36</v>
      </c>
    </row>
    <row r="19" spans="1:40">
      <c r="A19">
        <v>85</v>
      </c>
      <c r="B19">
        <f>A19+273</f>
        <v>358</v>
      </c>
      <c r="C19">
        <f>1/B19</f>
        <v>2.7932960893854749E-3</v>
      </c>
      <c r="D19" s="4">
        <v>3.3408000000000003E-5</v>
      </c>
      <c r="E19">
        <f>LOG(D19)</f>
        <v>-4.4761495230138504</v>
      </c>
      <c r="F19" s="4">
        <v>9.6142000000000002E-6</v>
      </c>
      <c r="G19" s="8">
        <f>LOG(F19)</f>
        <v>-5.0170868476751345</v>
      </c>
      <c r="H19">
        <f>AVERAGE([1]MFI40!$N$10/(([1]MFI40!$A$21+1/Kinetics!$F19*(EXP(-Kinetics!$F19*[1]MFI40!$A$21)-1))),[1]MFI40!$N$11/(([1]MFI40!$A$22+1/Kinetics!$F19*(EXP(-Kinetics!$F19*[1]MFI40!$A$22)-1))),[1]MFI40!$N$12/(([1]MFI40!$A$23+1/Kinetics!$F19*(EXP(-Kinetics!$F19*[1]MFI40!$A$23)-1))))</f>
        <v>1.1061396731159928E-3</v>
      </c>
      <c r="I19" s="8">
        <f>LOG(H19)</f>
        <v>-2.9561900308670905</v>
      </c>
      <c r="J19" s="4">
        <v>3.2886000000000006E-6</v>
      </c>
      <c r="K19">
        <f>LN(J19)</f>
        <v>-12.625048615666286</v>
      </c>
      <c r="L19">
        <f>[1]MFI40!$R$9</f>
        <v>5.9485874311936893E-5</v>
      </c>
      <c r="Q19">
        <v>28.986000000000001</v>
      </c>
      <c r="R19" s="4">
        <f>EXP(Q19)</f>
        <v>3876679096090.1064</v>
      </c>
      <c r="X19">
        <v>31.193000000000001</v>
      </c>
      <c r="Y19" s="4">
        <f>EXP(X19)</f>
        <v>35232849930502.289</v>
      </c>
      <c r="AE19">
        <v>70.295000000000002</v>
      </c>
      <c r="AF19" s="4">
        <f>EXP(AE19)</f>
        <v>3.378551982570314E+30</v>
      </c>
      <c r="AL19">
        <v>22.62</v>
      </c>
      <c r="AM19" s="4">
        <f>EXP(AL19)</f>
        <v>6664095017.2492027</v>
      </c>
    </row>
    <row r="20" spans="1:40">
      <c r="A20">
        <v>92</v>
      </c>
      <c r="B20">
        <f>A20+273</f>
        <v>365</v>
      </c>
      <c r="C20">
        <f>1/B20</f>
        <v>2.7397260273972603E-3</v>
      </c>
      <c r="D20" s="4">
        <v>1.2710999999999999E-4</v>
      </c>
      <c r="E20">
        <f>LOG(D20)</f>
        <v>-3.8958202812793479</v>
      </c>
      <c r="F20" s="4">
        <v>4.3702000000000003E-5</v>
      </c>
      <c r="G20" s="8">
        <f>LOG(F20)</f>
        <v>-4.3594986873067354</v>
      </c>
      <c r="H20">
        <f>AVERAGE('MFI40@92'!$N$10/(('MFI40@92'!$A$21+1/Kinetics!$F20*(EXP(-Kinetics!$F20*'MFI40@92'!$A$21)-1))),'MFI40@92'!$N$11/(('MFI40@92'!$A$22+1/Kinetics!$F20*(EXP(-Kinetics!$F20*'MFI40@92'!$A$22)-1))),'MFI40@92'!$N$12/(('MFI40@92'!$A$23+1/Kinetics!$F20*(EXP(-Kinetics!$F20*'MFI40@92'!$A$23)-1))))</f>
        <v>1.35443638740906E-3</v>
      </c>
      <c r="I20" s="8">
        <f>LOG(H20)</f>
        <v>-2.8682413872686654</v>
      </c>
      <c r="J20" s="4">
        <v>6.3899999999999998E-6</v>
      </c>
      <c r="K20">
        <f>LN(J20)</f>
        <v>-11.960776289574831</v>
      </c>
      <c r="L20">
        <f>'MFI40@92'!R9</f>
        <v>5.4929203732944085E-5</v>
      </c>
    </row>
    <row r="21" spans="1:40">
      <c r="D21" s="4"/>
      <c r="G21" s="8"/>
    </row>
    <row r="22" spans="1:40">
      <c r="D22" s="4"/>
      <c r="G22" s="8"/>
    </row>
    <row r="23" spans="1:40">
      <c r="G23" s="8"/>
    </row>
    <row r="24" spans="1:40">
      <c r="A24" s="3" t="s">
        <v>32</v>
      </c>
      <c r="C24" s="3"/>
      <c r="D24" s="3"/>
      <c r="E24" s="3"/>
      <c r="F24" s="3"/>
      <c r="G24" s="8"/>
      <c r="Q24" s="5" t="s">
        <v>48</v>
      </c>
      <c r="X24" s="5" t="s">
        <v>51</v>
      </c>
      <c r="AE24" s="5" t="s">
        <v>52</v>
      </c>
      <c r="AL24" s="5" t="s">
        <v>56</v>
      </c>
    </row>
    <row r="25" spans="1:40">
      <c r="A25" s="3" t="s">
        <v>30</v>
      </c>
      <c r="B25" s="3" t="s">
        <v>26</v>
      </c>
      <c r="C25" s="3" t="s">
        <v>27</v>
      </c>
      <c r="D25" s="3" t="s">
        <v>28</v>
      </c>
      <c r="E25" s="3" t="s">
        <v>29</v>
      </c>
      <c r="F25" s="3" t="s">
        <v>40</v>
      </c>
      <c r="G25" s="9" t="s">
        <v>49</v>
      </c>
      <c r="H25" s="3" t="s">
        <v>47</v>
      </c>
      <c r="I25" s="3" t="s">
        <v>50</v>
      </c>
      <c r="J25" s="3" t="s">
        <v>54</v>
      </c>
      <c r="K25" s="3" t="s">
        <v>55</v>
      </c>
      <c r="L25" s="3" t="s">
        <v>57</v>
      </c>
      <c r="M25" s="3"/>
      <c r="Q25" s="3" t="s">
        <v>34</v>
      </c>
      <c r="R25" s="3" t="s">
        <v>37</v>
      </c>
      <c r="S25" s="3" t="s">
        <v>38</v>
      </c>
      <c r="X25" s="3" t="s">
        <v>34</v>
      </c>
      <c r="Y25" s="3" t="s">
        <v>37</v>
      </c>
      <c r="Z25" s="3" t="s">
        <v>38</v>
      </c>
      <c r="AE25" s="3" t="s">
        <v>34</v>
      </c>
      <c r="AF25" s="3" t="s">
        <v>37</v>
      </c>
      <c r="AG25" s="3" t="s">
        <v>38</v>
      </c>
      <c r="AL25" s="3" t="s">
        <v>34</v>
      </c>
      <c r="AM25" s="3" t="s">
        <v>37</v>
      </c>
      <c r="AN25" s="3" t="s">
        <v>38</v>
      </c>
    </row>
    <row r="26" spans="1:40">
      <c r="A26">
        <v>70</v>
      </c>
      <c r="B26">
        <f>A26+273</f>
        <v>343</v>
      </c>
      <c r="C26">
        <f>1/B26</f>
        <v>2.9154518950437317E-3</v>
      </c>
      <c r="D26" s="4">
        <v>2.7002999999999998E-6</v>
      </c>
      <c r="E26">
        <f>LOG(D26)</f>
        <v>-5.5685879835792109</v>
      </c>
      <c r="F26" s="4">
        <v>1.1244E-6</v>
      </c>
      <c r="G26" s="8">
        <f>LOG(F26)</f>
        <v>-5.9490791630645967</v>
      </c>
      <c r="H26">
        <f>AVERAGE('FAU40@70'!$N$10/(('FAU40@70'!$A$21+1/Kinetics!$F26*(EXP(-Kinetics!$F26*'FAU40@70'!$A$21)-1))),'FAU40@70'!$N$11/(('FAU40@70'!$A$22+1/Kinetics!$F26*(EXP(-Kinetics!$F26*'FAU40@70'!$A$22)-1))),'FAU40@70'!$N$12/(('FAU40@70'!$A$23+1/Kinetics!$F26*(EXP(-Kinetics!$F26*'FAU40@70'!$A$23)-1))))</f>
        <v>1.8176405868756942E-3</v>
      </c>
      <c r="I26" s="8">
        <f>LOG(H26)</f>
        <v>-2.7404919883131806</v>
      </c>
      <c r="J26" s="4">
        <v>5.6247399999999993E-5</v>
      </c>
      <c r="K26">
        <f>LN(J26)</f>
        <v>-9.785750740170247</v>
      </c>
      <c r="L26">
        <f>'FAU40@70'!R9</f>
        <v>3.1265094585402593E-5</v>
      </c>
      <c r="Q26">
        <v>-9061.9</v>
      </c>
      <c r="R26">
        <f>-Q26*8.314</f>
        <v>75340.636599999998</v>
      </c>
      <c r="S26">
        <f>R26*0.239005736</f>
        <v>18006.844301291538</v>
      </c>
      <c r="X26">
        <v>-10291</v>
      </c>
      <c r="Y26">
        <f>-X26*8.314</f>
        <v>85559.373999999996</v>
      </c>
      <c r="Z26">
        <f>Y26*0.239005736</f>
        <v>20449.181154569262</v>
      </c>
      <c r="AE26">
        <v>-22603</v>
      </c>
      <c r="AF26">
        <f>-AE26*8.314</f>
        <v>187921.342</v>
      </c>
      <c r="AG26">
        <f>AF26*0.239005736</f>
        <v>44914.27865481771</v>
      </c>
      <c r="AL26">
        <v>-14184</v>
      </c>
      <c r="AM26">
        <f>-AL26*8.314</f>
        <v>117925.776</v>
      </c>
      <c r="AN26">
        <f>AM26*0.239005736</f>
        <v>28184.936886251136</v>
      </c>
    </row>
    <row r="27" spans="1:40">
      <c r="A27">
        <v>78</v>
      </c>
      <c r="B27">
        <f>A27+273</f>
        <v>351</v>
      </c>
      <c r="C27">
        <f>1/B27</f>
        <v>2.8490028490028491E-3</v>
      </c>
      <c r="D27" s="4">
        <v>1.5233E-5</v>
      </c>
      <c r="E27">
        <f>LOG(D27)</f>
        <v>-4.8172145579153165</v>
      </c>
      <c r="F27" s="4">
        <v>5.0857999999999997E-6</v>
      </c>
      <c r="G27" s="8">
        <f>LOG(F27)</f>
        <v>-5.2936407225331434</v>
      </c>
      <c r="H27">
        <f>AVERAGE('FAU40@78'!$N$10/(('FAU40@78'!$A$21+1/Kinetics!$F27*(EXP(-Kinetics!$F27*'FAU40@78'!$A$21)-1))),'FAU40@78'!$N$11/(('FAU40@78'!$A$22+1/Kinetics!$F27*(EXP(-Kinetics!$F27*'FAU40@78'!$A$22)-1))),'FAU40@78'!$N$12/(('FAU40@78'!$A$23+1/Kinetics!$F27*(EXP(-Kinetics!$F27*'FAU40@78'!$A$23)-1))))</f>
        <v>1.7541203452472185E-3</v>
      </c>
      <c r="I27" s="8">
        <f>LOG(H27)</f>
        <v>-2.7559406142288934</v>
      </c>
      <c r="J27" s="4">
        <v>1.83E-4</v>
      </c>
      <c r="K27">
        <f>LN(J27)</f>
        <v>-8.6060244051228523</v>
      </c>
      <c r="L27">
        <f>'FAU40@78'!R9</f>
        <v>5.8233207896145201E-5</v>
      </c>
      <c r="Q27" s="3" t="s">
        <v>35</v>
      </c>
      <c r="R27" s="3" t="s">
        <v>36</v>
      </c>
      <c r="X27" s="3" t="s">
        <v>35</v>
      </c>
      <c r="Y27" s="3" t="s">
        <v>36</v>
      </c>
      <c r="AE27" s="3" t="s">
        <v>35</v>
      </c>
      <c r="AF27" s="3" t="s">
        <v>36</v>
      </c>
      <c r="AL27" s="3" t="s">
        <v>35</v>
      </c>
      <c r="AM27" s="3" t="s">
        <v>36</v>
      </c>
    </row>
    <row r="28" spans="1:40">
      <c r="A28">
        <v>85</v>
      </c>
      <c r="B28">
        <f>A28+273</f>
        <v>358</v>
      </c>
      <c r="C28">
        <f>1/B28</f>
        <v>2.7932960893854749E-3</v>
      </c>
      <c r="D28" s="4">
        <v>2.6815999999999999E-5</v>
      </c>
      <c r="E28">
        <f>LOG(D28)</f>
        <v>-4.5716060030498173</v>
      </c>
      <c r="F28" s="4">
        <v>1.4178E-5</v>
      </c>
      <c r="G28" s="8">
        <f>LOG(F28)</f>
        <v>-4.8483850279839871</v>
      </c>
      <c r="H28">
        <f>AVERAGE([1]FAU40!$N$10/(([1]FAU40!$A$21+1/Kinetics!$F28*(EXP(-Kinetics!$F28*[1]FAU40!$A$21)-1))),[1]FAU40!$N$11/(([1]FAU40!$A$22+1/Kinetics!$F28*(EXP(-Kinetics!$F28*[1]FAU40!$A$22)-1))),[1]FAU40!$N$12/(([1]FAU40!$A$23+1/Kinetics!$F28*(EXP(-Kinetics!$F28*[1]FAU40!$A$23)-1))))</f>
        <v>5.1075402356255022E-4</v>
      </c>
      <c r="I28" s="8">
        <f>LOG(H28)</f>
        <v>-3.2917882034441583</v>
      </c>
      <c r="J28" s="4">
        <v>3.9503419999999996E-4</v>
      </c>
      <c r="K28">
        <f>LN(J28)</f>
        <v>-7.8365382145327001</v>
      </c>
      <c r="L28">
        <f>[1]FAU40!$R$9</f>
        <v>5.6495425283145431E-5</v>
      </c>
      <c r="Q28">
        <v>20.882000000000001</v>
      </c>
      <c r="R28" s="4">
        <f>EXP(Q28)</f>
        <v>1172026337.3612819</v>
      </c>
      <c r="X28">
        <v>24.018999999999998</v>
      </c>
      <c r="Y28" s="4">
        <f>EXP(X28)</f>
        <v>26997227162.721691</v>
      </c>
      <c r="AE28">
        <v>57.424999999999997</v>
      </c>
      <c r="AF28" s="4">
        <f>EXP(AE28)</f>
        <v>8.6968228398726888E+24</v>
      </c>
      <c r="AL28">
        <v>31.677</v>
      </c>
      <c r="AM28" s="4">
        <f>EXP(AL28)</f>
        <v>57167118635755.547</v>
      </c>
    </row>
    <row r="29" spans="1:40">
      <c r="A29">
        <v>92</v>
      </c>
      <c r="B29">
        <f>A29+273</f>
        <v>365</v>
      </c>
      <c r="C29">
        <f>1/B29</f>
        <v>2.7397260273972603E-3</v>
      </c>
      <c r="D29" s="4">
        <v>1.2812000000000001E-4</v>
      </c>
      <c r="E29">
        <f>LOG(D29)</f>
        <v>-3.8923830700082158</v>
      </c>
      <c r="F29" s="4">
        <v>8.0992E-5</v>
      </c>
      <c r="G29" s="8">
        <f>LOG(F29)</f>
        <v>-4.0915578765218399</v>
      </c>
      <c r="H29">
        <f>AVERAGE('FAU40@92'!$N$10/(('FAU40@92'!$A$21+1/Kinetics!$F29*(EXP(-Kinetics!$F29*'FAU40@92'!$A$21)-1))),'FAU40@92'!$N$11/(('FAU40@92'!$A$22+1/Kinetics!$F29*(EXP(-Kinetics!$F29*'FAU40@92'!$A$22)-1))),'FAU40@92'!$N$12/(('FAU40@92'!$A$23+1/Kinetics!$F29*(EXP(-Kinetics!$F29*'FAU40@92'!$A$23)-1))))</f>
        <v>1.0650561411155726E-4</v>
      </c>
      <c r="I29" s="8">
        <f>LOG(H29)</f>
        <v>-3.9726274991415953</v>
      </c>
      <c r="J29" s="4">
        <v>6.7299999999999999E-4</v>
      </c>
      <c r="K29">
        <f>LN(J29)</f>
        <v>-7.3037652283195467</v>
      </c>
      <c r="L29">
        <f>'FAU40@92'!R9</f>
        <v>5.894541572515787E-5</v>
      </c>
    </row>
    <row r="30" spans="1:40">
      <c r="G30" s="8"/>
    </row>
    <row r="31" spans="1:40">
      <c r="G31" s="8"/>
    </row>
    <row r="32" spans="1:40">
      <c r="G32" s="8"/>
    </row>
    <row r="33" spans="1:40">
      <c r="A33" s="3" t="s">
        <v>33</v>
      </c>
      <c r="C33" s="3"/>
      <c r="D33" s="3"/>
      <c r="E33" s="3"/>
      <c r="F33" s="3"/>
      <c r="G33" s="8"/>
      <c r="Q33" s="5" t="s">
        <v>48</v>
      </c>
      <c r="X33" s="5" t="s">
        <v>51</v>
      </c>
      <c r="AE33" s="5" t="s">
        <v>52</v>
      </c>
      <c r="AL33" s="5" t="s">
        <v>56</v>
      </c>
    </row>
    <row r="34" spans="1:40">
      <c r="A34" s="3" t="s">
        <v>30</v>
      </c>
      <c r="B34" s="3" t="s">
        <v>26</v>
      </c>
      <c r="C34" s="3" t="s">
        <v>27</v>
      </c>
      <c r="D34" s="3" t="s">
        <v>28</v>
      </c>
      <c r="E34" s="3" t="s">
        <v>29</v>
      </c>
      <c r="F34" s="3" t="s">
        <v>40</v>
      </c>
      <c r="G34" s="9" t="s">
        <v>49</v>
      </c>
      <c r="H34" s="3" t="s">
        <v>47</v>
      </c>
      <c r="I34" s="3" t="s">
        <v>50</v>
      </c>
      <c r="J34" s="3" t="s">
        <v>54</v>
      </c>
      <c r="K34" s="3" t="s">
        <v>55</v>
      </c>
      <c r="L34" s="3" t="s">
        <v>57</v>
      </c>
      <c r="M34" s="3"/>
      <c r="Q34" s="3" t="s">
        <v>34</v>
      </c>
      <c r="R34" s="3" t="s">
        <v>37</v>
      </c>
      <c r="S34" s="3" t="s">
        <v>38</v>
      </c>
      <c r="X34" s="3" t="s">
        <v>34</v>
      </c>
      <c r="Y34" s="3" t="s">
        <v>37</v>
      </c>
      <c r="Z34" s="3" t="s">
        <v>38</v>
      </c>
      <c r="AE34" s="3" t="s">
        <v>34</v>
      </c>
      <c r="AF34" s="3" t="s">
        <v>37</v>
      </c>
      <c r="AG34" s="3" t="s">
        <v>38</v>
      </c>
      <c r="AL34" s="3" t="s">
        <v>34</v>
      </c>
      <c r="AM34" s="3" t="s">
        <v>37</v>
      </c>
      <c r="AN34" s="3" t="s">
        <v>38</v>
      </c>
    </row>
    <row r="35" spans="1:40">
      <c r="A35">
        <v>70</v>
      </c>
      <c r="B35">
        <f>A35+273</f>
        <v>343</v>
      </c>
      <c r="C35">
        <f>1/B35</f>
        <v>2.9154518950437317E-3</v>
      </c>
      <c r="D35" s="4">
        <v>1.1679000000000001E-6</v>
      </c>
      <c r="E35">
        <f>LOG(D35)</f>
        <v>-5.9325943415621758</v>
      </c>
      <c r="F35" s="4">
        <v>5.3842999999999998E-7</v>
      </c>
      <c r="G35" s="8">
        <f>LOG(F35)</f>
        <v>-6.2688707502857826</v>
      </c>
      <c r="H35">
        <f>AVERAGE('BEA19@70'!$N$10/(('BEA19@70'!$A$21+1/Kinetics!$F35*(EXP(-Kinetics!$F35*'BEA19@70'!$A$21)-1))),'BEA19@70'!$N$11/(('BEA19@70'!$A$22+1/Kinetics!$F35*(EXP(-Kinetics!$F35*'BEA19@70'!$A$22)-1))),'BEA19@70'!$N$12/(('BEA19@70'!$A$23+1/Kinetics!$F35*(EXP(-Kinetics!$F35*'BEA19@70'!$A$23)-1))))</f>
        <v>3.6848264609392928E-3</v>
      </c>
      <c r="I35" s="8">
        <f>LOG(H35)</f>
        <v>-2.4335829606763437</v>
      </c>
      <c r="J35" s="4">
        <v>6.4974000000000005E-7</v>
      </c>
      <c r="K35">
        <f>LN(J35)</f>
        <v>-14.246693554078067</v>
      </c>
      <c r="L35">
        <f>'BEA19@70'!R9</f>
        <v>1.7496576892661242E-5</v>
      </c>
      <c r="Q35">
        <v>-11700</v>
      </c>
      <c r="R35">
        <f>-Q35*8.314</f>
        <v>97273.8</v>
      </c>
      <c r="S35">
        <f>R35*0.239005736</f>
        <v>23248.9961625168</v>
      </c>
      <c r="X35">
        <v>-10128</v>
      </c>
      <c r="Y35">
        <f>-X35*8.314</f>
        <v>84204.191999999995</v>
      </c>
      <c r="Z35">
        <f>Y35*0.239005736</f>
        <v>20125.284883245309</v>
      </c>
      <c r="AE35">
        <v>-20380</v>
      </c>
      <c r="AF35">
        <f>-AE35*8.314</f>
        <v>169439.32</v>
      </c>
      <c r="AG35">
        <f>AF35*0.239005736</f>
        <v>40496.969383939519</v>
      </c>
      <c r="AL35">
        <v>-13676</v>
      </c>
      <c r="AM35">
        <f>-AL35*8.314</f>
        <v>113702.264</v>
      </c>
      <c r="AN35">
        <f>AM35*0.239005736</f>
        <v>27175.493292186304</v>
      </c>
    </row>
    <row r="36" spans="1:40">
      <c r="A36">
        <v>78</v>
      </c>
      <c r="B36">
        <f>A36+273</f>
        <v>351</v>
      </c>
      <c r="C36">
        <f>1/B36</f>
        <v>2.8490028490028491E-3</v>
      </c>
      <c r="D36" s="4">
        <v>1.1297E-5</v>
      </c>
      <c r="E36">
        <f>LOG(D36)</f>
        <v>-4.9470368712444968</v>
      </c>
      <c r="F36" s="4">
        <v>3.4147000000000001E-6</v>
      </c>
      <c r="G36" s="8">
        <f>LOG(F36)</f>
        <v>-5.4666474454429679</v>
      </c>
      <c r="H36">
        <f>AVERAGE('BEA19@78'!$N$10/(('BEA19@78'!$A$21+1/Kinetics!$F36*(EXP(-Kinetics!$F36*'BEA19@78'!$A$21))-1)),'BEA19@78'!$N$11/(('BEA19@78'!$A$22+1/Kinetics!$F36*(EXP(-Kinetics!$F36*'BEA19@78'!$A$22)-1))),'BEA19@78'!$N$12/(('BEA19@78'!$A$23+1/Kinetics!$F36*(EXP(-Kinetics!$F36*'BEA19@78'!$A$23)-1))))</f>
        <v>6.8383969275685177E-4</v>
      </c>
      <c r="I36" s="8">
        <f>LOG(H36)</f>
        <v>-3.1650456946406647</v>
      </c>
      <c r="J36" s="4">
        <v>2.0999999999999998E-6</v>
      </c>
      <c r="K36">
        <f>LN(J36)</f>
        <v>-13.073573213234896</v>
      </c>
      <c r="L36">
        <f>'BEA19@78'!R9</f>
        <v>5.2121920169162747E-5</v>
      </c>
      <c r="Q36" s="3" t="s">
        <v>35</v>
      </c>
      <c r="R36" s="3" t="s">
        <v>36</v>
      </c>
      <c r="X36" s="3" t="s">
        <v>35</v>
      </c>
      <c r="Y36" s="3" t="s">
        <v>36</v>
      </c>
      <c r="AE36" s="3" t="s">
        <v>35</v>
      </c>
      <c r="AF36" s="3" t="s">
        <v>36</v>
      </c>
      <c r="AL36" s="3" t="s">
        <v>35</v>
      </c>
      <c r="AM36" s="3" t="s">
        <v>36</v>
      </c>
    </row>
    <row r="37" spans="1:40">
      <c r="A37">
        <v>85</v>
      </c>
      <c r="B37">
        <f>A37+273</f>
        <v>358</v>
      </c>
      <c r="C37">
        <f>1/B37</f>
        <v>2.7932960893854749E-3</v>
      </c>
      <c r="D37" s="4">
        <v>5.9636000000000003E-5</v>
      </c>
      <c r="E37">
        <f>LOG(D37)</f>
        <v>-4.2244914939277232</v>
      </c>
      <c r="F37" s="4">
        <v>6.3060999999999996E-6</v>
      </c>
      <c r="G37" s="8">
        <f>LOG(F37)</f>
        <v>-5.2002391466385669</v>
      </c>
      <c r="H37">
        <f>AVERAGE([1]BEA19!$N$10/(([1]BEA19!$A$21+1/Kinetics!$F37*(EXP(-Kinetics!$F37*[1]BEA19!$A$21)-1))),[1]BEA19!$N$11/(([1]BEA19!$A$22+1/Kinetics!$F37*(EXP(-Kinetics!$F37*[1]BEA19!$A$22)-1))),[1]BEA19!$N$12/(([1]BEA19!$A$23+1/Kinetics!$F37*(EXP(-Kinetics!$F37*[1]BEA19!$A$23)-1))))</f>
        <v>3.1233999574556567E-4</v>
      </c>
      <c r="I37" s="8">
        <f>LOG(H37)</f>
        <v>-3.5053723999535205</v>
      </c>
      <c r="J37" s="4">
        <v>4.6814600000000006E-6</v>
      </c>
      <c r="K37">
        <f>LN(J37)</f>
        <v>-12.271900530873969</v>
      </c>
      <c r="L37">
        <f>[1]BEA19!$R$9</f>
        <v>6.6546786098117965E-5</v>
      </c>
      <c r="Q37">
        <v>28.291</v>
      </c>
      <c r="R37" s="4">
        <f>EXP(Q37)</f>
        <v>1934751479896.6853</v>
      </c>
      <c r="X37">
        <v>23.274000000000001</v>
      </c>
      <c r="Y37" s="4">
        <f>EXP(X37)</f>
        <v>12816509737.413504</v>
      </c>
      <c r="AE37">
        <v>50.488</v>
      </c>
      <c r="AF37" s="4">
        <f>EXP(AE37)</f>
        <v>8.4461696870243862E+21</v>
      </c>
      <c r="AL37">
        <v>25.757999999999999</v>
      </c>
      <c r="AM37" s="4">
        <f>EXP(AL37)</f>
        <v>153658739011.91656</v>
      </c>
    </row>
    <row r="38" spans="1:40">
      <c r="A38">
        <v>92</v>
      </c>
      <c r="B38">
        <f>A38+273</f>
        <v>365</v>
      </c>
      <c r="C38">
        <f>1/B38</f>
        <v>2.7397260273972603E-3</v>
      </c>
      <c r="D38" s="4">
        <v>1.2069E-4</v>
      </c>
      <c r="E38">
        <f>LOG(D38)</f>
        <v>-3.918328712709076</v>
      </c>
      <c r="F38" s="4">
        <v>4.0771E-5</v>
      </c>
      <c r="G38" s="8">
        <f>LOG(F38)</f>
        <v>-4.3896486363733072</v>
      </c>
      <c r="H38">
        <f>AVERAGE('BEA19@92'!$N$10/(('BEA19@92'!$A$21+1/Kinetics!$F38*(EXP(-Kinetics!$F38*'BEA19@92'!$A$21)-1))),'BEA19@92'!$N$11/(('BEA19@92'!$A$22+1/Kinetics!$F38*(EXP(-Kinetics!$F38*'BEA19@92'!$A$22)-1))),'BEA19@92'!$N$12/(('BEA19@92'!$A$23+1/Kinetics!$F38*(EXP(-Kinetics!$F38*'BEA19@92'!$A$23)-1))))</f>
        <v>1.0884516466891964E-3</v>
      </c>
      <c r="I38" s="8">
        <f>LOG(H38)</f>
        <v>-2.9631908592664318</v>
      </c>
      <c r="J38" s="4">
        <v>6.9399999999999996E-6</v>
      </c>
      <c r="K38">
        <f>LN(J38)</f>
        <v>-11.878208783445562</v>
      </c>
      <c r="L38">
        <f>'BEA19@92'!R9</f>
        <v>5.6883721735884135E-5</v>
      </c>
    </row>
    <row r="39" spans="1:40">
      <c r="G39" s="8"/>
    </row>
    <row r="40" spans="1:40">
      <c r="G40" s="8"/>
    </row>
    <row r="41" spans="1:40">
      <c r="G41" s="8"/>
    </row>
    <row r="42" spans="1:40">
      <c r="A42" s="3" t="s">
        <v>39</v>
      </c>
      <c r="C42" s="3"/>
      <c r="D42" s="3"/>
      <c r="E42" s="3"/>
      <c r="F42" s="3"/>
      <c r="G42" s="8"/>
      <c r="Q42" s="5" t="s">
        <v>48</v>
      </c>
      <c r="X42" s="5" t="s">
        <v>51</v>
      </c>
      <c r="AE42" s="5" t="s">
        <v>52</v>
      </c>
      <c r="AL42" s="5" t="s">
        <v>56</v>
      </c>
    </row>
    <row r="43" spans="1:40">
      <c r="A43" s="3" t="s">
        <v>30</v>
      </c>
      <c r="B43" s="3" t="s">
        <v>26</v>
      </c>
      <c r="C43" s="3" t="s">
        <v>27</v>
      </c>
      <c r="D43" s="3" t="s">
        <v>28</v>
      </c>
      <c r="E43" s="3" t="s">
        <v>29</v>
      </c>
      <c r="F43" s="3" t="s">
        <v>40</v>
      </c>
      <c r="G43" s="9" t="s">
        <v>49</v>
      </c>
      <c r="H43" s="3" t="s">
        <v>47</v>
      </c>
      <c r="I43" s="3" t="s">
        <v>50</v>
      </c>
      <c r="J43" s="3" t="s">
        <v>54</v>
      </c>
      <c r="K43" s="3" t="s">
        <v>55</v>
      </c>
      <c r="L43" s="3" t="s">
        <v>57</v>
      </c>
      <c r="M43" s="3"/>
      <c r="Q43" s="3" t="s">
        <v>34</v>
      </c>
      <c r="R43" s="3" t="s">
        <v>37</v>
      </c>
      <c r="S43" s="3" t="s">
        <v>38</v>
      </c>
      <c r="X43" s="3" t="s">
        <v>34</v>
      </c>
      <c r="Y43" s="3" t="s">
        <v>37</v>
      </c>
      <c r="Z43" s="3" t="s">
        <v>38</v>
      </c>
      <c r="AE43" s="3" t="s">
        <v>34</v>
      </c>
      <c r="AF43" s="3" t="s">
        <v>37</v>
      </c>
      <c r="AG43" s="3" t="s">
        <v>38</v>
      </c>
      <c r="AL43" s="3" t="s">
        <v>34</v>
      </c>
      <c r="AM43" s="3" t="s">
        <v>37</v>
      </c>
      <c r="AN43" s="3" t="s">
        <v>38</v>
      </c>
    </row>
    <row r="44" spans="1:40">
      <c r="A44">
        <v>70</v>
      </c>
      <c r="B44">
        <f>A44+273</f>
        <v>343</v>
      </c>
      <c r="C44">
        <f>1/B44</f>
        <v>2.9154518950437317E-3</v>
      </c>
      <c r="D44" s="4">
        <v>2.6000000000000001E-6</v>
      </c>
      <c r="E44">
        <f>LOG(D44)</f>
        <v>-5.5850266520291818</v>
      </c>
      <c r="F44" s="4">
        <v>6.0401999999999998E-7</v>
      </c>
      <c r="G44" s="8">
        <f>LOG(F44)</f>
        <v>-6.218948681004969</v>
      </c>
      <c r="H44">
        <f>AVERAGE('MOR45@70'!$I$10/('MOR45@70'!$H$10*('MOR45@70'!$A$21+1/Kinetics!$F44*EXP(-Kinetics!$F44*'MOR45@70'!$A$21))),'MOR45@70'!$I$11/('MOR45@70'!$H$10*('MOR45@70'!$A$22+1/Kinetics!$F44*EXP(-Kinetics!$F44*'MOR45@70'!$A$22))),'MOR45@70'!$I$12/('MOR45@70'!$H$10*('MOR45@70'!$A$23+1/Kinetics!$F44*EXP(-Kinetics!$F44*'MOR45@70'!$A$23))))</f>
        <v>0</v>
      </c>
      <c r="I44" s="8" t="e">
        <f>LOG(H44)</f>
        <v>#NUM!</v>
      </c>
      <c r="J44" s="4">
        <v>5.0245600000000012E-7</v>
      </c>
      <c r="K44">
        <f>LN(J44)</f>
        <v>-14.503757763036027</v>
      </c>
      <c r="L44">
        <f>'MOR45@70'!R9</f>
        <v>3.0593415416200425E-5</v>
      </c>
      <c r="Q44">
        <v>-9006.7000000000007</v>
      </c>
      <c r="R44">
        <f>-Q44*8.314</f>
        <v>74881.703800000003</v>
      </c>
      <c r="S44">
        <f>R44*0.239005736</f>
        <v>17897.156729652997</v>
      </c>
      <c r="X44">
        <v>-11169</v>
      </c>
      <c r="Y44">
        <f>-X44*8.314</f>
        <v>92859.066000000006</v>
      </c>
      <c r="Z44">
        <f>Y44*0.239005736</f>
        <v>22193.849413602577</v>
      </c>
      <c r="AE44">
        <v>-33292</v>
      </c>
      <c r="AF44">
        <f>-AE44*8.314</f>
        <v>276789.68800000002</v>
      </c>
      <c r="AG44">
        <f>AF44*0.239005736</f>
        <v>66154.323097650369</v>
      </c>
      <c r="AL44">
        <v>-14407</v>
      </c>
      <c r="AM44">
        <f>-AL44*8.314</f>
        <v>119779.798</v>
      </c>
      <c r="AN44">
        <f>AM44*0.239005736</f>
        <v>28628.058778921328</v>
      </c>
    </row>
    <row r="45" spans="1:40">
      <c r="A45">
        <v>78</v>
      </c>
      <c r="B45">
        <f>A45+273</f>
        <v>351</v>
      </c>
      <c r="C45">
        <f>1/B45</f>
        <v>2.8490028490028491E-3</v>
      </c>
      <c r="D45" s="4">
        <v>1.4382999999999999E-5</v>
      </c>
      <c r="E45">
        <f>LOG(D45)</f>
        <v>-4.842150519547098</v>
      </c>
      <c r="F45" s="4">
        <v>2.4716000000000002E-6</v>
      </c>
      <c r="G45" s="8">
        <f>LOG(F45)</f>
        <v>-5.6070218134574592</v>
      </c>
      <c r="H45">
        <f>AVERAGE('MOR45@78'!$N$10/(('MOR45@78'!$A$21+1/Kinetics!$F45*(EXP(-Kinetics!$F45*'MOR45@78'!$A$21)-1))),'MOR45@78'!$N$11/(('MOR45@78'!$A$22+1/Kinetics!$F45*(EXP(-Kinetics!$F45*'MOR45@78'!$A$22)-1))),'MOR45@78'!$N$12/(('MOR45@78'!$A$23+1/Kinetics!$F45*(EXP(-Kinetics!$F45*'MOR45@78'!$A$23)-1))))</f>
        <v>7.3692118720641321E-5</v>
      </c>
      <c r="I45" s="8">
        <f>LOG(H45)</f>
        <v>-4.1325789569056859</v>
      </c>
      <c r="J45" s="4">
        <v>9.0400000000000005E-7</v>
      </c>
      <c r="K45">
        <f>LN(J45)</f>
        <v>-13.916436476554235</v>
      </c>
      <c r="L45">
        <f>'MOR45@78'!R9</f>
        <v>5.7183236578244541E-5</v>
      </c>
      <c r="Q45" s="3" t="s">
        <v>35</v>
      </c>
      <c r="R45" s="3" t="s">
        <v>36</v>
      </c>
      <c r="X45" s="3" t="s">
        <v>35</v>
      </c>
      <c r="Y45" s="3" t="s">
        <v>36</v>
      </c>
      <c r="AE45" s="3" t="s">
        <v>35</v>
      </c>
      <c r="AF45" s="3" t="s">
        <v>36</v>
      </c>
      <c r="AL45" s="3" t="s">
        <v>35</v>
      </c>
      <c r="AM45" s="3" t="s">
        <v>36</v>
      </c>
    </row>
    <row r="46" spans="1:40">
      <c r="A46">
        <v>85</v>
      </c>
      <c r="B46">
        <f>A46+273</f>
        <v>358</v>
      </c>
      <c r="C46">
        <f>1/B46</f>
        <v>2.7932960893854749E-3</v>
      </c>
      <c r="D46" s="4">
        <v>2.5307999999999999E-5</v>
      </c>
      <c r="E46">
        <f>LOG(D46)</f>
        <v>-4.5967421742128884</v>
      </c>
      <c r="F46" s="4">
        <v>9.2497000000000006E-6</v>
      </c>
      <c r="G46" s="8">
        <f>LOG(F46)</f>
        <v>-5.0338723527158216</v>
      </c>
      <c r="H46">
        <f>AVERAGE([1]MOR45!$N$10/(([1]MOR45!$A$21+1/Kinetics!$F46*(EXP(-Kinetics!$F46*[1]MOR45!$A$21)-1))),[1]MOR45!$N$11/(([1]MOR45!$A$22+1/Kinetics!$F46*(EXP(-Kinetics!$F46*[1]MOR45!$A$22)-1))),[1]MOR45!$N$12/(([1]MOR45!$A$23+1/Kinetics!$F46*(EXP(-Kinetics!$F46*[1]MOR45!$A$23)-1))))</f>
        <v>2.1698133790773199E-3</v>
      </c>
      <c r="I46" s="8">
        <f>LOG(H46)</f>
        <v>-2.6635776172677041</v>
      </c>
      <c r="J46" s="4">
        <v>2.9104800000000006E-6</v>
      </c>
      <c r="K46">
        <f>LN(J46)</f>
        <v>-12.747192541929765</v>
      </c>
      <c r="L46">
        <f>[1]MOR45!$R$9</f>
        <v>5.6864223564669174E-5</v>
      </c>
      <c r="Q46">
        <v>20.702999999999999</v>
      </c>
      <c r="R46" s="4">
        <f>EXP(Q46)</f>
        <v>979938134.916466</v>
      </c>
      <c r="X46">
        <v>26.274000000000001</v>
      </c>
      <c r="Y46" s="4">
        <f>EXP(X46)</f>
        <v>257426479557.2132</v>
      </c>
      <c r="AE46">
        <v>86.498000000000005</v>
      </c>
      <c r="AF46" s="4">
        <f>EXP(AE46)</f>
        <v>3.6779353892819531E+37</v>
      </c>
      <c r="AL46">
        <v>27.379000000000001</v>
      </c>
      <c r="AM46" s="4">
        <f>EXP(AL46)</f>
        <v>777228325997.87231</v>
      </c>
    </row>
    <row r="47" spans="1:40">
      <c r="A47">
        <v>92</v>
      </c>
      <c r="B47">
        <f>A47+273</f>
        <v>365</v>
      </c>
      <c r="C47">
        <f>1/B47</f>
        <v>2.7397260273972603E-3</v>
      </c>
      <c r="D47" s="4">
        <v>1.2045E-4</v>
      </c>
      <c r="E47">
        <f>LOG(D47)</f>
        <v>-3.9191931956656378</v>
      </c>
      <c r="F47" s="4">
        <v>5.9117999999999999E-5</v>
      </c>
      <c r="G47" s="8">
        <f>LOG(F47)</f>
        <v>-4.2282802668266291</v>
      </c>
      <c r="H47">
        <f>AVERAGE('MOR45@92'!$N$10/(('MOR45@92'!$A$20+1/Kinetics!$F47*(EXP(-Kinetics!$F47*'MOR45@92'!$A$20)-1))),'MOR45@92'!$N$11/(('MOR45@92'!$A$21+1/Kinetics!$F47*(EXP(-Kinetics!$F47*'MOR45@92'!$A$21)-1))),'MOR45@92'!$N$12/(('MOR45@92'!$A$22+1/Kinetics!$F47*(EXP(-Kinetics!$F47*'MOR45@92'!$A$22)-1))))</f>
        <v>8.7960392250929992E-4</v>
      </c>
      <c r="I47" s="8">
        <f>LOG(H47)</f>
        <v>-3.0557128426123548</v>
      </c>
      <c r="J47" s="4">
        <v>5.6799999999999998E-6</v>
      </c>
      <c r="K47">
        <f>LN(J47)</f>
        <v>-12.078559325231215</v>
      </c>
      <c r="L47">
        <f>'MOR45@92'!R9</f>
        <v>5.3292736866336893E-5</v>
      </c>
    </row>
    <row r="48" spans="1:40">
      <c r="G48" s="8"/>
    </row>
    <row r="49" spans="1:40">
      <c r="G49" s="8"/>
    </row>
    <row r="50" spans="1:40">
      <c r="G50" s="8"/>
    </row>
    <row r="51" spans="1:40">
      <c r="A51" s="3" t="s">
        <v>41</v>
      </c>
      <c r="C51" s="3"/>
      <c r="D51" s="3"/>
      <c r="E51" s="3"/>
      <c r="F51" s="3"/>
      <c r="G51" s="8"/>
      <c r="Q51" s="5" t="s">
        <v>48</v>
      </c>
      <c r="X51" s="5" t="s">
        <v>51</v>
      </c>
      <c r="AE51" s="5" t="s">
        <v>52</v>
      </c>
      <c r="AL51" s="5" t="s">
        <v>56</v>
      </c>
    </row>
    <row r="52" spans="1:40">
      <c r="A52" s="3" t="s">
        <v>30</v>
      </c>
      <c r="B52" s="3" t="s">
        <v>26</v>
      </c>
      <c r="C52" s="3" t="s">
        <v>27</v>
      </c>
      <c r="D52" s="3" t="s">
        <v>28</v>
      </c>
      <c r="E52" s="3" t="s">
        <v>29</v>
      </c>
      <c r="F52" s="3" t="s">
        <v>40</v>
      </c>
      <c r="G52" s="9" t="s">
        <v>49</v>
      </c>
      <c r="H52" s="3" t="s">
        <v>47</v>
      </c>
      <c r="I52" s="3" t="s">
        <v>50</v>
      </c>
      <c r="J52" s="3" t="s">
        <v>54</v>
      </c>
      <c r="K52" s="3" t="s">
        <v>55</v>
      </c>
      <c r="L52" s="3" t="s">
        <v>57</v>
      </c>
      <c r="M52" s="3"/>
      <c r="Q52" s="3" t="s">
        <v>34</v>
      </c>
      <c r="R52" s="3" t="s">
        <v>37</v>
      </c>
      <c r="S52" s="3" t="s">
        <v>38</v>
      </c>
      <c r="X52" s="3" t="s">
        <v>34</v>
      </c>
      <c r="Y52" s="3" t="s">
        <v>37</v>
      </c>
      <c r="Z52" s="3" t="s">
        <v>38</v>
      </c>
      <c r="AE52" s="3" t="s">
        <v>34</v>
      </c>
      <c r="AF52" s="3" t="s">
        <v>37</v>
      </c>
      <c r="AG52" s="3" t="s">
        <v>38</v>
      </c>
      <c r="AL52" s="3" t="s">
        <v>34</v>
      </c>
      <c r="AM52" s="3" t="s">
        <v>37</v>
      </c>
      <c r="AN52" s="3" t="s">
        <v>38</v>
      </c>
    </row>
    <row r="53" spans="1:40">
      <c r="A53">
        <v>70</v>
      </c>
      <c r="B53">
        <f>A53+273</f>
        <v>343</v>
      </c>
      <c r="C53">
        <f>1/B53</f>
        <v>2.9154518950437317E-3</v>
      </c>
      <c r="D53" s="4">
        <v>4.1454000000000002E-6</v>
      </c>
      <c r="E53">
        <f>LOG(D53)</f>
        <v>-5.3824335569324626</v>
      </c>
      <c r="F53" s="4">
        <v>1.5519999999999999E-6</v>
      </c>
      <c r="G53" s="8">
        <f>LOG(F53)</f>
        <v>-5.8091082830778307</v>
      </c>
      <c r="H53">
        <f>AVERAGE('MCM22@70'!$N$10/(('MCM22@70'!$A$21+1/Kinetics!$F53*(EXP(-Kinetics!$F53*'MCM22@70'!$A$21)-1))),'MCM22@70'!$N$11/(('MCM22@70'!$A$22+1/Kinetics!$F53*(EXP(-Kinetics!$F53*'MCM22@70'!$A$22)-1))),'MCM22@70'!$N$12/(('MCM22@70'!$A$23+1/Kinetics!$F53*(EXP(-Kinetics!$F53*'MCM22@70'!$A$23)-1))))</f>
        <v>2.1434344654944742E-3</v>
      </c>
      <c r="I53" s="8">
        <f>LOG(H53)</f>
        <v>-2.668889790300871</v>
      </c>
      <c r="J53" s="4">
        <v>1.1957640000000001E-6</v>
      </c>
      <c r="K53">
        <f>LN(J53)</f>
        <v>-13.636725246321573</v>
      </c>
      <c r="L53">
        <f>'MCM22@70'!R9</f>
        <v>3.7912399044795104E-5</v>
      </c>
      <c r="Q53">
        <v>-8831.5</v>
      </c>
      <c r="R53">
        <f>-Q53*8.314</f>
        <v>73425.091</v>
      </c>
      <c r="S53">
        <f>R53*0.239005736</f>
        <v>17549.017915321976</v>
      </c>
      <c r="X53">
        <v>-9670.5</v>
      </c>
      <c r="Y53">
        <f>-X53*8.314</f>
        <v>80400.536999999997</v>
      </c>
      <c r="Z53">
        <f>Y53*0.239005736</f>
        <v>19216.189520480231</v>
      </c>
      <c r="AE53">
        <v>-20457</v>
      </c>
      <c r="AF53">
        <f>-AE53*8.314</f>
        <v>170079.49799999999</v>
      </c>
      <c r="AG53">
        <f>AF53*0.239005736</f>
        <v>40649.975598000528</v>
      </c>
      <c r="AL53">
        <v>-14427</v>
      </c>
      <c r="AM53">
        <f>-AL53*8.314</f>
        <v>119946.07799999999</v>
      </c>
      <c r="AN53">
        <f>AM53*0.239005736</f>
        <v>28667.800652703405</v>
      </c>
    </row>
    <row r="54" spans="1:40">
      <c r="A54">
        <v>78</v>
      </c>
      <c r="B54">
        <f>A54+273</f>
        <v>351</v>
      </c>
      <c r="C54">
        <f>1/B54</f>
        <v>2.8490028490028491E-3</v>
      </c>
      <c r="D54" s="4">
        <v>2.0455E-5</v>
      </c>
      <c r="E54">
        <f>LOG(D54)</f>
        <v>-4.6892005161656076</v>
      </c>
      <c r="F54" s="4">
        <v>4.6261999999999999E-6</v>
      </c>
      <c r="G54" s="8">
        <f>LOG(F54)</f>
        <v>-5.3347755957290808</v>
      </c>
      <c r="H54">
        <f>AVERAGE('MCM22@78'!$N$10/(('MCM22@78'!$A$21+1/Kinetics!$F54*(EXP(-Kinetics!$F54*'MCM22@78'!$A$21)-1))),'MCM22@78'!$N$11/(('MCM22@78'!$A$22+1/Kinetics!$F54*(EXP(-Kinetics!$F54*'MCM22@78'!$A$22)-1))),'MCM22@78'!$N$12/(('MCM22@78'!$A$23+1/Kinetics!$F54*(EXP(-Kinetics!$F54*'MCM22@78'!$A$23)-1))))</f>
        <v>1.8608356553716191E-3</v>
      </c>
      <c r="I54" s="8">
        <f>LOG(H54)</f>
        <v>-2.7302919810427602</v>
      </c>
      <c r="J54" s="4">
        <v>4.8400000000000002E-6</v>
      </c>
      <c r="K54">
        <f>LN(J54)</f>
        <v>-12.238595837235733</v>
      </c>
      <c r="L54">
        <f>'MCM22@78'!R9</f>
        <v>5.7372664980249609E-5</v>
      </c>
      <c r="Q54" s="3" t="s">
        <v>35</v>
      </c>
      <c r="R54" s="3" t="s">
        <v>36</v>
      </c>
      <c r="X54" s="3" t="s">
        <v>35</v>
      </c>
      <c r="Y54" s="3" t="s">
        <v>36</v>
      </c>
      <c r="AE54" s="3" t="s">
        <v>35</v>
      </c>
      <c r="AF54" s="3" t="s">
        <v>36</v>
      </c>
      <c r="AL54" s="3" t="s">
        <v>35</v>
      </c>
      <c r="AM54" s="3" t="s">
        <v>36</v>
      </c>
    </row>
    <row r="55" spans="1:40">
      <c r="A55">
        <v>85</v>
      </c>
      <c r="B55">
        <f>A55+273</f>
        <v>358</v>
      </c>
      <c r="C55">
        <f>1/B55</f>
        <v>2.7932960893854749E-3</v>
      </c>
      <c r="D55" s="4">
        <v>9.0993000000000001E-5</v>
      </c>
      <c r="E55">
        <f>LOG(D55)</f>
        <v>-4.0409920162317059</v>
      </c>
      <c r="F55" s="4">
        <v>2.9230999999999998E-5</v>
      </c>
      <c r="G55" s="8">
        <f>LOG(F55)</f>
        <v>-4.5341563270629139</v>
      </c>
      <c r="H55">
        <f>AVERAGE([1]MWW20!$N$10/(([1]MWW20!$A$21+1/Kinetics!$F55*(EXP(-Kinetics!$F55*[1]MWW20!$A$21)-1))),[1]MWW20!$N$11/(([1]MWW20!$A$22+1/Kinetics!$F55*(EXP(-Kinetics!$F55*'FER28@92'!$A$22)-1))),[1]MWW20!$N$12/(([1]MWW20!$A$23+1/Kinetics!$F55*(EXP(-Kinetics!$F55*[1]MWW20!$A$23)-1))))</f>
        <v>9.0073039797918929E-4</v>
      </c>
      <c r="I55" s="8">
        <f>LOG(H55)</f>
        <v>-3.0454051803761999</v>
      </c>
      <c r="J55" s="4">
        <v>8.5593199999999992E-6</v>
      </c>
      <c r="K55">
        <f>LN(J55)</f>
        <v>-11.668489810218425</v>
      </c>
      <c r="L55">
        <f>[1]MWW20!$R$9</f>
        <v>5.7409071178291748E-5</v>
      </c>
      <c r="Q55">
        <v>20.440999999999999</v>
      </c>
      <c r="R55" s="4">
        <f>EXP(Q55)</f>
        <v>754073197.36966193</v>
      </c>
      <c r="X55">
        <v>22.344999999999999</v>
      </c>
      <c r="Y55" s="4">
        <f>EXP(X55)</f>
        <v>5061860801.6248989</v>
      </c>
      <c r="AE55">
        <v>51.414000000000001</v>
      </c>
      <c r="AF55" s="4">
        <f>EXP(AE55)</f>
        <v>2.1321438036175794E+22</v>
      </c>
      <c r="AL55">
        <v>28.599</v>
      </c>
      <c r="AM55" s="4">
        <f>EXP(AL55)</f>
        <v>2632618252043.0342</v>
      </c>
    </row>
    <row r="56" spans="1:40">
      <c r="A56">
        <v>92</v>
      </c>
      <c r="B56">
        <f>A56+273</f>
        <v>365</v>
      </c>
      <c r="C56">
        <f>1/B56</f>
        <v>2.7397260273972603E-3</v>
      </c>
      <c r="D56" s="4">
        <v>1.2706999999999999E-4</v>
      </c>
      <c r="E56">
        <f>LOG(D56)</f>
        <v>-3.8959569700779908</v>
      </c>
      <c r="F56" s="4">
        <v>6.4105999999999999E-5</v>
      </c>
      <c r="G56" s="8">
        <f>LOG(F56)</f>
        <v>-4.1931013207940646</v>
      </c>
      <c r="H56">
        <f>AVERAGE('MCM22@92'!$N$10/(('MCM22@92'!$A$21+1/Kinetics!$F56*(EXP(-Kinetics!$F56*'MCM22@92'!$A$21)-1))),'MCM22@92'!$N$11/(('MCM22@92'!$A$22+1/Kinetics!$F56*(EXP(-Kinetics!$F56*'MCM22@92'!$A$22)-1))),'MCM22@92'!$N$12/(('MCM22@92'!$A$23+1/Kinetics!$F56*(EXP(-Kinetics!$F56*'MCM22@92'!$A$23)-1))))</f>
        <v>8.2983690979381204E-4</v>
      </c>
      <c r="I56" s="8">
        <f>LOG(H56)</f>
        <v>-3.0810072523664247</v>
      </c>
      <c r="J56" s="4">
        <v>1.59E-5</v>
      </c>
      <c r="K56">
        <f>LN(J56)</f>
        <v>-11.049191448738089</v>
      </c>
      <c r="L56">
        <f>'MCM22@92'!R9</f>
        <v>5.1945202289128317E-5</v>
      </c>
    </row>
    <row r="57" spans="1:40">
      <c r="G57" s="8"/>
    </row>
    <row r="58" spans="1:40">
      <c r="G58" s="8"/>
    </row>
    <row r="59" spans="1:40">
      <c r="G59" s="8"/>
      <c r="AL59" s="5" t="s">
        <v>56</v>
      </c>
    </row>
    <row r="60" spans="1:40">
      <c r="A60" s="3" t="s">
        <v>43</v>
      </c>
      <c r="C60" s="3"/>
      <c r="D60" s="3"/>
      <c r="E60" s="3"/>
      <c r="F60" s="3"/>
      <c r="G60" s="8"/>
      <c r="Q60" s="5" t="s">
        <v>48</v>
      </c>
      <c r="X60" s="5" t="s">
        <v>51</v>
      </c>
      <c r="AE60" s="5" t="s">
        <v>52</v>
      </c>
      <c r="AL60" s="3" t="s">
        <v>34</v>
      </c>
      <c r="AM60" s="3" t="s">
        <v>37</v>
      </c>
      <c r="AN60" s="3" t="s">
        <v>38</v>
      </c>
    </row>
    <row r="61" spans="1:40">
      <c r="A61" s="3" t="s">
        <v>30</v>
      </c>
      <c r="B61" s="3" t="s">
        <v>26</v>
      </c>
      <c r="C61" s="3" t="s">
        <v>27</v>
      </c>
      <c r="D61" s="3" t="s">
        <v>28</v>
      </c>
      <c r="E61" s="3" t="s">
        <v>29</v>
      </c>
      <c r="F61" s="3" t="s">
        <v>40</v>
      </c>
      <c r="G61" s="9" t="s">
        <v>49</v>
      </c>
      <c r="H61" s="3" t="s">
        <v>47</v>
      </c>
      <c r="I61" s="3" t="s">
        <v>50</v>
      </c>
      <c r="J61" s="3" t="s">
        <v>54</v>
      </c>
      <c r="K61" s="3" t="s">
        <v>55</v>
      </c>
      <c r="L61" s="3" t="s">
        <v>57</v>
      </c>
      <c r="M61" s="3"/>
      <c r="Q61" s="3" t="s">
        <v>34</v>
      </c>
      <c r="R61" s="3" t="s">
        <v>37</v>
      </c>
      <c r="S61" s="3" t="s">
        <v>38</v>
      </c>
      <c r="X61" s="3" t="s">
        <v>34</v>
      </c>
      <c r="Y61" s="3" t="s">
        <v>37</v>
      </c>
      <c r="Z61" s="3" t="s">
        <v>38</v>
      </c>
      <c r="AE61" s="3" t="s">
        <v>34</v>
      </c>
      <c r="AF61" s="3" t="s">
        <v>37</v>
      </c>
      <c r="AG61" s="3" t="s">
        <v>38</v>
      </c>
      <c r="AL61">
        <v>-15963</v>
      </c>
      <c r="AM61">
        <f>-AL61*8.314</f>
        <v>132716.38200000001</v>
      </c>
      <c r="AN61">
        <f>AM61*0.239005736</f>
        <v>31719.976559167153</v>
      </c>
    </row>
    <row r="62" spans="1:40">
      <c r="A62">
        <v>70</v>
      </c>
      <c r="B62">
        <f>A62+273</f>
        <v>343</v>
      </c>
      <c r="C62">
        <f>1/B62</f>
        <v>2.9154518950437317E-3</v>
      </c>
      <c r="D62" s="4">
        <v>3.5208000000000001E-7</v>
      </c>
      <c r="E62">
        <f>LOG(D62)</f>
        <v>-6.4533586444451112</v>
      </c>
      <c r="F62" s="4">
        <v>1.9438E-7</v>
      </c>
      <c r="G62" s="8">
        <f>LOG(F62)</f>
        <v>-6.7113484222105351</v>
      </c>
      <c r="H62">
        <f>AVERAGE('FER28@92'!$N$10/(('FER28@92'!$A$21+1/Kinetics!$F62*(EXP(-Kinetics!$F62*'FER28@92'!$A$21)-1))),'FER28@92'!$N$11/(('FER28@92'!$A$22+1/Kinetics!$F62*(EXP(-Kinetics!$F62*'FER28@92'!$A$22)-1))),'FER28@92'!$N$12/(('FER28@92'!$A$23+1/Kinetics!$F62*(EXP(-Kinetics!$F62*'FER28@92'!$A$23)-1))))</f>
        <v>0.15495231277381202</v>
      </c>
      <c r="I62" s="8">
        <f>LOG(H62)</f>
        <v>-0.80980193722135174</v>
      </c>
      <c r="J62" s="4">
        <v>1.7609800000000002E-5</v>
      </c>
      <c r="K62">
        <f>LN(J62)</f>
        <v>-10.947054992704071</v>
      </c>
      <c r="L62">
        <f>'FAU15@70'!R9</f>
        <v>7.8777000194625174E-6</v>
      </c>
      <c r="Q62">
        <v>-15990</v>
      </c>
      <c r="R62">
        <f>-Q62*8.314</f>
        <v>132940.86000000002</v>
      </c>
      <c r="S62">
        <f>R62*0.239005736</f>
        <v>31773.628088772963</v>
      </c>
      <c r="X62">
        <v>-15015</v>
      </c>
      <c r="Y62">
        <f>-X62*8.314</f>
        <v>124834.71</v>
      </c>
      <c r="Z62">
        <f>Y62*0.239005736</f>
        <v>29836.211741896561</v>
      </c>
      <c r="AE62">
        <v>-9006.7000000000007</v>
      </c>
      <c r="AF62">
        <f>-AE62*8.314</f>
        <v>74881.703800000003</v>
      </c>
      <c r="AG62">
        <f>AF62*0.239005736</f>
        <v>17897.156729652997</v>
      </c>
      <c r="AL62" s="3" t="s">
        <v>35</v>
      </c>
      <c r="AM62" s="3" t="s">
        <v>36</v>
      </c>
    </row>
    <row r="63" spans="1:40">
      <c r="A63">
        <v>78</v>
      </c>
      <c r="B63">
        <f>A63+273</f>
        <v>351</v>
      </c>
      <c r="C63">
        <f>1/B63</f>
        <v>2.8490028490028491E-3</v>
      </c>
      <c r="D63" s="4">
        <v>1.3396000000000001E-6</v>
      </c>
      <c r="E63">
        <f>LOG(D63)</f>
        <v>-5.8730248611321709</v>
      </c>
      <c r="F63" s="4">
        <v>1.6531000000000001E-6</v>
      </c>
      <c r="G63" s="8">
        <f>LOG(F63)</f>
        <v>-5.7817008741148275</v>
      </c>
      <c r="H63">
        <f>AVERAGE('FER28@92'!$N$10/(('FER28@92'!$A$21+1/Kinetics!$F63*(EXP(-Kinetics!$F63*'FER28@92'!$A$21)-1))),'FER28@92'!$N$11/(('FER28@92'!$A$22+1/Kinetics!$F63*(EXP(-Kinetics!$F63*'FER28@92'!$A$22)-1))),'FER28@92'!$N$12/(('FER28@92'!$A$23+1/Kinetics!$F63*(EXP(-Kinetics!$F63*'FER28@92'!$A$23)-1))))</f>
        <v>1.8236560867896701E-2</v>
      </c>
      <c r="I63" s="8">
        <f>LOG(H63)</f>
        <v>-1.7390570594791299</v>
      </c>
      <c r="J63" s="4">
        <v>5.8100000000000003E-5</v>
      </c>
      <c r="K63">
        <f>LN(J63)</f>
        <v>-9.7533448941064087</v>
      </c>
      <c r="L63">
        <f>'FAU15@78'!R9</f>
        <v>2.2103279260998632E-5</v>
      </c>
      <c r="Q63" s="3" t="s">
        <v>35</v>
      </c>
      <c r="R63" s="3" t="s">
        <v>36</v>
      </c>
      <c r="X63" s="3" t="s">
        <v>35</v>
      </c>
      <c r="Y63" s="3" t="s">
        <v>36</v>
      </c>
      <c r="AE63" s="3" t="s">
        <v>35</v>
      </c>
      <c r="AF63" s="3" t="s">
        <v>36</v>
      </c>
      <c r="AL63">
        <v>35.685000000000002</v>
      </c>
      <c r="AM63" s="4">
        <f>EXP(AL63)</f>
        <v>3146288817482449.5</v>
      </c>
    </row>
    <row r="64" spans="1:40">
      <c r="A64">
        <v>85</v>
      </c>
      <c r="B64">
        <f>A64+273</f>
        <v>358</v>
      </c>
      <c r="C64">
        <f>1/B64</f>
        <v>2.7932960893854749E-3</v>
      </c>
      <c r="D64" s="4">
        <v>7.6478999999999997E-5</v>
      </c>
      <c r="E64">
        <f>LOG(D64)</f>
        <v>-4.1164577993057172</v>
      </c>
      <c r="F64" s="4">
        <v>3.8624000000000002E-5</v>
      </c>
      <c r="G64" s="8">
        <f>LOG(F64)</f>
        <v>-4.413142751582745</v>
      </c>
      <c r="H64">
        <f>AVERAGE('FER28@92'!$N$10/(('FER28@92'!$A$21+1/Kinetics!$F64*(EXP(-Kinetics!$F64*'FER28@92'!$A$21)-1))),'FER28@92'!$N$11/(('FER28@92'!$A$22+1/Kinetics!$F64*(EXP(-Kinetics!$F64*'FER28@92'!$A$22)-1))),'FER28@92'!$N$12/(('FER28@92'!$A$23+1/Kinetics!$F64*(EXP(-Kinetics!$F64*'FER28@92'!$A$23)-1))))</f>
        <v>7.985173648825454E-4</v>
      </c>
      <c r="I64" s="8">
        <f>LOG(H64)</f>
        <v>-3.097715635078826</v>
      </c>
      <c r="J64" s="4">
        <v>1.7047120000000002E-4</v>
      </c>
      <c r="K64">
        <f>LN(J64)</f>
        <v>-8.676944190464452</v>
      </c>
      <c r="L64">
        <f>[1]FAU15!$AR$9</f>
        <v>5.3943807218957599E-5</v>
      </c>
      <c r="Q64">
        <v>40.069000000000003</v>
      </c>
      <c r="R64" s="4">
        <f>EXP(Q64)</f>
        <v>2.5220029798922928E+17</v>
      </c>
      <c r="X64">
        <v>37.115000000000002</v>
      </c>
      <c r="Y64" s="4">
        <f>EXP(X64)</f>
        <v>1.3147394539171054E+16</v>
      </c>
      <c r="AE64">
        <v>20.702999999999999</v>
      </c>
      <c r="AF64" s="4">
        <f>EXP(AE64)</f>
        <v>979938134.916466</v>
      </c>
    </row>
    <row r="65" spans="1:40">
      <c r="A65">
        <v>92</v>
      </c>
      <c r="B65">
        <f>A65+273</f>
        <v>365</v>
      </c>
      <c r="C65">
        <f>1/B65</f>
        <v>2.7397260273972603E-3</v>
      </c>
      <c r="D65" s="4">
        <v>1.1893E-4</v>
      </c>
      <c r="E65">
        <f>LOG(D65)</f>
        <v>-3.9247085811166977</v>
      </c>
      <c r="F65" s="4">
        <v>5.4574000000000003E-5</v>
      </c>
      <c r="G65" s="8">
        <f>LOG(F65)</f>
        <v>-4.2630142134467812</v>
      </c>
      <c r="H65">
        <f>AVERAGE('FER28@92'!$N$10/(('FER28@92'!$A$21+1/Kinetics!$F65*(EXP(-Kinetics!$F65*'FER28@92'!$A$21)-1))),'FER28@92'!$N$11/(('FER28@92'!$A$22+1/Kinetics!$F65*(EXP(-Kinetics!$F65*'FER28@92'!$A$22)-1))),'FER28@92'!$N$12/(('FER28@92'!$A$23+1/Kinetics!$F65*(EXP(-Kinetics!$F65*'FER28@92'!$A$23)-1))))</f>
        <v>5.7068815731884455E-4</v>
      </c>
      <c r="I65" s="8">
        <f>LOG(H65)</f>
        <v>-3.2436011396543734</v>
      </c>
      <c r="J65" s="4">
        <v>2.6899999999999998E-4</v>
      </c>
      <c r="K65">
        <f>LN(J65)</f>
        <v>-8.2207991783624355</v>
      </c>
      <c r="L65">
        <f>'FAU15@92'!R9</f>
        <v>5.2604492280650095E-5</v>
      </c>
    </row>
    <row r="68" spans="1:40">
      <c r="A68" s="3" t="s">
        <v>53</v>
      </c>
      <c r="C68" s="3"/>
      <c r="D68" s="3"/>
      <c r="E68" s="3"/>
      <c r="F68" s="3"/>
      <c r="G68" s="8"/>
      <c r="Q68" s="5" t="s">
        <v>48</v>
      </c>
      <c r="X68" s="5" t="s">
        <v>51</v>
      </c>
      <c r="AE68" s="5" t="s">
        <v>52</v>
      </c>
      <c r="AL68" s="5" t="s">
        <v>56</v>
      </c>
    </row>
    <row r="69" spans="1:40">
      <c r="A69" s="3" t="s">
        <v>30</v>
      </c>
      <c r="B69" s="3" t="s">
        <v>26</v>
      </c>
      <c r="C69" s="3" t="s">
        <v>27</v>
      </c>
      <c r="D69" s="3" t="s">
        <v>28</v>
      </c>
      <c r="E69" s="3" t="s">
        <v>29</v>
      </c>
      <c r="F69" s="3" t="s">
        <v>40</v>
      </c>
      <c r="G69" s="9" t="s">
        <v>49</v>
      </c>
      <c r="H69" s="3" t="s">
        <v>47</v>
      </c>
      <c r="I69" s="3" t="s">
        <v>50</v>
      </c>
      <c r="J69" s="3" t="s">
        <v>54</v>
      </c>
      <c r="K69" s="3" t="s">
        <v>55</v>
      </c>
      <c r="L69" s="3" t="s">
        <v>57</v>
      </c>
      <c r="Q69" s="3" t="s">
        <v>34</v>
      </c>
      <c r="R69" s="3" t="s">
        <v>37</v>
      </c>
      <c r="S69" s="3" t="s">
        <v>38</v>
      </c>
      <c r="X69" s="3" t="s">
        <v>34</v>
      </c>
      <c r="Y69" s="3" t="s">
        <v>37</v>
      </c>
      <c r="Z69" s="3" t="s">
        <v>38</v>
      </c>
      <c r="AE69" s="3" t="s">
        <v>34</v>
      </c>
      <c r="AF69" s="3" t="s">
        <v>37</v>
      </c>
      <c r="AG69" s="3" t="s">
        <v>38</v>
      </c>
      <c r="AL69" s="3" t="s">
        <v>34</v>
      </c>
      <c r="AM69" s="3" t="s">
        <v>37</v>
      </c>
      <c r="AN69" s="3" t="s">
        <v>38</v>
      </c>
    </row>
    <row r="70" spans="1:40">
      <c r="A70">
        <v>70</v>
      </c>
      <c r="B70">
        <f>A70+273</f>
        <v>343</v>
      </c>
      <c r="C70">
        <f>1/B70</f>
        <v>2.9154518950437317E-3</v>
      </c>
      <c r="D70" s="4">
        <v>2.4462E-6</v>
      </c>
      <c r="E70">
        <f>LOG(D70)</f>
        <v>-5.6115080381641995</v>
      </c>
      <c r="F70" s="4">
        <v>1.0207E-6</v>
      </c>
      <c r="G70" s="8">
        <f>LOG(F70)</f>
        <v>-5.9911018852290603</v>
      </c>
      <c r="H70">
        <f>AVERAGE('MCM22@70'!$N$10/(('MCM22@70'!$A$21+1/Kinetics!$F70*(EXP(-Kinetics!$F70*'MCM22@70'!$A$21)-1))),'MCM22@70'!$N$11/(('MCM22@70'!$A$22+1/Kinetics!$F70*(EXP(-Kinetics!$F70*'MCM22@70'!$A$22)-1))),'MCM22@70'!$N$12/(('MCM22@70'!$A$23+1/Kinetics!$F70*(EXP(-Kinetics!$F70*'MCM22@70'!$A$23)-1))))</f>
        <v>3.2583207101691699E-3</v>
      </c>
      <c r="I70" s="8">
        <f>LOG(H70)</f>
        <v>-2.4870061711625997</v>
      </c>
      <c r="J70" s="4">
        <v>1.1400000000000001E-6</v>
      </c>
      <c r="K70">
        <v>-13.68264188</v>
      </c>
      <c r="L70">
        <f>'PMFI@70'!R9</f>
        <v>2.8862541624183843E-5</v>
      </c>
      <c r="Q70">
        <v>-9496.7000000000007</v>
      </c>
      <c r="R70">
        <f>-Q70*8.314</f>
        <v>78955.563800000004</v>
      </c>
      <c r="S70">
        <f>R70*0.239005736</f>
        <v>18870.832637313957</v>
      </c>
      <c r="X70">
        <v>-10644</v>
      </c>
      <c r="Y70">
        <f>-X70*8.314</f>
        <v>88494.216</v>
      </c>
      <c r="Z70">
        <f>Y70*0.239005736</f>
        <v>21150.625226822976</v>
      </c>
      <c r="AE70">
        <v>-21438</v>
      </c>
      <c r="AF70">
        <f>-AE70*8.314</f>
        <v>178235.53200000001</v>
      </c>
      <c r="AG70">
        <f>AF70*0.239005736</f>
        <v>42599.31450701155</v>
      </c>
      <c r="AL70">
        <v>-14803</v>
      </c>
      <c r="AM70">
        <f>-AL70*8.314</f>
        <v>123072.14200000001</v>
      </c>
      <c r="AN70">
        <f>AM70*0.239005736</f>
        <v>29414.947879806514</v>
      </c>
    </row>
    <row r="71" spans="1:40">
      <c r="A71">
        <v>78</v>
      </c>
      <c r="B71">
        <f>A71+273</f>
        <v>351</v>
      </c>
      <c r="C71">
        <f>1/B71</f>
        <v>2.8490028490028491E-3</v>
      </c>
      <c r="D71" s="4">
        <v>8.9971999999999992E-6</v>
      </c>
      <c r="E71">
        <f>LOG(D71)</f>
        <v>-5.0458926254215584</v>
      </c>
      <c r="F71" s="4">
        <v>3.6148999999999999E-6</v>
      </c>
      <c r="G71" s="8">
        <f>LOG(F71)</f>
        <v>-5.4419037122142315</v>
      </c>
      <c r="H71">
        <f>AVERAGE('MCM22@78'!$N$10/(('MCM22@78'!$A$21+1/Kinetics!$F71*(EXP(-Kinetics!$F71*'MCM22@78'!$A$21)-1))),'MCM22@78'!$N$11/(('MCM22@78'!$A$22+1/Kinetics!$F71*(EXP(-Kinetics!$F71*'MCM22@78'!$A$22)-1))),'MCM22@78'!$N$12/(('MCM22@78'!$A$23+1/Kinetics!$F71*(EXP(-Kinetics!$F71*'MCM22@78'!$A$23)-1))))</f>
        <v>2.3799716551753561E-3</v>
      </c>
      <c r="I71" s="8">
        <f>LOG(H71)</f>
        <v>-2.6234282152435879</v>
      </c>
      <c r="J71" s="4">
        <v>2.3499999999999999E-6</v>
      </c>
      <c r="K71">
        <v>-12.96109523</v>
      </c>
      <c r="L71">
        <f>'PMFI@78'!R9</f>
        <v>4.8638995233978628E-5</v>
      </c>
      <c r="Q71" s="3" t="s">
        <v>35</v>
      </c>
      <c r="R71" s="3" t="s">
        <v>36</v>
      </c>
      <c r="X71" s="3" t="s">
        <v>35</v>
      </c>
      <c r="Y71" s="3" t="s">
        <v>36</v>
      </c>
      <c r="AE71" s="3" t="s">
        <v>35</v>
      </c>
      <c r="AF71" s="3" t="s">
        <v>36</v>
      </c>
      <c r="AL71" s="3" t="s">
        <v>35</v>
      </c>
      <c r="AM71" s="3" t="s">
        <v>36</v>
      </c>
    </row>
    <row r="72" spans="1:40">
      <c r="A72">
        <v>85</v>
      </c>
      <c r="B72">
        <f>A72+273</f>
        <v>358</v>
      </c>
      <c r="C72">
        <f>1/B72</f>
        <v>2.7932960893854749E-3</v>
      </c>
      <c r="D72" s="4">
        <v>2.7390999999999999E-5</v>
      </c>
      <c r="E72">
        <f>LOG(D72)</f>
        <v>-4.562392112085063</v>
      </c>
      <c r="F72" s="4">
        <v>3.4357000000000003E-5</v>
      </c>
      <c r="G72" s="8">
        <f>LOG(F72)</f>
        <v>-4.4639847651064217</v>
      </c>
      <c r="H72">
        <f>AVERAGE([1]MWW20!$N$10/(([1]MWW20!$A$21+1/Kinetics!$F72*(EXP(-Kinetics!$F72*[1]MWW20!$A$21)-1))),[1]MWW20!$N$11/(([1]MWW20!$A$22+1/Kinetics!$F72*(EXP(-Kinetics!$F72*'FER28@92'!$A$22)-1))),[1]MWW20!$N$12/(([1]MWW20!$A$23+1/Kinetics!$F72*(EXP(-Kinetics!$F72*[1]MWW20!$A$23)-1))))</f>
        <v>7.6888007683925078E-4</v>
      </c>
      <c r="I72" s="8">
        <f>LOG(H72)</f>
        <v>-3.1141413923551338</v>
      </c>
      <c r="J72" s="4">
        <v>1.04E-5</v>
      </c>
      <c r="K72">
        <v>-11.470440849999999</v>
      </c>
      <c r="L72">
        <f>[1]PMFI70!$R$9</f>
        <v>5.5547445283384325E-5</v>
      </c>
      <c r="Q72">
        <v>22.036999999999999</v>
      </c>
      <c r="R72" s="4">
        <f>EXP(Q72)</f>
        <v>3720039040.743803</v>
      </c>
      <c r="X72">
        <v>25.027000000000001</v>
      </c>
      <c r="Y72" s="4">
        <f>EXP(X72)</f>
        <v>73975515220.456436</v>
      </c>
      <c r="AE72">
        <v>54.115000000000002</v>
      </c>
      <c r="AF72" s="4">
        <f>EXP(AE72)</f>
        <v>3.175746939262907E+23</v>
      </c>
      <c r="AL72">
        <v>29.454000000000001</v>
      </c>
      <c r="AM72" s="4">
        <f>EXP(AL72)</f>
        <v>6190271111687.873</v>
      </c>
    </row>
    <row r="73" spans="1:40">
      <c r="A73">
        <v>92</v>
      </c>
      <c r="B73">
        <f>A73+273</f>
        <v>365</v>
      </c>
      <c r="C73">
        <f>1/B73</f>
        <v>2.7397260273972603E-3</v>
      </c>
      <c r="D73" s="4">
        <v>1.1995E-4</v>
      </c>
      <c r="E73">
        <f>LOG(D73)</f>
        <v>-3.9209997476961505</v>
      </c>
      <c r="F73" s="4">
        <v>5.6248000000000001E-5</v>
      </c>
      <c r="G73" s="8">
        <f>LOG(F73)</f>
        <v>-4.2498929150727021</v>
      </c>
      <c r="H73">
        <f>AVERAGE('MCM22@92'!$N$10/(('MCM22@92'!$A$21+1/Kinetics!$F73*(EXP(-Kinetics!$F73*'MCM22@92'!$A$21)-1))),'MCM22@92'!$N$11/(('MCM22@92'!$A$22+1/Kinetics!$F73*(EXP(-Kinetics!$F73*'MCM22@92'!$A$22)-1))),'MCM22@92'!$N$12/(('MCM22@92'!$A$23+1/Kinetics!$F73*(EXP(-Kinetics!$F73*'MCM22@92'!$A$23)-1))))</f>
        <v>9.4163093704909776E-4</v>
      </c>
      <c r="I73" s="8">
        <f>LOG(H73)</f>
        <v>-3.0261192812935591</v>
      </c>
      <c r="J73" s="4">
        <v>1.2300000000000001E-5</v>
      </c>
      <c r="K73">
        <v>-11.3059113</v>
      </c>
      <c r="L73">
        <f>'PMFI@92'!R9</f>
        <v>5.1092575149317988E-5</v>
      </c>
    </row>
    <row r="74" spans="1:40">
      <c r="G74" s="8"/>
    </row>
    <row r="76" spans="1:40">
      <c r="A76" s="3" t="s">
        <v>60</v>
      </c>
      <c r="C76" s="3"/>
      <c r="D76" s="3"/>
      <c r="E76" s="3"/>
      <c r="F76" s="3"/>
      <c r="G76" s="8"/>
    </row>
    <row r="77" spans="1:40">
      <c r="A77" s="3" t="s">
        <v>30</v>
      </c>
      <c r="B77" s="3" t="s">
        <v>26</v>
      </c>
      <c r="C77" s="3" t="s">
        <v>27</v>
      </c>
      <c r="D77" s="3" t="s">
        <v>28</v>
      </c>
      <c r="E77" s="3" t="s">
        <v>29</v>
      </c>
      <c r="F77" s="3" t="s">
        <v>40</v>
      </c>
      <c r="G77" s="9" t="s">
        <v>49</v>
      </c>
      <c r="H77" s="3" t="s">
        <v>47</v>
      </c>
      <c r="I77" s="3" t="s">
        <v>50</v>
      </c>
      <c r="J77" s="3" t="s">
        <v>54</v>
      </c>
      <c r="K77" s="3" t="s">
        <v>55</v>
      </c>
      <c r="L77" s="3" t="s">
        <v>57</v>
      </c>
      <c r="Q77" s="5" t="s">
        <v>48</v>
      </c>
      <c r="X77" s="5" t="s">
        <v>51</v>
      </c>
      <c r="AE77" s="5" t="s">
        <v>52</v>
      </c>
      <c r="AL77" s="5" t="s">
        <v>56</v>
      </c>
    </row>
    <row r="78" spans="1:40">
      <c r="A78">
        <v>70</v>
      </c>
      <c r="B78">
        <f>A78+273</f>
        <v>343</v>
      </c>
      <c r="C78">
        <f>1/B78</f>
        <v>2.9154518950437317E-3</v>
      </c>
      <c r="D78" s="4">
        <v>2.0857000000000002E-6</v>
      </c>
      <c r="E78">
        <f>LOG(D78)</f>
        <v>-5.6807481588597462</v>
      </c>
      <c r="F78" s="4">
        <v>9.6117000000000002E-7</v>
      </c>
      <c r="G78" s="8">
        <f>LOG(F78)</f>
        <v>-6.017199792838781</v>
      </c>
      <c r="H78">
        <f>AVERAGE('MCM22@70'!$N$10/(('MCM22@70'!$A$21+1/Kinetics!$F78*(EXP(-Kinetics!$F78*'MCM22@70'!$A$21)-1))),'MCM22@70'!$N$11/(('MCM22@70'!$A$22+1/Kinetics!$F78*(EXP(-Kinetics!$F78*'MCM22@70'!$A$22)-1))),'MCM22@70'!$N$12/(('MCM22@70'!$A$23+1/Kinetics!$F78*(EXP(-Kinetics!$F78*'MCM22@70'!$A$23)-1))))</f>
        <v>3.4600264004284267E-3</v>
      </c>
      <c r="I78" s="8">
        <f>LOG(H78)</f>
        <v>-2.4609205874740896</v>
      </c>
      <c r="J78" s="4">
        <v>1.1400000000000001E-6</v>
      </c>
      <c r="K78">
        <v>-13.68264188</v>
      </c>
      <c r="L78">
        <f>'MCM36@70'!R9</f>
        <v>2.7062618723737507E-5</v>
      </c>
      <c r="Q78" s="3" t="s">
        <v>34</v>
      </c>
      <c r="R78" s="3" t="s">
        <v>37</v>
      </c>
      <c r="S78" s="3" t="s">
        <v>38</v>
      </c>
      <c r="X78" s="3" t="s">
        <v>34</v>
      </c>
      <c r="Y78" s="3" t="s">
        <v>37</v>
      </c>
      <c r="Z78" s="3" t="s">
        <v>38</v>
      </c>
      <c r="AE78" s="3" t="s">
        <v>34</v>
      </c>
      <c r="AF78" s="3" t="s">
        <v>37</v>
      </c>
      <c r="AG78" s="3" t="s">
        <v>38</v>
      </c>
      <c r="AL78" s="3" t="s">
        <v>34</v>
      </c>
      <c r="AM78" s="3" t="s">
        <v>37</v>
      </c>
      <c r="AN78" s="3" t="s">
        <v>38</v>
      </c>
    </row>
    <row r="79" spans="1:40">
      <c r="A79">
        <v>78</v>
      </c>
      <c r="B79">
        <f>A79+273</f>
        <v>351</v>
      </c>
      <c r="C79">
        <f>1/B79</f>
        <v>2.8490028490028491E-3</v>
      </c>
      <c r="D79" s="4">
        <v>7.4946000000000002E-6</v>
      </c>
      <c r="E79">
        <f>LOG(D79)</f>
        <v>-5.1252515412584625</v>
      </c>
      <c r="F79" s="4">
        <v>1.9775999999999999E-6</v>
      </c>
      <c r="G79" s="8">
        <f>LOG(F79)</f>
        <v>-5.7038615465912779</v>
      </c>
      <c r="H79">
        <f>AVERAGE('MCM22@78'!$N$10/(('MCM22@78'!$A$21+1/Kinetics!$F79*(EXP(-Kinetics!$F79*'MCM22@78'!$A$21)-1))),'MCM22@78'!$N$11/(('MCM22@78'!$A$22+1/Kinetics!$F79*(EXP(-Kinetics!$F79*'MCM22@78'!$A$22)-1))),'MCM22@78'!$N$12/(('MCM22@78'!$A$23+1/Kinetics!$F79*(EXP(-Kinetics!$F79*'MCM22@78'!$A$23)-1))))</f>
        <v>4.3461178567317923E-3</v>
      </c>
      <c r="I79" s="8">
        <f>LOG(H79)</f>
        <v>-2.361898500787178</v>
      </c>
      <c r="J79" s="4">
        <v>2.3499999999999999E-6</v>
      </c>
      <c r="K79">
        <v>-12.96109523</v>
      </c>
      <c r="L79">
        <f>'MCM36@78'!R9</f>
        <v>4.8275538887622928E-5</v>
      </c>
      <c r="Q79">
        <v>-10658</v>
      </c>
      <c r="R79">
        <f>-Q79*8.314</f>
        <v>88610.611999999994</v>
      </c>
      <c r="S79">
        <f>R79*0.239005736</f>
        <v>21178.44453847043</v>
      </c>
      <c r="X79">
        <v>-11488</v>
      </c>
      <c r="Y79">
        <f>-X79*8.314</f>
        <v>95511.232000000004</v>
      </c>
      <c r="Z79">
        <f>Y79*0.239005736</f>
        <v>22827.732300426753</v>
      </c>
      <c r="AE79">
        <v>4449.8999999999996</v>
      </c>
      <c r="AF79">
        <f>-AE79*8.314</f>
        <v>-36996.4686</v>
      </c>
      <c r="AG79">
        <f>AF79*0.239005736</f>
        <v>-8842.3682071438889</v>
      </c>
      <c r="AL79">
        <v>-14803</v>
      </c>
      <c r="AM79">
        <f>-AL79*8.314</f>
        <v>123072.14200000001</v>
      </c>
      <c r="AN79">
        <f>AM79*0.239005736</f>
        <v>29414.947879806514</v>
      </c>
    </row>
    <row r="80" spans="1:40">
      <c r="A80">
        <v>85</v>
      </c>
      <c r="B80">
        <f>A80+273</f>
        <v>358</v>
      </c>
      <c r="C80">
        <f>1/B80</f>
        <v>2.7932960893854749E-3</v>
      </c>
      <c r="D80" s="4">
        <v>6.9018999999999998E-5</v>
      </c>
      <c r="E80">
        <f>LOG(D80)</f>
        <v>-4.1610313373891872</v>
      </c>
      <c r="F80" s="4">
        <v>1.0094000000000001E-4</v>
      </c>
      <c r="G80" s="8">
        <f>LOG(F80)</f>
        <v>-3.9959366996023329</v>
      </c>
      <c r="H80">
        <f>AVERAGE([1]MWW20!$N$10/(([1]MWW20!$A$21+1/Kinetics!$F80*(EXP(-Kinetics!$F80*[1]MWW20!$A$21)-1))),[1]MWW20!$N$11/(([1]MWW20!$A$22+1/Kinetics!$F80*(EXP(-Kinetics!$F80*'FER28@92'!$A$22)-1))),[1]MWW20!$N$12/(([1]MWW20!$A$23+1/Kinetics!$F80*(EXP(-Kinetics!$F80*[1]MWW20!$A$23)-1))))</f>
        <v>2.7307244569670233E-4</v>
      </c>
      <c r="I80" s="8">
        <f>LOG(H80)</f>
        <v>-3.5637221200199227</v>
      </c>
      <c r="J80" s="4">
        <v>1.04E-5</v>
      </c>
      <c r="K80">
        <v>-11.470440849999999</v>
      </c>
      <c r="L80">
        <f>[1]PMWW32!$R$9</f>
        <v>5.8687221782177092E-5</v>
      </c>
      <c r="Q80" s="3" t="s">
        <v>35</v>
      </c>
      <c r="R80" s="3" t="s">
        <v>36</v>
      </c>
      <c r="X80" s="3" t="s">
        <v>35</v>
      </c>
      <c r="Y80" s="3" t="s">
        <v>36</v>
      </c>
      <c r="AE80" s="3" t="s">
        <v>35</v>
      </c>
      <c r="AF80" s="3" t="s">
        <v>36</v>
      </c>
      <c r="AL80" s="3" t="s">
        <v>35</v>
      </c>
      <c r="AM80" s="3" t="s">
        <v>36</v>
      </c>
    </row>
    <row r="81" spans="1:39">
      <c r="A81">
        <v>92</v>
      </c>
      <c r="B81">
        <f>A81+273</f>
        <v>365</v>
      </c>
      <c r="C81">
        <f>1/B81</f>
        <v>2.7397260273972603E-3</v>
      </c>
      <c r="D81" s="4">
        <v>1.169E-4</v>
      </c>
      <c r="E81">
        <f>LOG(D81)</f>
        <v>-3.9321854888381598</v>
      </c>
      <c r="F81" s="4">
        <v>4.4029000000000001E-5</v>
      </c>
      <c r="G81" s="8">
        <f>LOG(F81)</f>
        <v>-4.3562611782564353</v>
      </c>
      <c r="H81">
        <f>AVERAGE('MCM22@92'!$N$10/(('MCM22@92'!$A$21+1/Kinetics!$F81*(EXP(-Kinetics!$F81*'MCM22@92'!$A$21)-1))),'MCM22@92'!$N$11/(('MCM22@92'!$A$22+1/Kinetics!$F81*(EXP(-Kinetics!$F81*'MCM22@92'!$A$22)-1))),'MCM22@92'!$N$12/(('MCM22@92'!$A$23+1/Kinetics!$F81*(EXP(-Kinetics!$F81*'MCM22@92'!$A$23)-1))))</f>
        <v>1.1947638821476908E-3</v>
      </c>
      <c r="I81" s="8">
        <f>LOG(H81)</f>
        <v>-2.9227179146426039</v>
      </c>
      <c r="J81" s="4">
        <v>1.2300000000000001E-5</v>
      </c>
      <c r="K81">
        <v>-11.3059113</v>
      </c>
      <c r="L81">
        <f>'MCM36@92'!R9</f>
        <v>5.4816354988895577E-5</v>
      </c>
      <c r="Q81">
        <v>25.378</v>
      </c>
      <c r="R81" s="4">
        <f>EXP(Q81)</f>
        <v>105081281798.48296</v>
      </c>
      <c r="X81">
        <v>27.428000000000001</v>
      </c>
      <c r="Y81" s="4">
        <f>EXP(X81)</f>
        <v>816261005134.56995</v>
      </c>
      <c r="AE81">
        <v>15.396000000000001</v>
      </c>
      <c r="AF81" s="4">
        <f>EXP(AE81)</f>
        <v>4857332.6122987755</v>
      </c>
      <c r="AL81">
        <v>29.454000000000001</v>
      </c>
      <c r="AM81" s="4">
        <f>EXP(AL81)</f>
        <v>6190271111687.873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70" zoomScaleNormal="70" workbookViewId="0">
      <selection activeCell="R10" sqref="R10"/>
    </sheetView>
  </sheetViews>
  <sheetFormatPr defaultColWidth="8.7109375" defaultRowHeight="15"/>
  <cols>
    <col min="2" max="2" width="8.7109375" customWidth="1"/>
    <col min="3" max="3" width="9" bestFit="1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  <col min="18" max="18" width="14.85546875" bestFit="1" customWidth="1"/>
  </cols>
  <sheetData>
    <row r="1" spans="1:19">
      <c r="A1" t="s">
        <v>0</v>
      </c>
      <c r="L1" s="1">
        <v>42153</v>
      </c>
    </row>
    <row r="2" spans="1:19">
      <c r="A2" s="2" t="s">
        <v>1</v>
      </c>
      <c r="B2" t="s">
        <v>2</v>
      </c>
      <c r="L2" s="1"/>
    </row>
    <row r="3" spans="1:19">
      <c r="A3" s="2" t="s">
        <v>3</v>
      </c>
      <c r="B3" t="s">
        <v>4</v>
      </c>
    </row>
    <row r="4" spans="1:19">
      <c r="A4" s="2" t="s">
        <v>5</v>
      </c>
      <c r="B4" t="s">
        <v>6</v>
      </c>
    </row>
    <row r="5" spans="1:19">
      <c r="A5" s="2" t="s">
        <v>7</v>
      </c>
      <c r="B5" t="s">
        <v>8</v>
      </c>
    </row>
    <row r="7" spans="1:19">
      <c r="C7" t="s">
        <v>9</v>
      </c>
      <c r="H7" t="s">
        <v>10</v>
      </c>
      <c r="M7" t="s">
        <v>58</v>
      </c>
    </row>
    <row r="8" spans="1:19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 t="s">
        <v>57</v>
      </c>
      <c r="S8" s="3"/>
    </row>
    <row r="9" spans="1:19">
      <c r="A9">
        <v>0</v>
      </c>
      <c r="B9">
        <v>0</v>
      </c>
      <c r="H9">
        <f t="shared" ref="H9:H16" si="0">MAX(0.00000000000023369*C9+ 0.00000013248,0)</f>
        <v>1.3248000000000001E-7</v>
      </c>
      <c r="I9">
        <f t="shared" ref="I9:I16" si="1">MAX(0.0000000000027484*D9-0.0000000033261,0)</f>
        <v>0</v>
      </c>
      <c r="J9">
        <f t="shared" ref="J9:J16" si="2">MAX(0.0000000000044716*E9 - 0.000000049589,0)</f>
        <v>0</v>
      </c>
      <c r="K9">
        <f t="shared" ref="K9:K16" si="3"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3.1265094585402593E-5</v>
      </c>
    </row>
    <row r="10" spans="1:19">
      <c r="A10">
        <v>1</v>
      </c>
      <c r="B10">
        <v>20</v>
      </c>
      <c r="C10">
        <v>3284549</v>
      </c>
      <c r="D10">
        <v>2189</v>
      </c>
      <c r="E10">
        <v>3961</v>
      </c>
      <c r="F10">
        <v>8264</v>
      </c>
      <c r="G10">
        <v>147427</v>
      </c>
      <c r="H10">
        <f t="shared" si="0"/>
        <v>9.0004625580999996E-7</v>
      </c>
      <c r="I10">
        <f t="shared" si="1"/>
        <v>2.6901475999999995E-9</v>
      </c>
      <c r="J10">
        <f t="shared" si="2"/>
        <v>0</v>
      </c>
      <c r="K10">
        <f t="shared" si="3"/>
        <v>2.47063424E-8</v>
      </c>
      <c r="L10">
        <f t="shared" ref="L10:L16" si="4">G10/$G$10</f>
        <v>1</v>
      </c>
      <c r="M10">
        <f t="shared" ref="M10:M16" si="5">H10/(H10+I10+J10+K10)</f>
        <v>0.97046018191012684</v>
      </c>
      <c r="N10">
        <f t="shared" ref="N10:N16" si="6">I10/(H10+I10+J10+K10)</f>
        <v>2.9006077325565878E-3</v>
      </c>
      <c r="O10">
        <f t="shared" ref="O10:O16" si="7">J10/(H10+I10+J10+K10)</f>
        <v>0</v>
      </c>
      <c r="P10">
        <f t="shared" ref="P10:P16" si="8">K10/(H10+I10+J10+K10)</f>
        <v>2.6639210357316711E-2</v>
      </c>
    </row>
    <row r="11" spans="1:19">
      <c r="A11">
        <v>2</v>
      </c>
      <c r="B11">
        <v>40</v>
      </c>
      <c r="C11">
        <v>3155424</v>
      </c>
      <c r="D11">
        <v>2421</v>
      </c>
      <c r="E11">
        <v>0</v>
      </c>
      <c r="F11">
        <v>13087</v>
      </c>
      <c r="G11">
        <v>160228</v>
      </c>
      <c r="H11">
        <f t="shared" si="0"/>
        <v>8.6987103455999994E-7</v>
      </c>
      <c r="I11">
        <f t="shared" si="1"/>
        <v>3.3277763999999999E-9</v>
      </c>
      <c r="J11">
        <f t="shared" si="2"/>
        <v>0</v>
      </c>
      <c r="K11">
        <f t="shared" si="3"/>
        <v>4.4090461700000003E-8</v>
      </c>
      <c r="L11">
        <f t="shared" si="4"/>
        <v>1.0868294138794115</v>
      </c>
      <c r="M11">
        <f t="shared" si="5"/>
        <v>0.94830612380051682</v>
      </c>
      <c r="N11">
        <f t="shared" si="6"/>
        <v>3.6278374763393365E-3</v>
      </c>
      <c r="O11">
        <f t="shared" si="7"/>
        <v>0</v>
      </c>
      <c r="P11">
        <f t="shared" si="8"/>
        <v>4.8066038723143835E-2</v>
      </c>
    </row>
    <row r="12" spans="1:19">
      <c r="A12">
        <v>3</v>
      </c>
      <c r="B12">
        <v>60</v>
      </c>
      <c r="C12">
        <v>3163285</v>
      </c>
      <c r="D12">
        <v>3104</v>
      </c>
      <c r="E12">
        <v>4705</v>
      </c>
      <c r="F12">
        <v>22163</v>
      </c>
      <c r="G12">
        <v>158401</v>
      </c>
      <c r="H12">
        <f t="shared" si="0"/>
        <v>8.7170807164999996E-7</v>
      </c>
      <c r="I12">
        <f t="shared" si="1"/>
        <v>5.2049335999999996E-9</v>
      </c>
      <c r="J12">
        <f t="shared" si="2"/>
        <v>0</v>
      </c>
      <c r="K12">
        <f t="shared" si="3"/>
        <v>8.0567813300000006E-8</v>
      </c>
      <c r="L12">
        <f t="shared" si="4"/>
        <v>1.0744368399275575</v>
      </c>
      <c r="M12">
        <f t="shared" si="5"/>
        <v>0.91041831310010635</v>
      </c>
      <c r="N12">
        <f t="shared" si="6"/>
        <v>5.4360708843048189E-3</v>
      </c>
      <c r="O12">
        <f t="shared" si="7"/>
        <v>0</v>
      </c>
      <c r="P12">
        <f t="shared" si="8"/>
        <v>8.4145616015588856E-2</v>
      </c>
    </row>
    <row r="13" spans="1:19">
      <c r="A13">
        <v>4</v>
      </c>
      <c r="B13">
        <v>90</v>
      </c>
      <c r="C13">
        <v>3008603</v>
      </c>
      <c r="D13">
        <v>2529</v>
      </c>
      <c r="E13">
        <v>6644</v>
      </c>
      <c r="F13">
        <v>35405</v>
      </c>
      <c r="G13">
        <v>141232</v>
      </c>
      <c r="H13">
        <f t="shared" si="0"/>
        <v>8.355604350699999E-7</v>
      </c>
      <c r="I13">
        <f t="shared" si="1"/>
        <v>3.6246035999999996E-9</v>
      </c>
      <c r="J13">
        <f t="shared" si="2"/>
        <v>0</v>
      </c>
      <c r="K13">
        <f t="shared" si="3"/>
        <v>1.337887355E-7</v>
      </c>
      <c r="L13">
        <f t="shared" si="4"/>
        <v>0.9579792032667015</v>
      </c>
      <c r="M13">
        <f t="shared" si="5"/>
        <v>0.85876973999918838</v>
      </c>
      <c r="N13">
        <f t="shared" si="6"/>
        <v>3.7252839657389383E-3</v>
      </c>
      <c r="O13">
        <f t="shared" si="7"/>
        <v>0</v>
      </c>
      <c r="P13">
        <f t="shared" si="8"/>
        <v>0.13750497603507261</v>
      </c>
    </row>
    <row r="14" spans="1:19">
      <c r="A14">
        <v>5</v>
      </c>
      <c r="B14">
        <v>120</v>
      </c>
      <c r="C14">
        <v>3026678</v>
      </c>
      <c r="D14">
        <v>4296</v>
      </c>
      <c r="E14">
        <v>6715</v>
      </c>
      <c r="F14">
        <v>58251</v>
      </c>
      <c r="G14">
        <v>168030</v>
      </c>
      <c r="H14">
        <f t="shared" si="0"/>
        <v>8.3978438181999997E-7</v>
      </c>
      <c r="I14">
        <f t="shared" si="1"/>
        <v>8.4810264000000001E-9</v>
      </c>
      <c r="J14">
        <f t="shared" si="2"/>
        <v>0</v>
      </c>
      <c r="K14">
        <f t="shared" si="3"/>
        <v>2.2560909410000001E-7</v>
      </c>
      <c r="L14">
        <f t="shared" si="4"/>
        <v>1.1397505205966343</v>
      </c>
      <c r="M14">
        <f t="shared" si="5"/>
        <v>0.78201352206959807</v>
      </c>
      <c r="N14">
        <f t="shared" si="6"/>
        <v>7.8975954654641467E-3</v>
      </c>
      <c r="O14">
        <f t="shared" si="7"/>
        <v>0</v>
      </c>
      <c r="P14">
        <f t="shared" si="8"/>
        <v>0.21008888246493776</v>
      </c>
    </row>
    <row r="15" spans="1:19">
      <c r="A15">
        <v>6</v>
      </c>
      <c r="B15">
        <v>180</v>
      </c>
      <c r="C15">
        <v>3111370</v>
      </c>
      <c r="D15">
        <v>12715</v>
      </c>
      <c r="E15">
        <v>11463</v>
      </c>
      <c r="F15">
        <v>112059</v>
      </c>
      <c r="G15">
        <v>158824</v>
      </c>
      <c r="H15">
        <f t="shared" si="0"/>
        <v>8.5957605529999997E-7</v>
      </c>
      <c r="I15">
        <f t="shared" si="1"/>
        <v>3.1619805999999999E-8</v>
      </c>
      <c r="J15">
        <f t="shared" si="2"/>
        <v>1.6689507999999975E-9</v>
      </c>
      <c r="K15">
        <f t="shared" si="3"/>
        <v>4.4186882690000004E-7</v>
      </c>
      <c r="L15">
        <f t="shared" si="4"/>
        <v>1.0773060565568044</v>
      </c>
      <c r="M15">
        <f t="shared" si="5"/>
        <v>0.64400568786443835</v>
      </c>
      <c r="N15">
        <f t="shared" si="6"/>
        <v>2.3689974595747787E-2</v>
      </c>
      <c r="O15">
        <f t="shared" si="7"/>
        <v>1.2503998934576919E-3</v>
      </c>
      <c r="P15">
        <f t="shared" si="8"/>
        <v>0.33105393764635616</v>
      </c>
    </row>
    <row r="16" spans="1:19">
      <c r="A16">
        <v>7</v>
      </c>
      <c r="B16">
        <v>240</v>
      </c>
      <c r="C16">
        <v>2998573</v>
      </c>
      <c r="D16">
        <v>21172</v>
      </c>
      <c r="E16">
        <v>18032</v>
      </c>
      <c r="F16">
        <v>177510</v>
      </c>
      <c r="G16">
        <v>166202</v>
      </c>
      <c r="H16">
        <f t="shared" si="0"/>
        <v>8.3321652436999991E-7</v>
      </c>
      <c r="I16">
        <f t="shared" si="1"/>
        <v>5.4863024800000001E-8</v>
      </c>
      <c r="J16">
        <f t="shared" si="2"/>
        <v>3.1042891199999994E-8</v>
      </c>
      <c r="K16">
        <f t="shared" si="3"/>
        <v>7.0492294100000002E-7</v>
      </c>
      <c r="L16">
        <f t="shared" si="4"/>
        <v>1.1273511636267441</v>
      </c>
      <c r="M16">
        <f t="shared" si="5"/>
        <v>0.51305002552768653</v>
      </c>
      <c r="N16">
        <f t="shared" si="6"/>
        <v>3.3781706736371535E-2</v>
      </c>
      <c r="O16">
        <f t="shared" si="7"/>
        <v>1.9114546647590023E-2</v>
      </c>
      <c r="P16">
        <f t="shared" si="8"/>
        <v>0.43405372108835188</v>
      </c>
    </row>
    <row r="18" spans="1:16">
      <c r="A18" t="s">
        <v>18</v>
      </c>
      <c r="H18" t="s">
        <v>19</v>
      </c>
      <c r="N18" t="s">
        <v>20</v>
      </c>
    </row>
    <row r="19" spans="1:16">
      <c r="A19" s="3" t="s">
        <v>12</v>
      </c>
      <c r="B19" s="3" t="s">
        <v>21</v>
      </c>
      <c r="D19" s="3" t="s">
        <v>22</v>
      </c>
      <c r="E19" s="3" t="s">
        <v>23</v>
      </c>
      <c r="F19" s="3" t="s">
        <v>24</v>
      </c>
      <c r="H19" s="3" t="s">
        <v>21</v>
      </c>
      <c r="J19" s="3" t="s">
        <v>22</v>
      </c>
      <c r="K19" s="3" t="s">
        <v>23</v>
      </c>
      <c r="L19" s="3" t="s">
        <v>24</v>
      </c>
      <c r="N19" s="3" t="s">
        <v>14</v>
      </c>
      <c r="O19" s="3" t="s">
        <v>15</v>
      </c>
      <c r="P19" s="3" t="s">
        <v>16</v>
      </c>
    </row>
    <row r="20" spans="1:16">
      <c r="A20">
        <f t="shared" ref="A20:A27" si="9">B9*60</f>
        <v>0</v>
      </c>
      <c r="B20" t="e">
        <f>($C$9-$C9)/$C$9</f>
        <v>#DIV/0!</v>
      </c>
      <c r="D20" t="e">
        <f t="shared" ref="D20:D27" si="10">B20/$H9</f>
        <v>#DIV/0!</v>
      </c>
      <c r="E20" t="e">
        <f>LN(1/(1-B20))</f>
        <v>#DIV/0!</v>
      </c>
      <c r="F20" t="e">
        <f>$H$9*B20</f>
        <v>#DIV/0!</v>
      </c>
      <c r="H20">
        <f t="shared" ref="H20:H27" si="11">(2*I9+J9+K9)/(25*H9+2*I9+J9+K9)</f>
        <v>0</v>
      </c>
      <c r="J20">
        <f t="shared" ref="J20:J27" si="12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3">($H$10-$H10/L10)/$H$10</f>
        <v>0</v>
      </c>
      <c r="D21">
        <f t="shared" si="10"/>
        <v>0</v>
      </c>
      <c r="E21">
        <f t="shared" ref="E21:E27" si="14">LN(1/(1-B21))</f>
        <v>0</v>
      </c>
      <c r="F21">
        <f t="shared" ref="F21:F27" si="15">$H$9*B21</f>
        <v>0</v>
      </c>
      <c r="H21">
        <f t="shared" si="11"/>
        <v>1.3353296822609573E-3</v>
      </c>
      <c r="J21">
        <f t="shared" si="12"/>
        <v>1483.6233956211754</v>
      </c>
      <c r="K21">
        <f t="shared" ref="K21:K27" si="16">LN(1/(1-H21))</f>
        <v>1.3362220294145927E-3</v>
      </c>
      <c r="L21">
        <f t="shared" ref="L21:L27" si="17">$H$9*H21</f>
        <v>1.7690447630593162E-10</v>
      </c>
      <c r="N21">
        <f t="shared" ref="N21:N27" si="18">I10/(I10+J10+K10)</f>
        <v>9.8193148100358826E-2</v>
      </c>
      <c r="O21">
        <f t="shared" ref="O21:O27" si="19">J10/(I10+J10+K10)</f>
        <v>0</v>
      </c>
      <c r="P21">
        <f t="shared" ref="P21:P27" si="20">K10/(I10+J10+K10)</f>
        <v>0.90180685189964116</v>
      </c>
    </row>
    <row r="22" spans="1:16">
      <c r="A22">
        <f t="shared" si="9"/>
        <v>2400</v>
      </c>
      <c r="B22">
        <f t="shared" si="13"/>
        <v>0.11074020711783353</v>
      </c>
      <c r="D22">
        <f t="shared" si="10"/>
        <v>127306.46580713931</v>
      </c>
      <c r="E22">
        <f t="shared" si="14"/>
        <v>0.11736585569560816</v>
      </c>
      <c r="F22">
        <f t="shared" si="15"/>
        <v>1.4670862638970587E-8</v>
      </c>
      <c r="H22">
        <f t="shared" si="11"/>
        <v>2.328063473584737E-3</v>
      </c>
      <c r="J22">
        <f t="shared" si="12"/>
        <v>2676.3317561922536</v>
      </c>
      <c r="K22">
        <f t="shared" si="16"/>
        <v>2.3307776266518311E-3</v>
      </c>
      <c r="L22">
        <f t="shared" si="17"/>
        <v>3.0842184898050597E-10</v>
      </c>
      <c r="N22">
        <f t="shared" si="18"/>
        <v>7.0179250291461159E-2</v>
      </c>
      <c r="O22">
        <f t="shared" si="19"/>
        <v>0</v>
      </c>
      <c r="P22">
        <f t="shared" si="20"/>
        <v>0.92982074970853879</v>
      </c>
    </row>
    <row r="23" spans="1:16">
      <c r="A23">
        <f t="shared" si="9"/>
        <v>3600</v>
      </c>
      <c r="B23">
        <f t="shared" si="13"/>
        <v>9.8583824646370388E-2</v>
      </c>
      <c r="D23">
        <f t="shared" si="10"/>
        <v>113092.70597869701</v>
      </c>
      <c r="E23">
        <f t="shared" si="14"/>
        <v>0.10378822418542895</v>
      </c>
      <c r="F23">
        <f t="shared" si="15"/>
        <v>1.306038508915115E-8</v>
      </c>
      <c r="H23">
        <f t="shared" si="11"/>
        <v>4.1573301517893544E-3</v>
      </c>
      <c r="J23">
        <f t="shared" si="12"/>
        <v>4769.1770754401896</v>
      </c>
      <c r="K23">
        <f t="shared" si="16"/>
        <v>4.1659958746380335E-3</v>
      </c>
      <c r="L23">
        <f t="shared" si="17"/>
        <v>5.5076309850905371E-10</v>
      </c>
      <c r="N23">
        <f t="shared" si="18"/>
        <v>6.0682836776444649E-2</v>
      </c>
      <c r="O23">
        <f t="shared" si="19"/>
        <v>0</v>
      </c>
      <c r="P23">
        <f t="shared" si="20"/>
        <v>0.9393171632235553</v>
      </c>
    </row>
    <row r="24" spans="1:16">
      <c r="A24">
        <f t="shared" si="9"/>
        <v>5400</v>
      </c>
      <c r="B24">
        <f t="shared" si="13"/>
        <v>3.0925966623247429E-2</v>
      </c>
      <c r="D24">
        <f t="shared" si="10"/>
        <v>37012.243908672594</v>
      </c>
      <c r="E24">
        <f t="shared" si="14"/>
        <v>3.1414268176248185E-2</v>
      </c>
      <c r="F24">
        <f t="shared" si="15"/>
        <v>4.0970720582478196E-9</v>
      </c>
      <c r="H24">
        <f t="shared" si="11"/>
        <v>6.7064962098213792E-3</v>
      </c>
      <c r="J24">
        <f t="shared" si="12"/>
        <v>8026.3448678724671</v>
      </c>
      <c r="K24">
        <f t="shared" si="16"/>
        <v>6.7290858102218515E-3</v>
      </c>
      <c r="L24">
        <f t="shared" si="17"/>
        <v>8.8847661787713635E-10</v>
      </c>
      <c r="N24">
        <f t="shared" si="18"/>
        <v>2.6377378089635549E-2</v>
      </c>
      <c r="O24">
        <f t="shared" si="19"/>
        <v>0</v>
      </c>
      <c r="P24">
        <f t="shared" si="20"/>
        <v>0.97362262191036453</v>
      </c>
    </row>
    <row r="25" spans="1:16">
      <c r="A25">
        <f t="shared" si="9"/>
        <v>7200</v>
      </c>
      <c r="B25">
        <f t="shared" si="13"/>
        <v>0.1813596164194754</v>
      </c>
      <c r="D25">
        <f t="shared" si="10"/>
        <v>215959.73960176384</v>
      </c>
      <c r="E25">
        <f t="shared" si="14"/>
        <v>0.20011038364549835</v>
      </c>
      <c r="F25">
        <f t="shared" si="15"/>
        <v>2.4026521983252101E-8</v>
      </c>
      <c r="H25">
        <f t="shared" si="11"/>
        <v>1.1422003250497709E-2</v>
      </c>
      <c r="J25">
        <f t="shared" si="12"/>
        <v>13601.114164261642</v>
      </c>
      <c r="K25">
        <f t="shared" si="16"/>
        <v>1.1487735337038864E-2</v>
      </c>
      <c r="L25">
        <f t="shared" si="17"/>
        <v>1.5131869906259365E-9</v>
      </c>
      <c r="N25">
        <f t="shared" si="18"/>
        <v>3.6229749388334391E-2</v>
      </c>
      <c r="O25">
        <f t="shared" si="19"/>
        <v>0</v>
      </c>
      <c r="P25">
        <f t="shared" si="20"/>
        <v>0.96377025061166555</v>
      </c>
    </row>
    <row r="26" spans="1:16">
      <c r="A26">
        <f t="shared" si="9"/>
        <v>10800</v>
      </c>
      <c r="B26">
        <f t="shared" si="13"/>
        <v>0.11349665612495689</v>
      </c>
      <c r="D26">
        <f t="shared" si="10"/>
        <v>132037.94524656169</v>
      </c>
      <c r="E26">
        <f t="shared" si="14"/>
        <v>0.12047038147832392</v>
      </c>
      <c r="F26">
        <f t="shared" si="15"/>
        <v>1.503603700343429E-8</v>
      </c>
      <c r="H26">
        <f t="shared" si="11"/>
        <v>2.3039337648068845E-2</v>
      </c>
      <c r="J26">
        <f t="shared" si="12"/>
        <v>26803.140345769523</v>
      </c>
      <c r="K26">
        <f t="shared" si="16"/>
        <v>2.3308891463438234E-2</v>
      </c>
      <c r="L26">
        <f t="shared" si="17"/>
        <v>3.0522514516161609E-9</v>
      </c>
      <c r="N26">
        <f t="shared" si="18"/>
        <v>6.65459356741821E-2</v>
      </c>
      <c r="O26">
        <f t="shared" si="19"/>
        <v>3.5124153696633872E-3</v>
      </c>
      <c r="P26">
        <f t="shared" si="20"/>
        <v>0.9299416489561545</v>
      </c>
    </row>
    <row r="27" spans="1:16">
      <c r="A27">
        <f t="shared" si="9"/>
        <v>14400</v>
      </c>
      <c r="B27">
        <f t="shared" si="13"/>
        <v>0.17882857720690135</v>
      </c>
      <c r="D27">
        <f t="shared" si="10"/>
        <v>214624.37670942102</v>
      </c>
      <c r="E27">
        <f t="shared" si="14"/>
        <v>0.19702339376934419</v>
      </c>
      <c r="F27">
        <f t="shared" si="15"/>
        <v>2.3691209908370293E-8</v>
      </c>
      <c r="H27">
        <f t="shared" si="11"/>
        <v>3.9014937515258565E-2</v>
      </c>
      <c r="J27">
        <f t="shared" si="12"/>
        <v>46824.488442254544</v>
      </c>
      <c r="K27">
        <f t="shared" si="16"/>
        <v>3.9796413853001769E-2</v>
      </c>
      <c r="L27">
        <f t="shared" si="17"/>
        <v>5.1686989220214552E-9</v>
      </c>
      <c r="N27">
        <f t="shared" si="18"/>
        <v>6.9374080516133724E-2</v>
      </c>
      <c r="O27">
        <f t="shared" si="19"/>
        <v>3.9253614641429298E-2</v>
      </c>
      <c r="P27">
        <f t="shared" si="20"/>
        <v>0.89137230484243701</v>
      </c>
    </row>
  </sheetData>
  <pageMargins left="0.7" right="0.7" top="0.75" bottom="0.75" header="0.3" footer="0.3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B1" zoomScale="80" zoomScaleNormal="80" workbookViewId="0">
      <selection activeCell="R10" sqref="R10"/>
    </sheetView>
  </sheetViews>
  <sheetFormatPr defaultColWidth="8.7109375" defaultRowHeight="15"/>
  <cols>
    <col min="2" max="2" width="8.7109375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  <col min="18" max="18" width="13" bestFit="1" customWidth="1"/>
  </cols>
  <sheetData>
    <row r="1" spans="1:19">
      <c r="A1" t="s">
        <v>0</v>
      </c>
      <c r="L1" s="1">
        <v>42157</v>
      </c>
    </row>
    <row r="2" spans="1:19">
      <c r="A2" s="2" t="s">
        <v>1</v>
      </c>
      <c r="B2" t="s">
        <v>2</v>
      </c>
      <c r="L2" s="1"/>
    </row>
    <row r="3" spans="1:19">
      <c r="A3" s="2" t="s">
        <v>3</v>
      </c>
      <c r="B3" t="s">
        <v>4</v>
      </c>
    </row>
    <row r="4" spans="1:19">
      <c r="A4" s="2" t="s">
        <v>5</v>
      </c>
      <c r="B4" t="s">
        <v>6</v>
      </c>
    </row>
    <row r="5" spans="1:19">
      <c r="A5" s="2" t="s">
        <v>7</v>
      </c>
      <c r="B5" t="s">
        <v>8</v>
      </c>
    </row>
    <row r="7" spans="1:19">
      <c r="C7" t="s">
        <v>9</v>
      </c>
      <c r="H7" t="s">
        <v>10</v>
      </c>
      <c r="M7" t="s">
        <v>58</v>
      </c>
    </row>
    <row r="8" spans="1:19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 t="s">
        <v>57</v>
      </c>
      <c r="S8" s="3"/>
    </row>
    <row r="9" spans="1:19">
      <c r="A9">
        <v>0</v>
      </c>
      <c r="B9">
        <v>0</v>
      </c>
      <c r="H9">
        <f t="shared" ref="H9:H16" si="0">MAX(0.00000000000023369*C9+ 0.00000013248,0)</f>
        <v>1.3248000000000001E-7</v>
      </c>
      <c r="I9">
        <f t="shared" ref="I9:I16" si="1">MAX(0.0000000000027484*D9-0.0000000033261,0)</f>
        <v>0</v>
      </c>
      <c r="J9">
        <f t="shared" ref="J9:J16" si="2">MAX(0.0000000000044716*E9 - 0.000000049589,0)</f>
        <v>0</v>
      </c>
      <c r="K9">
        <f t="shared" ref="K9:K16" si="3"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5.8233207896145201E-5</v>
      </c>
    </row>
    <row r="10" spans="1:19">
      <c r="A10">
        <v>1</v>
      </c>
      <c r="B10">
        <v>20</v>
      </c>
      <c r="C10">
        <v>2485022</v>
      </c>
      <c r="D10">
        <v>4269</v>
      </c>
      <c r="E10">
        <v>6495</v>
      </c>
      <c r="F10">
        <v>17852</v>
      </c>
      <c r="G10">
        <v>161924</v>
      </c>
      <c r="H10">
        <f t="shared" si="0"/>
        <v>7.1320479117999992E-7</v>
      </c>
      <c r="I10">
        <f t="shared" si="1"/>
        <v>8.4068195999999992E-9</v>
      </c>
      <c r="J10">
        <f t="shared" si="2"/>
        <v>0</v>
      </c>
      <c r="K10">
        <f t="shared" si="3"/>
        <v>6.3241473200000002E-8</v>
      </c>
      <c r="L10">
        <f t="shared" ref="L10:L16" si="4">G10/$G$10</f>
        <v>1</v>
      </c>
      <c r="M10">
        <f t="shared" ref="M10:M16" si="5">H10/(H10+I10+J10+K10)</f>
        <v>0.90871120434837227</v>
      </c>
      <c r="N10">
        <f t="shared" ref="N10:N16" si="6">I10/(H10+I10+J10+K10)</f>
        <v>1.0711329001051905E-2</v>
      </c>
      <c r="O10">
        <f t="shared" ref="O10:O16" si="7">J10/(H10+I10+J10+K10)</f>
        <v>0</v>
      </c>
      <c r="P10">
        <f t="shared" ref="P10:P16" si="8">K10/(H10+I10+J10+K10)</f>
        <v>8.0577466650575788E-2</v>
      </c>
    </row>
    <row r="11" spans="1:19">
      <c r="A11">
        <v>2</v>
      </c>
      <c r="B11">
        <v>40</v>
      </c>
      <c r="C11">
        <v>2482201</v>
      </c>
      <c r="D11">
        <v>9463</v>
      </c>
      <c r="E11">
        <v>5839</v>
      </c>
      <c r="F11">
        <v>39158</v>
      </c>
      <c r="G11">
        <v>157954</v>
      </c>
      <c r="H11">
        <f t="shared" si="0"/>
        <v>7.1254555168999994E-7</v>
      </c>
      <c r="I11">
        <f t="shared" si="1"/>
        <v>2.2682009200000001E-8</v>
      </c>
      <c r="J11">
        <f t="shared" si="2"/>
        <v>0</v>
      </c>
      <c r="K11">
        <f t="shared" si="3"/>
        <v>1.488724178E-7</v>
      </c>
      <c r="L11">
        <f t="shared" si="4"/>
        <v>0.97548232504137744</v>
      </c>
      <c r="M11">
        <f t="shared" si="5"/>
        <v>0.80595585212636489</v>
      </c>
      <c r="N11">
        <f t="shared" si="6"/>
        <v>2.5655479862818999E-2</v>
      </c>
      <c r="O11">
        <f t="shared" si="7"/>
        <v>0</v>
      </c>
      <c r="P11">
        <f t="shared" si="8"/>
        <v>0.16838866801081612</v>
      </c>
    </row>
    <row r="12" spans="1:19">
      <c r="A12">
        <v>3</v>
      </c>
      <c r="B12">
        <v>60</v>
      </c>
      <c r="C12">
        <v>2744950</v>
      </c>
      <c r="D12">
        <v>8777</v>
      </c>
      <c r="E12">
        <v>14143</v>
      </c>
      <c r="F12">
        <v>76896</v>
      </c>
      <c r="G12">
        <v>170241</v>
      </c>
      <c r="H12">
        <f t="shared" si="0"/>
        <v>7.7394736549999994E-7</v>
      </c>
      <c r="I12">
        <f t="shared" si="1"/>
        <v>2.0796606799999998E-8</v>
      </c>
      <c r="J12">
        <f t="shared" si="2"/>
        <v>1.3652838799999998E-8</v>
      </c>
      <c r="K12">
        <f t="shared" si="3"/>
        <v>3.005452136E-7</v>
      </c>
      <c r="L12">
        <f t="shared" si="4"/>
        <v>1.0513636026777995</v>
      </c>
      <c r="M12">
        <f t="shared" si="5"/>
        <v>0.69791508326088958</v>
      </c>
      <c r="N12">
        <f t="shared" si="6"/>
        <v>1.8753556395904526E-2</v>
      </c>
      <c r="O12">
        <f t="shared" si="7"/>
        <v>1.2311589331005356E-2</v>
      </c>
      <c r="P12">
        <f t="shared" si="8"/>
        <v>0.27101977101220054</v>
      </c>
    </row>
    <row r="13" spans="1:19">
      <c r="A13">
        <v>4</v>
      </c>
      <c r="B13">
        <v>90</v>
      </c>
      <c r="C13">
        <v>2734979</v>
      </c>
      <c r="D13">
        <v>11236</v>
      </c>
      <c r="E13">
        <v>13020</v>
      </c>
      <c r="F13">
        <v>144118</v>
      </c>
      <c r="G13">
        <v>168777</v>
      </c>
      <c r="H13">
        <f t="shared" si="0"/>
        <v>7.7161724250999994E-7</v>
      </c>
      <c r="I13">
        <f t="shared" si="1"/>
        <v>2.7554922399999999E-8</v>
      </c>
      <c r="J13">
        <f t="shared" si="2"/>
        <v>8.6312319999999942E-9</v>
      </c>
      <c r="K13">
        <f t="shared" si="3"/>
        <v>5.7071715380000003E-7</v>
      </c>
      <c r="L13">
        <f t="shared" si="4"/>
        <v>1.0423223240532595</v>
      </c>
      <c r="M13">
        <f t="shared" si="5"/>
        <v>0.55974301007887217</v>
      </c>
      <c r="N13">
        <f t="shared" si="6"/>
        <v>1.9988764321147028E-2</v>
      </c>
      <c r="O13">
        <f t="shared" si="7"/>
        <v>6.261228383976229E-3</v>
      </c>
      <c r="P13">
        <f t="shared" si="8"/>
        <v>0.41400699721600454</v>
      </c>
    </row>
    <row r="14" spans="1:19">
      <c r="A14">
        <v>5</v>
      </c>
      <c r="B14">
        <v>120</v>
      </c>
      <c r="C14">
        <v>2529039</v>
      </c>
      <c r="D14">
        <v>21416</v>
      </c>
      <c r="E14">
        <v>17069</v>
      </c>
      <c r="F14">
        <v>239442</v>
      </c>
      <c r="G14">
        <v>192837</v>
      </c>
      <c r="H14">
        <f t="shared" si="0"/>
        <v>7.2349112390999992E-7</v>
      </c>
      <c r="I14">
        <f t="shared" si="1"/>
        <v>5.5533634400000002E-8</v>
      </c>
      <c r="J14">
        <f t="shared" si="2"/>
        <v>2.6736740399999993E-8</v>
      </c>
      <c r="K14">
        <f t="shared" si="3"/>
        <v>9.5383384219999996E-7</v>
      </c>
      <c r="L14">
        <f t="shared" si="4"/>
        <v>1.1909105506286901</v>
      </c>
      <c r="M14">
        <f t="shared" si="5"/>
        <v>0.41116903818115147</v>
      </c>
      <c r="N14">
        <f t="shared" si="6"/>
        <v>3.1560457742107903E-2</v>
      </c>
      <c r="O14">
        <f t="shared" si="7"/>
        <v>1.5194823365565805E-2</v>
      </c>
      <c r="P14">
        <f t="shared" si="8"/>
        <v>0.54207568071117485</v>
      </c>
    </row>
    <row r="15" spans="1:19">
      <c r="A15">
        <v>6</v>
      </c>
      <c r="B15">
        <v>180</v>
      </c>
      <c r="C15">
        <v>2609284</v>
      </c>
      <c r="D15">
        <v>42626</v>
      </c>
      <c r="E15">
        <v>22763</v>
      </c>
      <c r="F15">
        <v>539292</v>
      </c>
      <c r="G15">
        <v>192837</v>
      </c>
      <c r="H15">
        <f t="shared" si="0"/>
        <v>7.4224357796E-7</v>
      </c>
      <c r="I15">
        <f t="shared" si="1"/>
        <v>1.1382719839999999E-7</v>
      </c>
      <c r="J15">
        <f t="shared" si="2"/>
        <v>5.2198030799999985E-8</v>
      </c>
      <c r="K15">
        <f t="shared" si="3"/>
        <v>2.1589609771999999E-6</v>
      </c>
      <c r="L15">
        <f t="shared" si="4"/>
        <v>1.1909105506286901</v>
      </c>
      <c r="M15">
        <f t="shared" si="5"/>
        <v>0.2419915135620902</v>
      </c>
      <c r="N15">
        <f t="shared" si="6"/>
        <v>3.7110750221718669E-2</v>
      </c>
      <c r="O15">
        <f t="shared" si="7"/>
        <v>1.7017972069181469E-2</v>
      </c>
      <c r="P15">
        <f t="shared" si="8"/>
        <v>0.70387976414700959</v>
      </c>
    </row>
    <row r="16" spans="1:19">
      <c r="A16">
        <v>7</v>
      </c>
      <c r="B16">
        <v>240</v>
      </c>
      <c r="C16">
        <v>1947864</v>
      </c>
      <c r="D16">
        <v>51446</v>
      </c>
      <c r="E16">
        <v>31383</v>
      </c>
      <c r="F16">
        <v>840467</v>
      </c>
      <c r="H16">
        <f t="shared" si="0"/>
        <v>5.8767633816000001E-7</v>
      </c>
      <c r="I16">
        <f t="shared" si="1"/>
        <v>1.3806808639999999E-7</v>
      </c>
      <c r="J16">
        <f t="shared" si="2"/>
        <v>9.0743222799999979E-8</v>
      </c>
      <c r="K16">
        <f t="shared" si="3"/>
        <v>3.3694134196999998E-6</v>
      </c>
      <c r="L16">
        <f t="shared" si="4"/>
        <v>0</v>
      </c>
      <c r="M16">
        <f t="shared" si="5"/>
        <v>0.140394225459504</v>
      </c>
      <c r="N16">
        <f t="shared" si="6"/>
        <v>3.2984077785902656E-2</v>
      </c>
      <c r="O16">
        <f t="shared" si="7"/>
        <v>2.1678300883430621E-2</v>
      </c>
      <c r="P16">
        <f t="shared" si="8"/>
        <v>0.80494339587116259</v>
      </c>
    </row>
    <row r="18" spans="1:16">
      <c r="A18" t="s">
        <v>18</v>
      </c>
      <c r="H18" t="s">
        <v>19</v>
      </c>
      <c r="N18" t="s">
        <v>20</v>
      </c>
    </row>
    <row r="19" spans="1:16">
      <c r="A19" s="3" t="s">
        <v>12</v>
      </c>
      <c r="B19" s="3" t="s">
        <v>21</v>
      </c>
      <c r="D19" s="3" t="s">
        <v>22</v>
      </c>
      <c r="E19" s="3" t="s">
        <v>23</v>
      </c>
      <c r="F19" s="3" t="s">
        <v>24</v>
      </c>
      <c r="H19" s="3" t="s">
        <v>21</v>
      </c>
      <c r="J19" s="3" t="s">
        <v>22</v>
      </c>
      <c r="K19" s="3" t="s">
        <v>23</v>
      </c>
      <c r="L19" s="3" t="s">
        <v>24</v>
      </c>
      <c r="N19" s="3" t="s">
        <v>14</v>
      </c>
      <c r="O19" s="3" t="s">
        <v>15</v>
      </c>
      <c r="P19" s="3" t="s">
        <v>16</v>
      </c>
    </row>
    <row r="20" spans="1:16">
      <c r="A20">
        <f t="shared" ref="A20:A27" si="9">B9*60</f>
        <v>0</v>
      </c>
      <c r="B20" t="e">
        <f>($C$9-$C9)/$C$9</f>
        <v>#DIV/0!</v>
      </c>
      <c r="D20" t="e">
        <f t="shared" ref="D20:D27" si="10">B20/$H9</f>
        <v>#DIV/0!</v>
      </c>
      <c r="E20" t="e">
        <f>LN(1/(1-B20))</f>
        <v>#DIV/0!</v>
      </c>
      <c r="F20" t="e">
        <f>$H$9*B20</f>
        <v>#DIV/0!</v>
      </c>
      <c r="H20">
        <f t="shared" ref="H20:H27" si="11">(2*I9+J9+K9)/(25*H9+2*I9+J9+K9)</f>
        <v>0</v>
      </c>
      <c r="J20">
        <f t="shared" ref="J20:J27" si="12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3">($H$10-$H10/L10)/$H$10</f>
        <v>0</v>
      </c>
      <c r="D21">
        <f t="shared" si="10"/>
        <v>0</v>
      </c>
      <c r="E21">
        <f t="shared" ref="E21:E27" si="14">LN(1/(1-B21))</f>
        <v>0</v>
      </c>
      <c r="F21">
        <f t="shared" ref="F21:F27" si="15">$H$9*B21</f>
        <v>0</v>
      </c>
      <c r="H21">
        <f t="shared" si="11"/>
        <v>4.4698118741545896E-3</v>
      </c>
      <c r="J21">
        <f t="shared" si="12"/>
        <v>6267.2207610373307</v>
      </c>
      <c r="K21">
        <f t="shared" ref="K21:K27" si="16">LN(1/(1-H21))</f>
        <v>4.4798313511825831E-3</v>
      </c>
      <c r="L21">
        <f t="shared" ref="L21:L27" si="17">$H$9*H21</f>
        <v>5.9216067708800007E-10</v>
      </c>
      <c r="N21">
        <f t="shared" ref="N21:N27" si="18">I10/(I10+J10+K10)</f>
        <v>0.11733454171011315</v>
      </c>
      <c r="O21">
        <f t="shared" ref="O21:O27" si="19">J10/(I10+J10+K10)</f>
        <v>0</v>
      </c>
      <c r="P21">
        <f t="shared" ref="P21:P27" si="20">K10/(I10+J10+K10)</f>
        <v>0.88266545828988696</v>
      </c>
    </row>
    <row r="22" spans="1:16">
      <c r="A22">
        <f t="shared" si="9"/>
        <v>2400</v>
      </c>
      <c r="B22">
        <f t="shared" si="13"/>
        <v>-2.4186333549345608E-2</v>
      </c>
      <c r="D22">
        <f t="shared" si="10"/>
        <v>-33943.561210902226</v>
      </c>
      <c r="E22">
        <f t="shared" si="14"/>
        <v>-2.3898476420229423E-2</v>
      </c>
      <c r="F22">
        <f t="shared" si="15"/>
        <v>-3.2042054686173063E-9</v>
      </c>
      <c r="H22">
        <f t="shared" si="11"/>
        <v>1.0786194025441313E-2</v>
      </c>
      <c r="J22">
        <f t="shared" si="12"/>
        <v>15137.550153613132</v>
      </c>
      <c r="K22">
        <f t="shared" si="16"/>
        <v>1.0844786725275569E-2</v>
      </c>
      <c r="L22">
        <f t="shared" si="17"/>
        <v>1.4289549844904651E-9</v>
      </c>
      <c r="N22">
        <f t="shared" si="18"/>
        <v>0.13221465395352347</v>
      </c>
      <c r="O22">
        <f t="shared" si="19"/>
        <v>0</v>
      </c>
      <c r="P22">
        <f t="shared" si="20"/>
        <v>0.86778534604647661</v>
      </c>
    </row>
    <row r="23" spans="1:16">
      <c r="A23">
        <f t="shared" si="9"/>
        <v>3600</v>
      </c>
      <c r="B23">
        <f t="shared" si="13"/>
        <v>-3.2153373111451319E-2</v>
      </c>
      <c r="D23">
        <f t="shared" si="10"/>
        <v>-41544.650895838371</v>
      </c>
      <c r="E23">
        <f t="shared" si="14"/>
        <v>-3.1647273372963351E-2</v>
      </c>
      <c r="F23">
        <f t="shared" si="15"/>
        <v>-4.2596788698050712E-9</v>
      </c>
      <c r="H23">
        <f t="shared" si="11"/>
        <v>1.8056368348522627E-2</v>
      </c>
      <c r="J23">
        <f t="shared" si="12"/>
        <v>23330.227808007996</v>
      </c>
      <c r="K23">
        <f t="shared" si="16"/>
        <v>1.8221373852111592E-2</v>
      </c>
      <c r="L23">
        <f t="shared" si="17"/>
        <v>2.3921076788122778E-9</v>
      </c>
      <c r="N23">
        <f t="shared" si="18"/>
        <v>6.2080413012148693E-2</v>
      </c>
      <c r="O23">
        <f t="shared" si="19"/>
        <v>4.0755392437014704E-2</v>
      </c>
      <c r="P23">
        <f t="shared" si="20"/>
        <v>0.89716419455083651</v>
      </c>
    </row>
    <row r="24" spans="1:16">
      <c r="A24">
        <f t="shared" si="9"/>
        <v>5400</v>
      </c>
      <c r="B24">
        <f t="shared" si="13"/>
        <v>-3.7971985839514395E-2</v>
      </c>
      <c r="D24">
        <f t="shared" si="10"/>
        <v>-49210.908916440254</v>
      </c>
      <c r="E24">
        <f t="shared" si="14"/>
        <v>-3.7268795785581503E-2</v>
      </c>
      <c r="F24">
        <f t="shared" si="15"/>
        <v>-5.0305286840188673E-9</v>
      </c>
      <c r="H24">
        <f t="shared" si="11"/>
        <v>3.1842497153133628E-2</v>
      </c>
      <c r="J24">
        <f t="shared" si="12"/>
        <v>41267.218251309307</v>
      </c>
      <c r="K24">
        <f t="shared" si="16"/>
        <v>3.2360495388775556E-2</v>
      </c>
      <c r="L24">
        <f t="shared" si="17"/>
        <v>4.2184940228471434E-9</v>
      </c>
      <c r="N24">
        <f t="shared" si="18"/>
        <v>4.5402491678162842E-2</v>
      </c>
      <c r="O24">
        <f t="shared" si="19"/>
        <v>1.4221758035228311E-2</v>
      </c>
      <c r="P24">
        <f t="shared" si="20"/>
        <v>0.9403757502866088</v>
      </c>
    </row>
    <row r="25" spans="1:16">
      <c r="A25">
        <f t="shared" si="9"/>
        <v>7200</v>
      </c>
      <c r="B25">
        <f t="shared" si="13"/>
        <v>0.14819573053973639</v>
      </c>
      <c r="D25">
        <f t="shared" si="10"/>
        <v>204834.20686467396</v>
      </c>
      <c r="E25">
        <f t="shared" si="14"/>
        <v>0.16039850922539792</v>
      </c>
      <c r="F25">
        <f t="shared" si="15"/>
        <v>1.9632970381904278E-8</v>
      </c>
      <c r="H25">
        <f t="shared" si="11"/>
        <v>5.6918642028272765E-2</v>
      </c>
      <c r="J25">
        <f t="shared" si="12"/>
        <v>78672.205017062894</v>
      </c>
      <c r="K25">
        <f t="shared" si="16"/>
        <v>5.8602724384393581E-2</v>
      </c>
      <c r="L25">
        <f t="shared" si="17"/>
        <v>7.5405816959055769E-9</v>
      </c>
      <c r="N25">
        <f t="shared" si="18"/>
        <v>5.3598502437134661E-2</v>
      </c>
      <c r="O25">
        <f t="shared" si="19"/>
        <v>2.5805068603441454E-2</v>
      </c>
      <c r="P25">
        <f t="shared" si="20"/>
        <v>0.92059642895942373</v>
      </c>
    </row>
    <row r="26" spans="1:16">
      <c r="A26">
        <f t="shared" si="9"/>
        <v>10800</v>
      </c>
      <c r="B26">
        <f t="shared" si="13"/>
        <v>0.12611747706190313</v>
      </c>
      <c r="D26">
        <f t="shared" si="10"/>
        <v>169913.86763968697</v>
      </c>
      <c r="E26">
        <f t="shared" si="14"/>
        <v>0.13480932547515953</v>
      </c>
      <c r="F26">
        <f t="shared" si="15"/>
        <v>1.6708043361160926E-8</v>
      </c>
      <c r="H26">
        <f t="shared" si="11"/>
        <v>0.11616216668316633</v>
      </c>
      <c r="J26">
        <f t="shared" si="12"/>
        <v>156501.410227663</v>
      </c>
      <c r="K26">
        <f t="shared" si="16"/>
        <v>0.12348167964702618</v>
      </c>
      <c r="L26">
        <f t="shared" si="17"/>
        <v>1.5389163842185876E-8</v>
      </c>
      <c r="N26">
        <f t="shared" si="18"/>
        <v>4.8958225251688532E-2</v>
      </c>
      <c r="O26">
        <f t="shared" si="19"/>
        <v>2.2450899130633219E-2</v>
      </c>
      <c r="P26">
        <f t="shared" si="20"/>
        <v>0.92859087561767828</v>
      </c>
    </row>
    <row r="27" spans="1:16">
      <c r="A27">
        <f t="shared" si="9"/>
        <v>14400</v>
      </c>
      <c r="B27" t="e">
        <f t="shared" si="13"/>
        <v>#DIV/0!</v>
      </c>
      <c r="D27" t="e">
        <f t="shared" si="10"/>
        <v>#DIV/0!</v>
      </c>
      <c r="E27" t="e">
        <f t="shared" si="14"/>
        <v>#DIV/0!</v>
      </c>
      <c r="F27" t="e">
        <f t="shared" si="15"/>
        <v>#DIV/0!</v>
      </c>
      <c r="H27">
        <f t="shared" si="11"/>
        <v>0.20274864381497629</v>
      </c>
      <c r="J27">
        <f t="shared" si="12"/>
        <v>345000.52265125606</v>
      </c>
      <c r="K27">
        <f t="shared" si="16"/>
        <v>0.22658527201467907</v>
      </c>
      <c r="L27">
        <f t="shared" si="17"/>
        <v>2.6860140332608059E-8</v>
      </c>
      <c r="N27">
        <f t="shared" si="18"/>
        <v>3.8371168229453051E-2</v>
      </c>
      <c r="O27">
        <f t="shared" si="19"/>
        <v>2.521888698923504E-2</v>
      </c>
      <c r="P27">
        <f t="shared" si="20"/>
        <v>0.9364099447813119</v>
      </c>
    </row>
  </sheetData>
  <pageMargins left="0.7" right="0.7" top="0.75" bottom="0.75" header="0.3" footer="0.3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70" zoomScaleNormal="70" workbookViewId="0">
      <selection activeCell="R10" sqref="R10"/>
    </sheetView>
  </sheetViews>
  <sheetFormatPr defaultColWidth="8.7109375" defaultRowHeight="15"/>
  <cols>
    <col min="2" max="2" width="8.7109375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  <col min="18" max="18" width="14.85546875" bestFit="1" customWidth="1"/>
  </cols>
  <sheetData>
    <row r="1" spans="1:19">
      <c r="A1" t="s">
        <v>0</v>
      </c>
      <c r="L1" s="1">
        <v>42158</v>
      </c>
    </row>
    <row r="2" spans="1:19">
      <c r="A2" s="2" t="s">
        <v>1</v>
      </c>
      <c r="B2" t="s">
        <v>2</v>
      </c>
      <c r="L2" s="1"/>
    </row>
    <row r="3" spans="1:19">
      <c r="A3" s="2" t="s">
        <v>3</v>
      </c>
      <c r="B3" t="s">
        <v>4</v>
      </c>
    </row>
    <row r="4" spans="1:19">
      <c r="A4" s="2" t="s">
        <v>5</v>
      </c>
      <c r="B4" t="s">
        <v>6</v>
      </c>
    </row>
    <row r="5" spans="1:19">
      <c r="A5" s="2" t="s">
        <v>7</v>
      </c>
      <c r="B5" t="s">
        <v>8</v>
      </c>
    </row>
    <row r="7" spans="1:19">
      <c r="C7" t="s">
        <v>9</v>
      </c>
      <c r="H7" t="s">
        <v>10</v>
      </c>
      <c r="M7" t="s">
        <v>58</v>
      </c>
    </row>
    <row r="8" spans="1:19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 t="s">
        <v>57</v>
      </c>
      <c r="S8" s="3"/>
    </row>
    <row r="9" spans="1:19">
      <c r="A9">
        <v>0</v>
      </c>
      <c r="B9">
        <v>0</v>
      </c>
      <c r="H9">
        <f t="shared" ref="H9:H16" si="0">MAX(0.00000000000023369*C9+ 0.00000013248,0)</f>
        <v>1.3248000000000001E-7</v>
      </c>
      <c r="I9">
        <f t="shared" ref="I9:I16" si="1">MAX(0.0000000000027484*D9-0.0000000033261,0)</f>
        <v>0</v>
      </c>
      <c r="J9">
        <f t="shared" ref="J9:J16" si="2">MAX(0.0000000000044716*E9 - 0.000000049589,0)</f>
        <v>0</v>
      </c>
      <c r="K9">
        <f t="shared" ref="K9:K16" si="3"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5.894541572515787E-5</v>
      </c>
    </row>
    <row r="10" spans="1:19">
      <c r="A10">
        <v>1</v>
      </c>
      <c r="B10">
        <v>20</v>
      </c>
      <c r="H10">
        <f t="shared" si="0"/>
        <v>1.3248000000000001E-7</v>
      </c>
      <c r="I10">
        <f t="shared" si="1"/>
        <v>0</v>
      </c>
      <c r="J10">
        <f t="shared" si="2"/>
        <v>0</v>
      </c>
      <c r="K10">
        <f t="shared" si="3"/>
        <v>0</v>
      </c>
      <c r="L10" t="e">
        <f t="shared" ref="L10:L16" si="4">G10/$G$10</f>
        <v>#DIV/0!</v>
      </c>
      <c r="M10">
        <f t="shared" ref="M10:M16" si="5">H10/(H10+I10+J10+K10)</f>
        <v>1</v>
      </c>
      <c r="N10">
        <f t="shared" ref="N10:N16" si="6">I10/(H10+I10+J10+K10)</f>
        <v>0</v>
      </c>
      <c r="O10">
        <f t="shared" ref="O10:O16" si="7">J10/(H10+I10+J10+K10)</f>
        <v>0</v>
      </c>
      <c r="P10">
        <f t="shared" ref="P10:P16" si="8">K10/(H10+I10+J10+K10)</f>
        <v>0</v>
      </c>
    </row>
    <row r="11" spans="1:19">
      <c r="A11">
        <v>2</v>
      </c>
      <c r="B11">
        <v>40</v>
      </c>
      <c r="C11">
        <v>2366990</v>
      </c>
      <c r="D11">
        <v>64877</v>
      </c>
      <c r="E11">
        <v>35750</v>
      </c>
      <c r="F11">
        <v>638500</v>
      </c>
      <c r="G11">
        <v>173592</v>
      </c>
      <c r="H11">
        <f t="shared" si="0"/>
        <v>6.8562189309999992E-7</v>
      </c>
      <c r="I11">
        <f t="shared" si="1"/>
        <v>1.7498184679999998E-7</v>
      </c>
      <c r="J11">
        <f t="shared" si="2"/>
        <v>1.1027069999999999E-7</v>
      </c>
      <c r="K11">
        <f t="shared" si="3"/>
        <v>2.5576878499999999E-6</v>
      </c>
      <c r="L11" t="e">
        <f t="shared" si="4"/>
        <v>#DIV/0!</v>
      </c>
      <c r="M11">
        <f t="shared" si="5"/>
        <v>0.19430630289919881</v>
      </c>
      <c r="N11">
        <f t="shared" si="6"/>
        <v>4.9590125502633253E-2</v>
      </c>
      <c r="O11">
        <f t="shared" si="7"/>
        <v>3.1250886604902495E-2</v>
      </c>
      <c r="P11">
        <f t="shared" si="8"/>
        <v>0.72485268499326538</v>
      </c>
    </row>
    <row r="12" spans="1:19">
      <c r="A12">
        <v>3</v>
      </c>
      <c r="B12">
        <v>60</v>
      </c>
      <c r="C12">
        <v>1888893</v>
      </c>
      <c r="D12">
        <v>78775</v>
      </c>
      <c r="E12">
        <v>36359</v>
      </c>
      <c r="F12">
        <v>974009</v>
      </c>
      <c r="G12">
        <v>176056</v>
      </c>
      <c r="H12">
        <f t="shared" si="0"/>
        <v>5.7389540517000002E-7</v>
      </c>
      <c r="I12">
        <f t="shared" si="1"/>
        <v>2.1317910999999998E-7</v>
      </c>
      <c r="J12">
        <f t="shared" si="2"/>
        <v>1.1299390439999999E-7</v>
      </c>
      <c r="K12">
        <f t="shared" si="3"/>
        <v>3.9061320719000002E-6</v>
      </c>
      <c r="L12" t="e">
        <f t="shared" si="4"/>
        <v>#DIV/0!</v>
      </c>
      <c r="M12">
        <f t="shared" si="5"/>
        <v>0.11940729609356586</v>
      </c>
      <c r="N12">
        <f t="shared" si="6"/>
        <v>4.4355018143406269E-2</v>
      </c>
      <c r="O12">
        <f t="shared" si="7"/>
        <v>2.3510027224320027E-2</v>
      </c>
      <c r="P12">
        <f t="shared" si="8"/>
        <v>0.81272765853870788</v>
      </c>
    </row>
    <row r="13" spans="1:19">
      <c r="A13">
        <v>4</v>
      </c>
      <c r="B13">
        <v>90</v>
      </c>
      <c r="C13">
        <v>1141073</v>
      </c>
      <c r="D13">
        <v>131322</v>
      </c>
      <c r="E13">
        <v>53630</v>
      </c>
      <c r="F13">
        <v>1644386</v>
      </c>
      <c r="G13">
        <v>162849</v>
      </c>
      <c r="H13">
        <f t="shared" si="0"/>
        <v>3.9913734936999996E-7</v>
      </c>
      <c r="I13">
        <f t="shared" si="1"/>
        <v>3.5759928479999998E-7</v>
      </c>
      <c r="J13">
        <f t="shared" si="2"/>
        <v>1.9022290799999995E-7</v>
      </c>
      <c r="K13">
        <f t="shared" si="3"/>
        <v>6.6004442726000009E-6</v>
      </c>
      <c r="L13" t="e">
        <f t="shared" si="4"/>
        <v>#DIV/0!</v>
      </c>
      <c r="M13">
        <f t="shared" si="5"/>
        <v>5.2884059097103343E-2</v>
      </c>
      <c r="N13">
        <f t="shared" si="6"/>
        <v>4.7380436183922063E-2</v>
      </c>
      <c r="O13">
        <f t="shared" si="7"/>
        <v>2.5203753856092938E-2</v>
      </c>
      <c r="P13">
        <f t="shared" si="8"/>
        <v>0.8745317508628816</v>
      </c>
    </row>
    <row r="14" spans="1:19">
      <c r="A14">
        <v>5</v>
      </c>
      <c r="B14">
        <v>120</v>
      </c>
      <c r="C14">
        <v>689453</v>
      </c>
      <c r="D14">
        <v>168434</v>
      </c>
      <c r="E14">
        <v>71782</v>
      </c>
      <c r="F14">
        <v>2190854</v>
      </c>
      <c r="G14">
        <v>175329</v>
      </c>
      <c r="H14">
        <f t="shared" si="0"/>
        <v>2.9359827157000003E-7</v>
      </c>
      <c r="I14">
        <f t="shared" si="1"/>
        <v>4.5959790559999995E-7</v>
      </c>
      <c r="J14">
        <f t="shared" si="2"/>
        <v>2.713913912E-7</v>
      </c>
      <c r="K14">
        <f t="shared" si="3"/>
        <v>8.7967538113999991E-6</v>
      </c>
      <c r="L14" t="e">
        <f t="shared" si="4"/>
        <v>#DIV/0!</v>
      </c>
      <c r="M14">
        <f t="shared" si="5"/>
        <v>2.9893907585246328E-2</v>
      </c>
      <c r="N14">
        <f t="shared" si="6"/>
        <v>4.6795838554871926E-2</v>
      </c>
      <c r="O14">
        <f t="shared" si="7"/>
        <v>2.7632823328900068E-2</v>
      </c>
      <c r="P14">
        <f t="shared" si="8"/>
        <v>0.8956774305309817</v>
      </c>
    </row>
    <row r="15" spans="1:19">
      <c r="A15">
        <v>6</v>
      </c>
      <c r="B15">
        <v>180</v>
      </c>
      <c r="C15">
        <v>138994</v>
      </c>
      <c r="D15">
        <v>186525</v>
      </c>
      <c r="E15">
        <v>86490</v>
      </c>
      <c r="F15">
        <v>2986467</v>
      </c>
      <c r="G15">
        <v>174220</v>
      </c>
      <c r="H15">
        <f t="shared" si="0"/>
        <v>1.6496150785999999E-7</v>
      </c>
      <c r="I15">
        <f t="shared" si="1"/>
        <v>5.0931921000000006E-7</v>
      </c>
      <c r="J15">
        <f t="shared" si="2"/>
        <v>3.37159684E-7</v>
      </c>
      <c r="K15">
        <f t="shared" si="3"/>
        <v>1.19944020197E-5</v>
      </c>
      <c r="L15" t="e">
        <f t="shared" si="4"/>
        <v>#DIV/0!</v>
      </c>
      <c r="M15">
        <f t="shared" si="5"/>
        <v>1.2683646511550883E-2</v>
      </c>
      <c r="N15">
        <f t="shared" si="6"/>
        <v>3.9160801237733987E-2</v>
      </c>
      <c r="O15">
        <f t="shared" si="7"/>
        <v>2.5923709750710559E-2</v>
      </c>
      <c r="P15">
        <f t="shared" si="8"/>
        <v>0.92223184250000456</v>
      </c>
    </row>
    <row r="16" spans="1:19">
      <c r="A16">
        <v>7</v>
      </c>
      <c r="B16">
        <v>240</v>
      </c>
      <c r="C16">
        <v>36106</v>
      </c>
      <c r="D16">
        <v>198512</v>
      </c>
      <c r="E16">
        <v>90301</v>
      </c>
      <c r="F16">
        <v>3297558</v>
      </c>
      <c r="G16">
        <v>174470</v>
      </c>
      <c r="H16">
        <f t="shared" si="0"/>
        <v>1.4091761114E-7</v>
      </c>
      <c r="I16">
        <f t="shared" si="1"/>
        <v>5.4226428080000007E-7</v>
      </c>
      <c r="J16">
        <f t="shared" si="2"/>
        <v>3.5420095159999996E-7</v>
      </c>
      <c r="K16">
        <f t="shared" si="3"/>
        <v>1.3244707857799999E-5</v>
      </c>
      <c r="L16" t="e">
        <f t="shared" si="4"/>
        <v>#DIV/0!</v>
      </c>
      <c r="M16">
        <f t="shared" si="5"/>
        <v>9.8667354861973096E-3</v>
      </c>
      <c r="N16">
        <f t="shared" si="6"/>
        <v>3.7968130306659006E-2</v>
      </c>
      <c r="O16">
        <f t="shared" si="7"/>
        <v>2.4800357245089298E-2</v>
      </c>
      <c r="P16">
        <f t="shared" si="8"/>
        <v>0.92736477696205433</v>
      </c>
    </row>
    <row r="18" spans="1:16">
      <c r="A18" t="s">
        <v>18</v>
      </c>
      <c r="H18" t="s">
        <v>19</v>
      </c>
      <c r="N18" t="s">
        <v>20</v>
      </c>
    </row>
    <row r="19" spans="1:16">
      <c r="A19" s="3" t="s">
        <v>12</v>
      </c>
      <c r="B19" s="3" t="s">
        <v>21</v>
      </c>
      <c r="D19" s="3" t="s">
        <v>22</v>
      </c>
      <c r="E19" s="3" t="s">
        <v>23</v>
      </c>
      <c r="F19" s="3" t="s">
        <v>24</v>
      </c>
      <c r="H19" s="3" t="s">
        <v>21</v>
      </c>
      <c r="J19" s="3" t="s">
        <v>22</v>
      </c>
      <c r="K19" s="3" t="s">
        <v>23</v>
      </c>
      <c r="L19" s="3" t="s">
        <v>24</v>
      </c>
      <c r="N19" s="3" t="s">
        <v>14</v>
      </c>
      <c r="O19" s="3" t="s">
        <v>15</v>
      </c>
      <c r="P19" s="3" t="s">
        <v>16</v>
      </c>
    </row>
    <row r="20" spans="1:16">
      <c r="A20">
        <f t="shared" ref="A20:A27" si="9">B9*60</f>
        <v>0</v>
      </c>
      <c r="B20" t="e">
        <f>($C$9-$C9)/$C$9</f>
        <v>#DIV/0!</v>
      </c>
      <c r="D20" t="e">
        <f t="shared" ref="D20:D27" si="10">B20/$H9</f>
        <v>#DIV/0!</v>
      </c>
      <c r="E20" t="e">
        <f>LN(1/(1-B20))</f>
        <v>#DIV/0!</v>
      </c>
      <c r="F20" t="e">
        <f>$H$9*B20</f>
        <v>#DIV/0!</v>
      </c>
      <c r="H20">
        <f t="shared" ref="H20:H27" si="11">(2*I9+J9+K9)/(25*H9+2*I9+J9+K9)</f>
        <v>0</v>
      </c>
      <c r="J20">
        <f t="shared" ref="J20:J27" si="12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 t="e">
        <f t="shared" ref="B21:B27" si="13">($H$10-$H10/L10)/$H$10</f>
        <v>#DIV/0!</v>
      </c>
      <c r="D21" t="e">
        <f t="shared" si="10"/>
        <v>#DIV/0!</v>
      </c>
      <c r="E21" t="e">
        <f t="shared" ref="E21:E27" si="14">LN(1/(1-B21))</f>
        <v>#DIV/0!</v>
      </c>
      <c r="F21" t="e">
        <f t="shared" ref="F21:F27" si="15">$H$9*B21</f>
        <v>#DIV/0!</v>
      </c>
      <c r="H21">
        <f t="shared" si="11"/>
        <v>0</v>
      </c>
      <c r="J21">
        <f t="shared" si="12"/>
        <v>0</v>
      </c>
      <c r="K21">
        <f t="shared" ref="K21:K27" si="16">LN(1/(1-H21))</f>
        <v>0</v>
      </c>
      <c r="L21">
        <f t="shared" ref="L21:L27" si="17">$H$9*H21</f>
        <v>0</v>
      </c>
      <c r="N21" t="e">
        <f t="shared" ref="N21:N27" si="18">I10/(I10+J10+K10)</f>
        <v>#DIV/0!</v>
      </c>
      <c r="O21" t="e">
        <f t="shared" ref="O21:O27" si="19">J10/(I10+J10+K10)</f>
        <v>#DIV/0!</v>
      </c>
      <c r="P21" t="e">
        <f t="shared" ref="P21:P27" si="20">K10/(I10+J10+K10)</f>
        <v>#DIV/0!</v>
      </c>
    </row>
    <row r="22" spans="1:16">
      <c r="A22">
        <f t="shared" si="9"/>
        <v>2400</v>
      </c>
      <c r="B22" t="e">
        <f t="shared" si="13"/>
        <v>#DIV/0!</v>
      </c>
      <c r="D22" t="e">
        <f t="shared" si="10"/>
        <v>#DIV/0!</v>
      </c>
      <c r="E22" t="e">
        <f t="shared" si="14"/>
        <v>#DIV/0!</v>
      </c>
      <c r="F22" t="e">
        <f t="shared" si="15"/>
        <v>#DIV/0!</v>
      </c>
      <c r="H22">
        <f t="shared" si="11"/>
        <v>0.14970988908436858</v>
      </c>
      <c r="J22">
        <f t="shared" si="12"/>
        <v>218356.34274667621</v>
      </c>
      <c r="K22">
        <f t="shared" si="16"/>
        <v>0.16217768077017916</v>
      </c>
      <c r="L22">
        <f t="shared" si="17"/>
        <v>1.9833566105897149E-8</v>
      </c>
      <c r="N22">
        <f t="shared" si="18"/>
        <v>6.1549600898055661E-2</v>
      </c>
      <c r="O22">
        <f t="shared" si="19"/>
        <v>3.8787552536845363E-2</v>
      </c>
      <c r="P22">
        <f t="shared" si="20"/>
        <v>0.89966284656509898</v>
      </c>
    </row>
    <row r="23" spans="1:16">
      <c r="A23">
        <f t="shared" si="9"/>
        <v>3600</v>
      </c>
      <c r="B23" t="e">
        <f t="shared" si="13"/>
        <v>#DIV/0!</v>
      </c>
      <c r="D23" t="e">
        <f t="shared" si="10"/>
        <v>#DIV/0!</v>
      </c>
      <c r="E23" t="e">
        <f t="shared" si="14"/>
        <v>#DIV/0!</v>
      </c>
      <c r="F23" t="e">
        <f t="shared" si="15"/>
        <v>#DIV/0!</v>
      </c>
      <c r="H23">
        <f t="shared" si="11"/>
        <v>0.23655164729188563</v>
      </c>
      <c r="J23">
        <f t="shared" si="12"/>
        <v>412185.99271031626</v>
      </c>
      <c r="K23">
        <f t="shared" si="16"/>
        <v>0.26990980204946985</v>
      </c>
      <c r="L23">
        <f t="shared" si="17"/>
        <v>3.1338362233229009E-8</v>
      </c>
      <c r="N23">
        <f t="shared" si="18"/>
        <v>5.0369504478791523E-2</v>
      </c>
      <c r="O23">
        <f t="shared" si="19"/>
        <v>2.6697958227482707E-2</v>
      </c>
      <c r="P23">
        <f t="shared" si="20"/>
        <v>0.92293253729372582</v>
      </c>
    </row>
    <row r="24" spans="1:16">
      <c r="A24">
        <f t="shared" si="9"/>
        <v>5400</v>
      </c>
      <c r="B24" t="e">
        <f t="shared" si="13"/>
        <v>#DIV/0!</v>
      </c>
      <c r="D24" t="e">
        <f t="shared" si="10"/>
        <v>#DIV/0!</v>
      </c>
      <c r="E24" t="e">
        <f t="shared" si="14"/>
        <v>#DIV/0!</v>
      </c>
      <c r="F24" t="e">
        <f t="shared" si="15"/>
        <v>#DIV/0!</v>
      </c>
      <c r="H24">
        <f t="shared" si="11"/>
        <v>0.42929176298286859</v>
      </c>
      <c r="J24">
        <f t="shared" si="12"/>
        <v>1075548.9649376699</v>
      </c>
      <c r="K24">
        <f t="shared" si="16"/>
        <v>0.56087716836134449</v>
      </c>
      <c r="L24">
        <f t="shared" si="17"/>
        <v>5.6872572759970433E-8</v>
      </c>
      <c r="N24">
        <f t="shared" si="18"/>
        <v>5.0026014912972268E-2</v>
      </c>
      <c r="O24">
        <f t="shared" si="19"/>
        <v>2.6611054431272593E-2</v>
      </c>
      <c r="P24">
        <f t="shared" si="20"/>
        <v>0.92336293065575514</v>
      </c>
    </row>
    <row r="25" spans="1:16">
      <c r="A25">
        <f t="shared" si="9"/>
        <v>7200</v>
      </c>
      <c r="B25" t="e">
        <f t="shared" si="13"/>
        <v>#DIV/0!</v>
      </c>
      <c r="D25" t="e">
        <f t="shared" si="10"/>
        <v>#DIV/0!</v>
      </c>
      <c r="E25" t="e">
        <f t="shared" si="14"/>
        <v>#DIV/0!</v>
      </c>
      <c r="F25" t="e">
        <f t="shared" si="15"/>
        <v>#DIV/0!</v>
      </c>
      <c r="H25">
        <f t="shared" si="11"/>
        <v>0.57639345311200219</v>
      </c>
      <c r="J25">
        <f t="shared" si="12"/>
        <v>1963204.5176212075</v>
      </c>
      <c r="K25">
        <f t="shared" si="16"/>
        <v>0.85895021002021588</v>
      </c>
      <c r="L25">
        <f t="shared" si="17"/>
        <v>7.636060466827805E-8</v>
      </c>
      <c r="N25">
        <f t="shared" si="18"/>
        <v>4.8237856581633654E-2</v>
      </c>
      <c r="O25">
        <f t="shared" si="19"/>
        <v>2.8484331296299178E-2</v>
      </c>
      <c r="P25">
        <f t="shared" si="20"/>
        <v>0.92327781212206728</v>
      </c>
    </row>
    <row r="26" spans="1:16">
      <c r="A26">
        <f t="shared" si="9"/>
        <v>10800</v>
      </c>
      <c r="B26" t="e">
        <f t="shared" si="13"/>
        <v>#DIV/0!</v>
      </c>
      <c r="D26" t="e">
        <f t="shared" si="10"/>
        <v>#DIV/0!</v>
      </c>
      <c r="E26" t="e">
        <f t="shared" si="14"/>
        <v>#DIV/0!</v>
      </c>
      <c r="F26" t="e">
        <f t="shared" si="15"/>
        <v>#DIV/0!</v>
      </c>
      <c r="H26">
        <f t="shared" si="11"/>
        <v>0.76399327175616993</v>
      </c>
      <c r="J26">
        <f t="shared" si="12"/>
        <v>4631342.67907249</v>
      </c>
      <c r="K26">
        <f t="shared" si="16"/>
        <v>1.4438949648551609</v>
      </c>
      <c r="L26">
        <f t="shared" si="17"/>
        <v>1.0121382864225739E-7</v>
      </c>
      <c r="N26">
        <f t="shared" si="18"/>
        <v>3.966388392065881E-2</v>
      </c>
      <c r="O26">
        <f t="shared" si="19"/>
        <v>2.6256740971741483E-2</v>
      </c>
      <c r="P26">
        <f t="shared" si="20"/>
        <v>0.93407937510759964</v>
      </c>
    </row>
    <row r="27" spans="1:16">
      <c r="A27">
        <f t="shared" si="9"/>
        <v>14400</v>
      </c>
      <c r="B27" t="e">
        <f t="shared" si="13"/>
        <v>#DIV/0!</v>
      </c>
      <c r="D27" t="e">
        <f t="shared" si="10"/>
        <v>#DIV/0!</v>
      </c>
      <c r="E27" t="e">
        <f t="shared" si="14"/>
        <v>#DIV/0!</v>
      </c>
      <c r="F27" t="e">
        <f t="shared" si="15"/>
        <v>#DIV/0!</v>
      </c>
      <c r="H27">
        <f t="shared" si="11"/>
        <v>0.80649965927754175</v>
      </c>
      <c r="J27">
        <f t="shared" si="12"/>
        <v>5723199.9091745447</v>
      </c>
      <c r="K27">
        <f t="shared" si="16"/>
        <v>1.6424760056742733</v>
      </c>
      <c r="L27">
        <f t="shared" si="17"/>
        <v>1.0684507486108874E-7</v>
      </c>
      <c r="N27">
        <f t="shared" si="18"/>
        <v>3.8346484930291649E-2</v>
      </c>
      <c r="O27">
        <f t="shared" si="19"/>
        <v>2.5047494245400717E-2</v>
      </c>
      <c r="P27">
        <f t="shared" si="20"/>
        <v>0.93660602082430766</v>
      </c>
    </row>
  </sheetData>
  <pageMargins left="0.7" right="0.7" top="0.75" bottom="0.75" header="0.3" footer="0.3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B1" zoomScale="70" zoomScaleNormal="70" workbookViewId="0">
      <selection activeCell="R10" sqref="R10"/>
    </sheetView>
  </sheetViews>
  <sheetFormatPr defaultColWidth="8.7109375" defaultRowHeight="15"/>
  <cols>
    <col min="2" max="2" width="8.7109375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  <col min="18" max="18" width="14.85546875" bestFit="1" customWidth="1"/>
  </cols>
  <sheetData>
    <row r="1" spans="1:19">
      <c r="A1" t="s">
        <v>0</v>
      </c>
      <c r="L1" s="1">
        <v>42167</v>
      </c>
    </row>
    <row r="2" spans="1:19">
      <c r="A2" s="2" t="s">
        <v>1</v>
      </c>
      <c r="B2" t="s">
        <v>2</v>
      </c>
      <c r="L2" s="1"/>
    </row>
    <row r="3" spans="1:19">
      <c r="A3" s="2" t="s">
        <v>3</v>
      </c>
      <c r="B3" t="s">
        <v>4</v>
      </c>
    </row>
    <row r="4" spans="1:19">
      <c r="A4" s="2" t="s">
        <v>5</v>
      </c>
      <c r="B4" t="s">
        <v>6</v>
      </c>
    </row>
    <row r="5" spans="1:19">
      <c r="A5" s="2" t="s">
        <v>7</v>
      </c>
      <c r="B5" t="s">
        <v>8</v>
      </c>
    </row>
    <row r="7" spans="1:19">
      <c r="C7" t="s">
        <v>9</v>
      </c>
      <c r="H7" t="s">
        <v>10</v>
      </c>
      <c r="M7" t="s">
        <v>58</v>
      </c>
    </row>
    <row r="8" spans="1:19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 t="s">
        <v>57</v>
      </c>
      <c r="S8" s="3"/>
    </row>
    <row r="9" spans="1:19">
      <c r="A9">
        <v>0</v>
      </c>
      <c r="B9">
        <v>0</v>
      </c>
      <c r="H9">
        <f t="shared" ref="H9:H16" si="0">MAX(0.00000000000023369*C9+ 0.00000013248,0)</f>
        <v>1.3248000000000001E-7</v>
      </c>
      <c r="I9">
        <f t="shared" ref="I9:I16" si="1">MAX(0.0000000000027484*D9-0.0000000033261,0)</f>
        <v>0</v>
      </c>
      <c r="J9">
        <f t="shared" ref="J9:J16" si="2">MAX(0.0000000000044716*E9 - 0.000000049589,0)</f>
        <v>0</v>
      </c>
      <c r="K9">
        <f t="shared" ref="K9:K16" si="3"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1.7496576892661242E-5</v>
      </c>
    </row>
    <row r="10" spans="1:19">
      <c r="A10">
        <v>1</v>
      </c>
      <c r="B10">
        <v>20</v>
      </c>
      <c r="C10">
        <v>3289087</v>
      </c>
      <c r="D10">
        <v>2568</v>
      </c>
      <c r="E10">
        <v>5312</v>
      </c>
      <c r="F10">
        <v>6252</v>
      </c>
      <c r="G10">
        <v>149748</v>
      </c>
      <c r="H10">
        <f t="shared" si="0"/>
        <v>9.0110674102999993E-7</v>
      </c>
      <c r="I10">
        <f t="shared" si="1"/>
        <v>3.7317911999999995E-9</v>
      </c>
      <c r="J10">
        <f t="shared" si="2"/>
        <v>0</v>
      </c>
      <c r="K10">
        <f t="shared" si="3"/>
        <v>1.6619913199999998E-8</v>
      </c>
      <c r="L10">
        <f t="shared" ref="L10:L16" si="4">G10/$G$10</f>
        <v>1</v>
      </c>
      <c r="M10">
        <f t="shared" ref="M10:M16" si="5">H10/(H10+I10+J10+K10)</f>
        <v>0.97791359501783837</v>
      </c>
      <c r="N10">
        <f t="shared" ref="N10:N16" si="6">I10/(H10+I10+J10+K10)</f>
        <v>4.0498746508949232E-3</v>
      </c>
      <c r="O10">
        <f t="shared" ref="O10:O16" si="7">J10/(H10+I10+J10+K10)</f>
        <v>0</v>
      </c>
      <c r="P10">
        <f t="shared" ref="P10:P16" si="8">K10/(H10+I10+J10+K10)</f>
        <v>1.8036530331266638E-2</v>
      </c>
    </row>
    <row r="11" spans="1:19">
      <c r="A11">
        <v>2</v>
      </c>
      <c r="B11">
        <v>40</v>
      </c>
      <c r="C11">
        <v>3319747</v>
      </c>
      <c r="D11">
        <v>0</v>
      </c>
      <c r="E11">
        <v>5093</v>
      </c>
      <c r="F11">
        <v>9448</v>
      </c>
      <c r="G11">
        <v>147509</v>
      </c>
      <c r="H11">
        <f t="shared" si="0"/>
        <v>9.0827167642999989E-7</v>
      </c>
      <c r="I11">
        <f t="shared" si="1"/>
        <v>0</v>
      </c>
      <c r="J11">
        <f t="shared" si="2"/>
        <v>0</v>
      </c>
      <c r="K11">
        <f t="shared" si="3"/>
        <v>2.9464956800000006E-8</v>
      </c>
      <c r="L11">
        <f t="shared" si="4"/>
        <v>0.9850482143334135</v>
      </c>
      <c r="M11">
        <f t="shared" si="5"/>
        <v>0.96857864377281599</v>
      </c>
      <c r="N11">
        <f t="shared" si="6"/>
        <v>0</v>
      </c>
      <c r="O11">
        <f t="shared" si="7"/>
        <v>0</v>
      </c>
      <c r="P11">
        <f t="shared" si="8"/>
        <v>3.1421356227183991E-2</v>
      </c>
    </row>
    <row r="12" spans="1:19">
      <c r="A12">
        <v>3</v>
      </c>
      <c r="B12">
        <v>60</v>
      </c>
      <c r="C12">
        <v>3035069</v>
      </c>
      <c r="D12">
        <v>1889</v>
      </c>
      <c r="E12">
        <v>4606</v>
      </c>
      <c r="F12">
        <v>12078</v>
      </c>
      <c r="G12">
        <v>147398</v>
      </c>
      <c r="H12">
        <f t="shared" si="0"/>
        <v>8.4174527460999992E-7</v>
      </c>
      <c r="I12">
        <f t="shared" si="1"/>
        <v>1.8656275999999995E-9</v>
      </c>
      <c r="J12">
        <f t="shared" si="2"/>
        <v>0</v>
      </c>
      <c r="K12">
        <f t="shared" si="3"/>
        <v>4.0035189800000005E-8</v>
      </c>
      <c r="L12">
        <f t="shared" si="4"/>
        <v>0.98430696904132275</v>
      </c>
      <c r="M12">
        <f t="shared" si="5"/>
        <v>0.95258190153402977</v>
      </c>
      <c r="N12">
        <f t="shared" si="6"/>
        <v>2.1112837106044566E-3</v>
      </c>
      <c r="O12">
        <f t="shared" si="7"/>
        <v>0</v>
      </c>
      <c r="P12">
        <f t="shared" si="8"/>
        <v>4.5306814755365819E-2</v>
      </c>
    </row>
    <row r="13" spans="1:19">
      <c r="A13">
        <v>4</v>
      </c>
      <c r="B13">
        <v>90</v>
      </c>
      <c r="C13">
        <v>2825277</v>
      </c>
      <c r="D13">
        <v>0</v>
      </c>
      <c r="E13">
        <v>5601</v>
      </c>
      <c r="F13">
        <v>20409</v>
      </c>
      <c r="G13">
        <v>140647</v>
      </c>
      <c r="H13">
        <f t="shared" si="0"/>
        <v>7.9271898212999995E-7</v>
      </c>
      <c r="I13">
        <f t="shared" si="1"/>
        <v>0</v>
      </c>
      <c r="J13">
        <f t="shared" si="2"/>
        <v>0</v>
      </c>
      <c r="K13">
        <f t="shared" si="3"/>
        <v>7.3518311900000009E-8</v>
      </c>
      <c r="L13">
        <f t="shared" si="4"/>
        <v>0.93922456393407594</v>
      </c>
      <c r="M13">
        <f t="shared" si="5"/>
        <v>0.91512913100523485</v>
      </c>
      <c r="N13">
        <f t="shared" si="6"/>
        <v>0</v>
      </c>
      <c r="O13">
        <f t="shared" si="7"/>
        <v>0</v>
      </c>
      <c r="P13">
        <f t="shared" si="8"/>
        <v>8.4870868994765175E-2</v>
      </c>
    </row>
    <row r="14" spans="1:19">
      <c r="A14">
        <v>5</v>
      </c>
      <c r="B14">
        <v>120</v>
      </c>
      <c r="C14">
        <v>2966951</v>
      </c>
      <c r="D14">
        <v>3046</v>
      </c>
      <c r="E14">
        <v>3920</v>
      </c>
      <c r="F14">
        <v>27585</v>
      </c>
      <c r="G14">
        <v>145357</v>
      </c>
      <c r="H14">
        <f t="shared" si="0"/>
        <v>8.2582677918999991E-7</v>
      </c>
      <c r="I14">
        <f t="shared" si="1"/>
        <v>5.0455263999999989E-9</v>
      </c>
      <c r="J14">
        <f t="shared" si="2"/>
        <v>0</v>
      </c>
      <c r="K14">
        <f t="shared" si="3"/>
        <v>1.023593735E-7</v>
      </c>
      <c r="L14">
        <f t="shared" si="4"/>
        <v>0.97067740470657371</v>
      </c>
      <c r="M14">
        <f t="shared" si="5"/>
        <v>0.88491078656402744</v>
      </c>
      <c r="N14">
        <f t="shared" si="6"/>
        <v>5.4065099943027255E-3</v>
      </c>
      <c r="O14">
        <f t="shared" si="7"/>
        <v>0</v>
      </c>
      <c r="P14">
        <f t="shared" si="8"/>
        <v>0.10968270344166978</v>
      </c>
    </row>
    <row r="15" spans="1:19">
      <c r="A15">
        <v>6</v>
      </c>
      <c r="B15">
        <v>180</v>
      </c>
      <c r="C15">
        <v>2722991</v>
      </c>
      <c r="D15">
        <v>5231</v>
      </c>
      <c r="E15">
        <v>6872</v>
      </c>
      <c r="F15">
        <v>45107</v>
      </c>
      <c r="G15">
        <v>144706</v>
      </c>
      <c r="H15">
        <f t="shared" si="0"/>
        <v>7.6881576678999996E-7</v>
      </c>
      <c r="I15">
        <f t="shared" si="1"/>
        <v>1.1050780399999999E-8</v>
      </c>
      <c r="J15">
        <f t="shared" si="2"/>
        <v>0</v>
      </c>
      <c r="K15">
        <f t="shared" si="3"/>
        <v>1.7278204370000001E-7</v>
      </c>
      <c r="L15">
        <f t="shared" si="4"/>
        <v>0.96633010123674434</v>
      </c>
      <c r="M15">
        <f t="shared" si="5"/>
        <v>0.80702976327477005</v>
      </c>
      <c r="N15">
        <f t="shared" si="6"/>
        <v>1.1600059566220473E-2</v>
      </c>
      <c r="O15">
        <f t="shared" si="7"/>
        <v>0</v>
      </c>
      <c r="P15">
        <f t="shared" si="8"/>
        <v>0.18137017715900944</v>
      </c>
    </row>
    <row r="16" spans="1:19">
      <c r="A16">
        <v>7</v>
      </c>
      <c r="B16">
        <v>240</v>
      </c>
      <c r="C16">
        <v>2892776</v>
      </c>
      <c r="D16">
        <v>15110</v>
      </c>
      <c r="E16">
        <v>7783</v>
      </c>
      <c r="F16">
        <v>72208</v>
      </c>
      <c r="G16">
        <v>148110</v>
      </c>
      <c r="H16">
        <f t="shared" si="0"/>
        <v>8.0849282343999993E-7</v>
      </c>
      <c r="I16">
        <f t="shared" si="1"/>
        <v>3.8202223999999999E-8</v>
      </c>
      <c r="J16">
        <f t="shared" si="2"/>
        <v>0</v>
      </c>
      <c r="K16">
        <f t="shared" si="3"/>
        <v>2.8170367280000003E-7</v>
      </c>
      <c r="L16">
        <f t="shared" si="4"/>
        <v>0.98906162352752625</v>
      </c>
      <c r="M16">
        <f t="shared" si="5"/>
        <v>0.71649569335566143</v>
      </c>
      <c r="N16">
        <f t="shared" si="6"/>
        <v>3.385525285944558E-2</v>
      </c>
      <c r="O16">
        <f t="shared" si="7"/>
        <v>0</v>
      </c>
      <c r="P16">
        <f t="shared" si="8"/>
        <v>0.24964905378489283</v>
      </c>
    </row>
    <row r="18" spans="1:16">
      <c r="A18" t="s">
        <v>18</v>
      </c>
      <c r="H18" t="s">
        <v>19</v>
      </c>
      <c r="N18" t="s">
        <v>20</v>
      </c>
    </row>
    <row r="19" spans="1:16">
      <c r="A19" s="3" t="s">
        <v>12</v>
      </c>
      <c r="B19" s="3" t="s">
        <v>21</v>
      </c>
      <c r="D19" s="3" t="s">
        <v>22</v>
      </c>
      <c r="E19" s="3" t="s">
        <v>23</v>
      </c>
      <c r="F19" s="3" t="s">
        <v>24</v>
      </c>
      <c r="H19" s="3" t="s">
        <v>21</v>
      </c>
      <c r="J19" s="3" t="s">
        <v>22</v>
      </c>
      <c r="K19" s="3" t="s">
        <v>23</v>
      </c>
      <c r="L19" s="3" t="s">
        <v>24</v>
      </c>
      <c r="N19" s="3" t="s">
        <v>14</v>
      </c>
      <c r="O19" s="3" t="s">
        <v>15</v>
      </c>
      <c r="P19" s="3" t="s">
        <v>16</v>
      </c>
    </row>
    <row r="20" spans="1:16">
      <c r="A20">
        <f t="shared" ref="A20:A27" si="9">B9*60</f>
        <v>0</v>
      </c>
      <c r="B20" t="e">
        <f>($C$9-$C9)/$C$9</f>
        <v>#DIV/0!</v>
      </c>
      <c r="D20" t="e">
        <f t="shared" ref="D20:D27" si="10">B20/$H9</f>
        <v>#DIV/0!</v>
      </c>
      <c r="E20" t="e">
        <f>LN(1/(1-B20))</f>
        <v>#DIV/0!</v>
      </c>
      <c r="F20" t="e">
        <f>$H$9*B20</f>
        <v>#DIV/0!</v>
      </c>
      <c r="H20">
        <f t="shared" ref="H20:H27" si="11">(2*I9+J9+K9)/(25*H9+2*I9+J9+K9)</f>
        <v>0</v>
      </c>
      <c r="J20">
        <f t="shared" ref="J20:J27" si="12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3">($H$10-$H10/L10)/$H$10</f>
        <v>0</v>
      </c>
      <c r="D21">
        <f t="shared" si="10"/>
        <v>0</v>
      </c>
      <c r="E21">
        <f t="shared" ref="E21:E27" si="14">LN(1/(1-B21))</f>
        <v>0</v>
      </c>
      <c r="F21">
        <f t="shared" ref="F21:F27" si="15">$H$9*B21</f>
        <v>0</v>
      </c>
      <c r="H21">
        <f t="shared" si="11"/>
        <v>1.0679212673676032E-3</v>
      </c>
      <c r="J21">
        <f t="shared" si="12"/>
        <v>1185.1218271288569</v>
      </c>
      <c r="K21">
        <f t="shared" ref="K21:K27" si="16">LN(1/(1-H21))</f>
        <v>1.0684919015819967E-3</v>
      </c>
      <c r="L21">
        <f t="shared" ref="L21:L27" si="17">$H$9*H21</f>
        <v>1.4147820950086009E-10</v>
      </c>
      <c r="N21">
        <f t="shared" ref="N21:N27" si="18">I10/(I10+J10+K10)</f>
        <v>0.18336504533743131</v>
      </c>
      <c r="O21">
        <f t="shared" ref="O21:O27" si="19">J10/(I10+J10+K10)</f>
        <v>0</v>
      </c>
      <c r="P21">
        <f t="shared" ref="P21:P27" si="20">K10/(I10+J10+K10)</f>
        <v>0.81663495466256875</v>
      </c>
    </row>
    <row r="22" spans="1:16">
      <c r="A22">
        <f t="shared" si="9"/>
        <v>2400</v>
      </c>
      <c r="B22">
        <f t="shared" si="13"/>
        <v>-2.3250686517531777E-2</v>
      </c>
      <c r="D22">
        <f t="shared" si="10"/>
        <v>-25598.82370098733</v>
      </c>
      <c r="E22">
        <f t="shared" si="14"/>
        <v>-2.2984507308822882E-2</v>
      </c>
      <c r="F22">
        <f t="shared" si="15"/>
        <v>-3.0802509498426102E-9</v>
      </c>
      <c r="H22">
        <f t="shared" si="11"/>
        <v>1.2959458090066466E-3</v>
      </c>
      <c r="J22">
        <f t="shared" si="12"/>
        <v>1426.8261827787212</v>
      </c>
      <c r="K22">
        <f t="shared" si="16"/>
        <v>1.2967862729855297E-3</v>
      </c>
      <c r="L22">
        <f t="shared" si="17"/>
        <v>1.7168690077720055E-10</v>
      </c>
      <c r="N22">
        <f t="shared" si="18"/>
        <v>0</v>
      </c>
      <c r="O22">
        <f t="shared" si="19"/>
        <v>0</v>
      </c>
      <c r="P22">
        <f t="shared" si="20"/>
        <v>1</v>
      </c>
    </row>
    <row r="23" spans="1:16">
      <c r="A23">
        <f t="shared" si="9"/>
        <v>3600</v>
      </c>
      <c r="B23">
        <f t="shared" si="13"/>
        <v>5.0983226564092099E-2</v>
      </c>
      <c r="D23">
        <f t="shared" si="10"/>
        <v>60568.473743691415</v>
      </c>
      <c r="E23">
        <f t="shared" si="14"/>
        <v>5.2328805674974693E-2</v>
      </c>
      <c r="F23">
        <f t="shared" si="15"/>
        <v>6.7542578552109218E-9</v>
      </c>
      <c r="H23">
        <f t="shared" si="11"/>
        <v>2.0754786510921238E-3</v>
      </c>
      <c r="J23">
        <f t="shared" si="12"/>
        <v>2465.684944954091</v>
      </c>
      <c r="K23">
        <f t="shared" si="16"/>
        <v>2.0776354416729391E-3</v>
      </c>
      <c r="L23">
        <f t="shared" si="17"/>
        <v>2.7495941169668455E-10</v>
      </c>
      <c r="N23">
        <f t="shared" si="18"/>
        <v>4.4524849770591811E-2</v>
      </c>
      <c r="O23">
        <f t="shared" si="19"/>
        <v>0</v>
      </c>
      <c r="P23">
        <f t="shared" si="20"/>
        <v>0.95547515022940821</v>
      </c>
    </row>
    <row r="24" spans="1:16">
      <c r="A24">
        <f t="shared" si="9"/>
        <v>5400</v>
      </c>
      <c r="B24">
        <f t="shared" si="13"/>
        <v>6.3358110561011469E-2</v>
      </c>
      <c r="D24">
        <f t="shared" si="10"/>
        <v>79925.057919984582</v>
      </c>
      <c r="E24">
        <f t="shared" si="14"/>
        <v>6.5454258228570317E-2</v>
      </c>
      <c r="F24">
        <f t="shared" si="15"/>
        <v>8.3936824871227999E-9</v>
      </c>
      <c r="H24">
        <f t="shared" si="11"/>
        <v>3.6959675373990902E-3</v>
      </c>
      <c r="J24">
        <f t="shared" si="12"/>
        <v>4662.3931313820603</v>
      </c>
      <c r="K24">
        <f t="shared" si="16"/>
        <v>3.7028145013953341E-3</v>
      </c>
      <c r="L24">
        <f t="shared" si="17"/>
        <v>4.8964177935463146E-10</v>
      </c>
      <c r="N24">
        <f t="shared" si="18"/>
        <v>0</v>
      </c>
      <c r="O24">
        <f t="shared" si="19"/>
        <v>0</v>
      </c>
      <c r="P24">
        <f t="shared" si="20"/>
        <v>1</v>
      </c>
    </row>
    <row r="25" spans="1:16">
      <c r="A25">
        <f t="shared" si="9"/>
        <v>7200</v>
      </c>
      <c r="B25">
        <f t="shared" si="13"/>
        <v>5.585694513221879E-2</v>
      </c>
      <c r="D25">
        <f t="shared" si="10"/>
        <v>67637.604567637361</v>
      </c>
      <c r="E25">
        <f t="shared" si="14"/>
        <v>5.7477583144343126E-2</v>
      </c>
      <c r="F25">
        <f t="shared" si="15"/>
        <v>7.3999280911163452E-9</v>
      </c>
      <c r="H25">
        <f t="shared" si="11"/>
        <v>5.4171777988056662E-3</v>
      </c>
      <c r="J25">
        <f t="shared" si="12"/>
        <v>6559.7022708794038</v>
      </c>
      <c r="K25">
        <f t="shared" si="16"/>
        <v>5.4319039131888172E-3</v>
      </c>
      <c r="L25">
        <f t="shared" si="17"/>
        <v>7.1766771478577472E-10</v>
      </c>
      <c r="N25">
        <f t="shared" si="18"/>
        <v>4.697668732709278E-2</v>
      </c>
      <c r="O25">
        <f t="shared" si="19"/>
        <v>0</v>
      </c>
      <c r="P25">
        <f t="shared" si="20"/>
        <v>0.95302331267290719</v>
      </c>
    </row>
    <row r="26" spans="1:16">
      <c r="A26">
        <f t="shared" si="9"/>
        <v>10800</v>
      </c>
      <c r="B26">
        <f t="shared" si="13"/>
        <v>0.11708166712862063</v>
      </c>
      <c r="D26">
        <f t="shared" si="10"/>
        <v>152288.32730299764</v>
      </c>
      <c r="E26">
        <f t="shared" si="14"/>
        <v>0.12452257090986285</v>
      </c>
      <c r="F26">
        <f t="shared" si="15"/>
        <v>1.5510979261199661E-8</v>
      </c>
      <c r="H26">
        <f t="shared" si="11"/>
        <v>1.0037641838865128E-2</v>
      </c>
      <c r="J26">
        <f t="shared" si="12"/>
        <v>13055.978132153583</v>
      </c>
      <c r="K26">
        <f t="shared" si="16"/>
        <v>1.0088358635817939E-2</v>
      </c>
      <c r="L26">
        <f t="shared" si="17"/>
        <v>1.3297867908128522E-9</v>
      </c>
      <c r="N26">
        <f t="shared" si="18"/>
        <v>6.0113205865720033E-2</v>
      </c>
      <c r="O26">
        <f t="shared" si="19"/>
        <v>0</v>
      </c>
      <c r="P26">
        <f t="shared" si="20"/>
        <v>0.93988679413428</v>
      </c>
    </row>
    <row r="27" spans="1:16">
      <c r="A27">
        <f t="shared" si="9"/>
        <v>14400</v>
      </c>
      <c r="B27">
        <f t="shared" si="13"/>
        <v>9.2855275037274046E-2</v>
      </c>
      <c r="D27">
        <f t="shared" si="10"/>
        <v>114849.84448246626</v>
      </c>
      <c r="E27">
        <f t="shared" si="14"/>
        <v>9.7453277138804126E-2</v>
      </c>
      <c r="F27">
        <f t="shared" si="15"/>
        <v>1.2301466836938067E-8</v>
      </c>
      <c r="H27">
        <f t="shared" si="11"/>
        <v>1.74088798004302E-2</v>
      </c>
      <c r="J27">
        <f t="shared" si="12"/>
        <v>21532.50999354375</v>
      </c>
      <c r="K27">
        <f t="shared" si="16"/>
        <v>1.7562196333436884E-2</v>
      </c>
      <c r="L27">
        <f t="shared" si="17"/>
        <v>2.306328395960993E-9</v>
      </c>
      <c r="N27">
        <f t="shared" si="18"/>
        <v>0.11941706727551638</v>
      </c>
      <c r="O27">
        <f t="shared" si="19"/>
        <v>0</v>
      </c>
      <c r="P27">
        <f t="shared" si="20"/>
        <v>0.88058293272448374</v>
      </c>
    </row>
  </sheetData>
  <pageMargins left="0.7" right="0.7" top="0.75" bottom="0.75" header="0.3" footer="0.3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C1" zoomScale="70" zoomScaleNormal="70" workbookViewId="0">
      <selection activeCell="R10" sqref="R10"/>
    </sheetView>
  </sheetViews>
  <sheetFormatPr defaultColWidth="8.7109375" defaultRowHeight="15"/>
  <cols>
    <col min="2" max="2" width="8.7109375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  <col min="18" max="18" width="14.85546875" bestFit="1" customWidth="1"/>
  </cols>
  <sheetData>
    <row r="1" spans="1:19">
      <c r="A1" t="s">
        <v>0</v>
      </c>
      <c r="L1" s="1">
        <v>42167</v>
      </c>
    </row>
    <row r="2" spans="1:19">
      <c r="A2" s="2" t="s">
        <v>1</v>
      </c>
      <c r="B2" t="s">
        <v>2</v>
      </c>
      <c r="L2" s="1"/>
    </row>
    <row r="3" spans="1:19">
      <c r="A3" s="2" t="s">
        <v>3</v>
      </c>
      <c r="B3" t="s">
        <v>4</v>
      </c>
    </row>
    <row r="4" spans="1:19">
      <c r="A4" s="2" t="s">
        <v>5</v>
      </c>
      <c r="B4" t="s">
        <v>6</v>
      </c>
    </row>
    <row r="5" spans="1:19">
      <c r="A5" s="2" t="s">
        <v>7</v>
      </c>
      <c r="B5" t="s">
        <v>8</v>
      </c>
    </row>
    <row r="7" spans="1:19">
      <c r="C7" t="s">
        <v>9</v>
      </c>
      <c r="H7" t="s">
        <v>10</v>
      </c>
      <c r="M7" t="s">
        <v>58</v>
      </c>
    </row>
    <row r="8" spans="1:19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 t="s">
        <v>57</v>
      </c>
      <c r="S8" s="3"/>
    </row>
    <row r="9" spans="1:19">
      <c r="A9">
        <v>0</v>
      </c>
      <c r="B9">
        <v>0</v>
      </c>
      <c r="H9">
        <f t="shared" ref="H9:H16" si="0">MAX(0.00000000000023369*C9+ 0.00000013248,0)</f>
        <v>1.3248000000000001E-7</v>
      </c>
      <c r="I9">
        <f t="shared" ref="I9:I16" si="1">MAX(0.0000000000027484*D9-0.0000000033261,0)</f>
        <v>0</v>
      </c>
      <c r="J9">
        <f t="shared" ref="J9:J16" si="2">MAX(0.0000000000044716*E9 - 0.000000049589,0)</f>
        <v>0</v>
      </c>
      <c r="K9">
        <f t="shared" ref="K9:K16" si="3"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5.2121920169162747E-5</v>
      </c>
    </row>
    <row r="10" spans="1:19">
      <c r="A10">
        <v>1</v>
      </c>
      <c r="B10">
        <v>20</v>
      </c>
      <c r="C10">
        <v>2908997</v>
      </c>
      <c r="D10">
        <v>3518</v>
      </c>
      <c r="E10">
        <v>6090</v>
      </c>
      <c r="F10">
        <v>11988</v>
      </c>
      <c r="G10">
        <v>112354</v>
      </c>
      <c r="H10">
        <f t="shared" si="0"/>
        <v>8.1228350892999997E-7</v>
      </c>
      <c r="I10">
        <f t="shared" si="1"/>
        <v>6.3427711999999991E-9</v>
      </c>
      <c r="J10">
        <f t="shared" si="2"/>
        <v>0</v>
      </c>
      <c r="K10">
        <f t="shared" si="3"/>
        <v>3.9673470800000005E-8</v>
      </c>
      <c r="L10">
        <f t="shared" ref="L10:L16" si="4">G10/$G$10</f>
        <v>1</v>
      </c>
      <c r="M10">
        <f t="shared" ref="M10:M16" si="5">H10/(H10+I10+J10+K10)</f>
        <v>0.94638674664633227</v>
      </c>
      <c r="N10">
        <f t="shared" ref="N10:N16" si="6">I10/(H10+I10+J10+K10)</f>
        <v>7.3899254813104267E-3</v>
      </c>
      <c r="O10">
        <f t="shared" ref="O10:O16" si="7">J10/(H10+I10+J10+K10)</f>
        <v>0</v>
      </c>
      <c r="P10">
        <f t="shared" ref="P10:P16" si="8">K10/(H10+I10+J10+K10)</f>
        <v>4.6223327872357313E-2</v>
      </c>
    </row>
    <row r="11" spans="1:19">
      <c r="A11">
        <v>2</v>
      </c>
      <c r="B11">
        <v>40</v>
      </c>
      <c r="C11">
        <v>2983116</v>
      </c>
      <c r="D11">
        <v>4867</v>
      </c>
      <c r="E11">
        <v>7482</v>
      </c>
      <c r="F11">
        <v>32864</v>
      </c>
      <c r="G11">
        <v>135219</v>
      </c>
      <c r="H11">
        <f t="shared" si="0"/>
        <v>8.2960437803999993E-7</v>
      </c>
      <c r="I11">
        <f t="shared" si="1"/>
        <v>1.0050362799999999E-8</v>
      </c>
      <c r="J11">
        <f t="shared" si="2"/>
        <v>0</v>
      </c>
      <c r="K11">
        <f t="shared" si="3"/>
        <v>1.2357620239999999E-7</v>
      </c>
      <c r="L11">
        <f t="shared" si="4"/>
        <v>1.203508553322534</v>
      </c>
      <c r="M11">
        <f t="shared" si="5"/>
        <v>0.86127255759608068</v>
      </c>
      <c r="N11">
        <f t="shared" si="6"/>
        <v>1.0434011563409501E-2</v>
      </c>
      <c r="O11">
        <f t="shared" si="7"/>
        <v>0</v>
      </c>
      <c r="P11">
        <f t="shared" si="8"/>
        <v>0.12829343084050984</v>
      </c>
    </row>
    <row r="12" spans="1:19">
      <c r="A12">
        <v>3</v>
      </c>
      <c r="B12">
        <v>60</v>
      </c>
      <c r="C12">
        <v>2847397</v>
      </c>
      <c r="D12">
        <v>9294</v>
      </c>
      <c r="E12">
        <v>7831</v>
      </c>
      <c r="F12">
        <v>52062</v>
      </c>
      <c r="G12">
        <v>140922</v>
      </c>
      <c r="H12">
        <f t="shared" si="0"/>
        <v>7.9788820492999993E-7</v>
      </c>
      <c r="I12">
        <f t="shared" si="1"/>
        <v>2.2217529599999996E-8</v>
      </c>
      <c r="J12">
        <f t="shared" si="2"/>
        <v>0</v>
      </c>
      <c r="K12">
        <f t="shared" si="3"/>
        <v>2.007348842E-7</v>
      </c>
      <c r="L12">
        <f t="shared" si="4"/>
        <v>1.2542677608273849</v>
      </c>
      <c r="M12">
        <f t="shared" si="5"/>
        <v>0.78159919412555412</v>
      </c>
      <c r="N12">
        <f t="shared" si="6"/>
        <v>2.1763955305422918E-2</v>
      </c>
      <c r="O12">
        <f t="shared" si="7"/>
        <v>0</v>
      </c>
      <c r="P12">
        <f t="shared" si="8"/>
        <v>0.19663685056902303</v>
      </c>
    </row>
    <row r="13" spans="1:19">
      <c r="A13">
        <v>4</v>
      </c>
      <c r="B13">
        <v>90</v>
      </c>
      <c r="C13">
        <v>2607429</v>
      </c>
      <c r="D13">
        <v>16550</v>
      </c>
      <c r="E13">
        <v>8660</v>
      </c>
      <c r="F13">
        <v>97565</v>
      </c>
      <c r="G13">
        <v>140868</v>
      </c>
      <c r="H13">
        <f t="shared" si="0"/>
        <v>7.4181008300999995E-7</v>
      </c>
      <c r="I13">
        <f t="shared" si="1"/>
        <v>4.2159920000000003E-8</v>
      </c>
      <c r="J13">
        <f t="shared" si="2"/>
        <v>0</v>
      </c>
      <c r="K13">
        <f t="shared" si="3"/>
        <v>3.8361599150000001E-7</v>
      </c>
      <c r="L13">
        <f t="shared" si="4"/>
        <v>1.2537871370845719</v>
      </c>
      <c r="M13">
        <f t="shared" si="5"/>
        <v>0.63533657177972136</v>
      </c>
      <c r="N13">
        <f t="shared" si="6"/>
        <v>3.6108620862391583E-2</v>
      </c>
      <c r="O13">
        <f t="shared" si="7"/>
        <v>0</v>
      </c>
      <c r="P13">
        <f t="shared" si="8"/>
        <v>0.32855480735788706</v>
      </c>
    </row>
    <row r="14" spans="1:19">
      <c r="A14">
        <v>5</v>
      </c>
      <c r="B14">
        <v>120</v>
      </c>
      <c r="C14">
        <v>2261958</v>
      </c>
      <c r="D14">
        <v>27392</v>
      </c>
      <c r="E14">
        <v>8380</v>
      </c>
      <c r="F14">
        <v>136623</v>
      </c>
      <c r="G14">
        <v>138583</v>
      </c>
      <c r="H14">
        <f t="shared" si="0"/>
        <v>6.6107696501999992E-7</v>
      </c>
      <c r="I14">
        <f t="shared" si="1"/>
        <v>7.1958072799999998E-8</v>
      </c>
      <c r="J14">
        <f t="shared" si="2"/>
        <v>0</v>
      </c>
      <c r="K14">
        <f t="shared" si="3"/>
        <v>5.4059399930000001E-7</v>
      </c>
      <c r="L14">
        <f t="shared" si="4"/>
        <v>1.2334496324118411</v>
      </c>
      <c r="M14">
        <f t="shared" si="5"/>
        <v>0.51904985341325405</v>
      </c>
      <c r="N14">
        <f t="shared" si="6"/>
        <v>5.6498454968265763E-2</v>
      </c>
      <c r="O14">
        <f t="shared" si="7"/>
        <v>0</v>
      </c>
      <c r="P14">
        <f t="shared" si="8"/>
        <v>0.42445169161848012</v>
      </c>
    </row>
    <row r="15" spans="1:19">
      <c r="A15">
        <v>6</v>
      </c>
      <c r="B15">
        <v>180</v>
      </c>
      <c r="C15">
        <v>2033648</v>
      </c>
      <c r="D15">
        <v>54514</v>
      </c>
      <c r="E15">
        <v>8870</v>
      </c>
      <c r="F15">
        <v>283751</v>
      </c>
      <c r="G15">
        <v>132533</v>
      </c>
      <c r="H15">
        <f t="shared" si="0"/>
        <v>6.0772320112000001E-7</v>
      </c>
      <c r="I15">
        <f t="shared" si="1"/>
        <v>1.465001776E-7</v>
      </c>
      <c r="J15">
        <f t="shared" si="2"/>
        <v>0</v>
      </c>
      <c r="K15">
        <f t="shared" si="3"/>
        <v>1.1319161440999999E-6</v>
      </c>
      <c r="L15">
        <f t="shared" si="4"/>
        <v>1.1796019723374336</v>
      </c>
      <c r="M15">
        <f t="shared" si="5"/>
        <v>0.32220479649956252</v>
      </c>
      <c r="N15">
        <f t="shared" si="6"/>
        <v>7.7671972739834769E-2</v>
      </c>
      <c r="O15">
        <f t="shared" si="7"/>
        <v>0</v>
      </c>
      <c r="P15">
        <f t="shared" si="8"/>
        <v>0.6001232307606027</v>
      </c>
    </row>
    <row r="16" spans="1:19">
      <c r="A16">
        <v>7</v>
      </c>
      <c r="B16">
        <v>240</v>
      </c>
      <c r="C16">
        <v>1662411</v>
      </c>
      <c r="D16">
        <v>88002</v>
      </c>
      <c r="E16">
        <v>10924</v>
      </c>
      <c r="F16">
        <v>478584</v>
      </c>
      <c r="G16">
        <v>139928</v>
      </c>
      <c r="H16">
        <f t="shared" si="0"/>
        <v>5.2096882659000002E-7</v>
      </c>
      <c r="I16">
        <f t="shared" si="1"/>
        <v>2.3853859679999997E-7</v>
      </c>
      <c r="J16">
        <f t="shared" si="2"/>
        <v>0</v>
      </c>
      <c r="K16">
        <f t="shared" si="3"/>
        <v>1.9149694544000001E-6</v>
      </c>
      <c r="L16">
        <f t="shared" si="4"/>
        <v>1.2454207237837549</v>
      </c>
      <c r="M16">
        <f t="shared" si="5"/>
        <v>0.19479279515046402</v>
      </c>
      <c r="N16">
        <f t="shared" si="6"/>
        <v>8.9190749331552091E-2</v>
      </c>
      <c r="O16">
        <f t="shared" si="7"/>
        <v>0</v>
      </c>
      <c r="P16">
        <f t="shared" si="8"/>
        <v>0.71601645551798399</v>
      </c>
    </row>
    <row r="18" spans="1:16">
      <c r="A18" t="s">
        <v>18</v>
      </c>
      <c r="H18" t="s">
        <v>19</v>
      </c>
      <c r="N18" t="s">
        <v>20</v>
      </c>
    </row>
    <row r="19" spans="1:16">
      <c r="A19" s="3" t="s">
        <v>12</v>
      </c>
      <c r="B19" s="3" t="s">
        <v>21</v>
      </c>
      <c r="D19" s="3" t="s">
        <v>22</v>
      </c>
      <c r="E19" s="3" t="s">
        <v>23</v>
      </c>
      <c r="F19" s="3" t="s">
        <v>24</v>
      </c>
      <c r="H19" s="3" t="s">
        <v>21</v>
      </c>
      <c r="J19" s="3" t="s">
        <v>22</v>
      </c>
      <c r="K19" s="3" t="s">
        <v>23</v>
      </c>
      <c r="L19" s="3" t="s">
        <v>24</v>
      </c>
      <c r="N19" s="3" t="s">
        <v>14</v>
      </c>
      <c r="O19" s="3" t="s">
        <v>15</v>
      </c>
      <c r="P19" s="3" t="s">
        <v>16</v>
      </c>
    </row>
    <row r="20" spans="1:16">
      <c r="A20">
        <f t="shared" ref="A20:A27" si="9">B9*60</f>
        <v>0</v>
      </c>
      <c r="B20" t="e">
        <f>($C$9-$C9)/$C$9</f>
        <v>#DIV/0!</v>
      </c>
      <c r="D20" t="e">
        <f t="shared" ref="D20:D27" si="10">B20/$H9</f>
        <v>#DIV/0!</v>
      </c>
      <c r="E20" t="e">
        <f>LN(1/(1-B20))</f>
        <v>#DIV/0!</v>
      </c>
      <c r="F20" t="e">
        <f>$H$9*B20</f>
        <v>#DIV/0!</v>
      </c>
      <c r="H20">
        <f t="shared" ref="H20:H27" si="11">(2*I9+J9+K9)/(25*H9+2*I9+J9+K9)</f>
        <v>0</v>
      </c>
      <c r="J20">
        <f t="shared" ref="J20:J27" si="12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3">($H$10-$H10/L10)/$H$10</f>
        <v>0</v>
      </c>
      <c r="D21">
        <f t="shared" si="10"/>
        <v>0</v>
      </c>
      <c r="E21">
        <f t="shared" ref="E21:E27" si="14">LN(1/(1-B21))</f>
        <v>0</v>
      </c>
      <c r="F21">
        <f t="shared" ref="F21:F27" si="15">$H$9*B21</f>
        <v>0</v>
      </c>
      <c r="H21">
        <f t="shared" si="11"/>
        <v>2.5717306505318939E-3</v>
      </c>
      <c r="J21">
        <f t="shared" si="12"/>
        <v>3166.0505504039693</v>
      </c>
      <c r="K21">
        <f t="shared" ref="K21:K27" si="16">LN(1/(1-H21))</f>
        <v>2.5750432303955077E-3</v>
      </c>
      <c r="L21">
        <f t="shared" ref="L21:L27" si="17">$H$9*H21</f>
        <v>3.4070287658246533E-10</v>
      </c>
      <c r="N21">
        <f t="shared" ref="N21:N27" si="18">I10/(I10+J10+K10)</f>
        <v>0.13783766175429968</v>
      </c>
      <c r="O21">
        <f t="shared" ref="O21:O27" si="19">J10/(I10+J10+K10)</f>
        <v>0</v>
      </c>
      <c r="P21">
        <f t="shared" ref="P21:P27" si="20">K10/(I10+J10+K10)</f>
        <v>0.86216233824570032</v>
      </c>
    </row>
    <row r="22" spans="1:16">
      <c r="A22">
        <f t="shared" si="9"/>
        <v>2400</v>
      </c>
      <c r="B22">
        <f t="shared" si="13"/>
        <v>0.15137813384380894</v>
      </c>
      <c r="D22">
        <f t="shared" si="10"/>
        <v>182470.26878215212</v>
      </c>
      <c r="E22">
        <f t="shared" si="14"/>
        <v>0.16414157921593983</v>
      </c>
      <c r="F22">
        <f t="shared" si="15"/>
        <v>2.0054575171627808E-8</v>
      </c>
      <c r="H22">
        <f t="shared" si="11"/>
        <v>6.8798313386540123E-3</v>
      </c>
      <c r="J22">
        <f t="shared" si="12"/>
        <v>8292.9062584121239</v>
      </c>
      <c r="K22">
        <f t="shared" si="16"/>
        <v>6.903606487033997E-3</v>
      </c>
      <c r="L22">
        <f t="shared" si="17"/>
        <v>9.1144005574488363E-10</v>
      </c>
      <c r="N22">
        <f t="shared" si="18"/>
        <v>7.5212311152034306E-2</v>
      </c>
      <c r="O22">
        <f t="shared" si="19"/>
        <v>0</v>
      </c>
      <c r="P22">
        <f t="shared" si="20"/>
        <v>0.92478768884796581</v>
      </c>
    </row>
    <row r="23" spans="1:16">
      <c r="A23">
        <f t="shared" si="9"/>
        <v>3600</v>
      </c>
      <c r="B23">
        <f t="shared" si="13"/>
        <v>0.216851447987849</v>
      </c>
      <c r="D23">
        <f t="shared" si="10"/>
        <v>271781.74416912673</v>
      </c>
      <c r="E23">
        <f t="shared" si="14"/>
        <v>0.2444328793870294</v>
      </c>
      <c r="F23">
        <f t="shared" si="15"/>
        <v>2.8728479829430237E-8</v>
      </c>
      <c r="H23">
        <f t="shared" si="11"/>
        <v>1.214170906546432E-2</v>
      </c>
      <c r="J23">
        <f t="shared" si="12"/>
        <v>15217.306121889009</v>
      </c>
      <c r="K23">
        <f t="shared" si="16"/>
        <v>1.2216021749570887E-2</v>
      </c>
      <c r="L23">
        <f t="shared" si="17"/>
        <v>1.6085336169927131E-9</v>
      </c>
      <c r="N23">
        <f t="shared" si="18"/>
        <v>9.9651442302527773E-2</v>
      </c>
      <c r="O23">
        <f t="shared" si="19"/>
        <v>0</v>
      </c>
      <c r="P23">
        <f t="shared" si="20"/>
        <v>0.90034855769747224</v>
      </c>
    </row>
    <row r="24" spans="1:16">
      <c r="A24">
        <f t="shared" si="9"/>
        <v>5400</v>
      </c>
      <c r="B24">
        <f t="shared" si="13"/>
        <v>0.27161450965243922</v>
      </c>
      <c r="D24">
        <f t="shared" si="10"/>
        <v>366151.00801855471</v>
      </c>
      <c r="E24">
        <f t="shared" si="14"/>
        <v>0.31692485122335251</v>
      </c>
      <c r="F24">
        <f t="shared" si="15"/>
        <v>3.5983490238755152E-8</v>
      </c>
      <c r="H24">
        <f t="shared" si="11"/>
        <v>2.4611119071403856E-2</v>
      </c>
      <c r="J24">
        <f t="shared" si="12"/>
        <v>33177.115861705111</v>
      </c>
      <c r="K24">
        <f t="shared" si="16"/>
        <v>2.4919035270240825E-2</v>
      </c>
      <c r="L24">
        <f t="shared" si="17"/>
        <v>3.2604810545795831E-9</v>
      </c>
      <c r="N24">
        <f t="shared" si="18"/>
        <v>9.9019035274850203E-2</v>
      </c>
      <c r="O24">
        <f t="shared" si="19"/>
        <v>0</v>
      </c>
      <c r="P24">
        <f t="shared" si="20"/>
        <v>0.90098096472514977</v>
      </c>
    </row>
    <row r="25" spans="1:16">
      <c r="A25">
        <f t="shared" si="9"/>
        <v>7200</v>
      </c>
      <c r="B25">
        <f t="shared" si="13"/>
        <v>0.34018380879156745</v>
      </c>
      <c r="D25">
        <f t="shared" si="10"/>
        <v>514590.3227489944</v>
      </c>
      <c r="E25">
        <f t="shared" si="14"/>
        <v>0.4157939809185241</v>
      </c>
      <c r="F25">
        <f t="shared" si="15"/>
        <v>4.5067550988706857E-8</v>
      </c>
      <c r="H25">
        <f t="shared" si="11"/>
        <v>3.9770662580817656E-2</v>
      </c>
      <c r="J25">
        <f t="shared" si="12"/>
        <v>60160.412002276396</v>
      </c>
      <c r="K25">
        <f t="shared" si="16"/>
        <v>4.0583129905697131E-2</v>
      </c>
      <c r="L25">
        <f t="shared" si="17"/>
        <v>5.2688173787067237E-9</v>
      </c>
      <c r="N25">
        <f t="shared" si="18"/>
        <v>0.11747258082616156</v>
      </c>
      <c r="O25">
        <f t="shared" si="19"/>
        <v>0</v>
      </c>
      <c r="P25">
        <f t="shared" si="20"/>
        <v>0.88252741917383837</v>
      </c>
    </row>
    <row r="26" spans="1:16">
      <c r="A26">
        <f t="shared" si="9"/>
        <v>10800</v>
      </c>
      <c r="B26">
        <f t="shared" si="13"/>
        <v>0.36574676573440723</v>
      </c>
      <c r="D26">
        <f t="shared" si="10"/>
        <v>601831.17093498539</v>
      </c>
      <c r="E26">
        <f t="shared" si="14"/>
        <v>0.45530698116124568</v>
      </c>
      <c r="F26">
        <f t="shared" si="15"/>
        <v>4.8454131524494273E-8</v>
      </c>
      <c r="H26">
        <f t="shared" si="11"/>
        <v>8.5745384346371176E-2</v>
      </c>
      <c r="J26">
        <f t="shared" si="12"/>
        <v>141092.82678092131</v>
      </c>
      <c r="K26">
        <f t="shared" si="16"/>
        <v>8.9646173397024201E-2</v>
      </c>
      <c r="L26">
        <f t="shared" si="17"/>
        <v>1.1359548518207253E-8</v>
      </c>
      <c r="N26">
        <f t="shared" si="18"/>
        <v>0.11459504631886148</v>
      </c>
      <c r="O26">
        <f t="shared" si="19"/>
        <v>0</v>
      </c>
      <c r="P26">
        <f t="shared" si="20"/>
        <v>0.88540495368113858</v>
      </c>
    </row>
    <row r="27" spans="1:16">
      <c r="A27">
        <f t="shared" si="9"/>
        <v>14400</v>
      </c>
      <c r="B27">
        <f t="shared" si="13"/>
        <v>0.48502278683045053</v>
      </c>
      <c r="D27">
        <f t="shared" si="10"/>
        <v>931001.55340419465</v>
      </c>
      <c r="E27">
        <f t="shared" si="14"/>
        <v>0.66363262557001557</v>
      </c>
      <c r="F27">
        <f t="shared" si="15"/>
        <v>6.4255818799298093E-8</v>
      </c>
      <c r="H27">
        <f t="shared" si="11"/>
        <v>0.15516380194196952</v>
      </c>
      <c r="J27">
        <f t="shared" si="12"/>
        <v>297837.01830605441</v>
      </c>
      <c r="K27">
        <f t="shared" si="16"/>
        <v>0.16861251886803777</v>
      </c>
      <c r="L27">
        <f t="shared" si="17"/>
        <v>2.0556100481272124E-8</v>
      </c>
      <c r="N27">
        <f t="shared" si="18"/>
        <v>0.11076745065665254</v>
      </c>
      <c r="O27">
        <f t="shared" si="19"/>
        <v>0</v>
      </c>
      <c r="P27">
        <f t="shared" si="20"/>
        <v>0.8892325493433475</v>
      </c>
    </row>
  </sheetData>
  <pageMargins left="0.7" right="0.7" top="0.75" bottom="0.75" header="0.3" footer="0.3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70" zoomScaleNormal="70" workbookViewId="0">
      <selection activeCell="R10" sqref="R10"/>
    </sheetView>
  </sheetViews>
  <sheetFormatPr defaultColWidth="8.7109375" defaultRowHeight="15"/>
  <cols>
    <col min="2" max="2" width="8.7109375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  <col min="18" max="18" width="14.85546875" bestFit="1" customWidth="1"/>
  </cols>
  <sheetData>
    <row r="1" spans="1:19">
      <c r="A1" t="s">
        <v>0</v>
      </c>
      <c r="L1" s="1">
        <v>42171</v>
      </c>
    </row>
    <row r="2" spans="1:19">
      <c r="A2" s="2" t="s">
        <v>1</v>
      </c>
      <c r="B2" t="s">
        <v>2</v>
      </c>
      <c r="L2" s="1"/>
    </row>
    <row r="3" spans="1:19">
      <c r="A3" s="2" t="s">
        <v>3</v>
      </c>
      <c r="B3" t="s">
        <v>4</v>
      </c>
    </row>
    <row r="4" spans="1:19">
      <c r="A4" s="2" t="s">
        <v>5</v>
      </c>
      <c r="B4" t="s">
        <v>6</v>
      </c>
    </row>
    <row r="5" spans="1:19">
      <c r="A5" s="2" t="s">
        <v>7</v>
      </c>
      <c r="B5" t="s">
        <v>8</v>
      </c>
    </row>
    <row r="7" spans="1:19">
      <c r="C7" t="s">
        <v>9</v>
      </c>
      <c r="H7" t="s">
        <v>10</v>
      </c>
      <c r="M7" t="s">
        <v>58</v>
      </c>
    </row>
    <row r="8" spans="1:19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 t="s">
        <v>57</v>
      </c>
      <c r="S8" s="3"/>
    </row>
    <row r="9" spans="1:19">
      <c r="A9">
        <v>0</v>
      </c>
      <c r="B9">
        <v>0</v>
      </c>
      <c r="H9">
        <f t="shared" ref="H9:H16" si="0">MAX(0.00000000000023369*C9+ 0.00000013248,0)</f>
        <v>1.3248000000000001E-7</v>
      </c>
      <c r="I9">
        <f t="shared" ref="I9:I16" si="1">MAX(0.0000000000027484*D9-0.0000000033261,0)</f>
        <v>0</v>
      </c>
      <c r="J9">
        <f t="shared" ref="J9:J16" si="2">MAX(0.0000000000044716*E9 - 0.000000049589,0)</f>
        <v>0</v>
      </c>
      <c r="K9">
        <f t="shared" ref="K9:K16" si="3"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5.6883721735884135E-5</v>
      </c>
    </row>
    <row r="10" spans="1:19">
      <c r="A10">
        <v>1</v>
      </c>
      <c r="B10">
        <v>20</v>
      </c>
      <c r="C10">
        <v>2985122</v>
      </c>
      <c r="D10">
        <v>27470</v>
      </c>
      <c r="E10">
        <v>13545</v>
      </c>
      <c r="F10">
        <v>78554</v>
      </c>
      <c r="G10">
        <v>76280</v>
      </c>
      <c r="H10">
        <f t="shared" si="0"/>
        <v>8.3007316017999995E-7</v>
      </c>
      <c r="I10">
        <f t="shared" si="1"/>
        <v>7.217244799999999E-8</v>
      </c>
      <c r="J10">
        <f t="shared" si="2"/>
        <v>1.0978821999999991E-8</v>
      </c>
      <c r="K10">
        <f t="shared" si="3"/>
        <v>3.0720888140000001E-7</v>
      </c>
      <c r="L10">
        <f t="shared" ref="L10:L16" si="4">G10/$G$10</f>
        <v>1</v>
      </c>
      <c r="M10">
        <f t="shared" ref="M10:M16" si="5">H10/(H10+I10+J10+K10)</f>
        <v>0.68014626633336395</v>
      </c>
      <c r="N10">
        <f t="shared" ref="N10:N16" si="6">I10/(H10+I10+J10+K10)</f>
        <v>5.9136740463568586E-2</v>
      </c>
      <c r="O10">
        <f t="shared" ref="O10:O16" si="7">J10/(H10+I10+J10+K10)</f>
        <v>8.9958393431481855E-3</v>
      </c>
      <c r="P10">
        <f t="shared" ref="P10:P16" si="8">K10/(H10+I10+J10+K10)</f>
        <v>0.25172115385991933</v>
      </c>
    </row>
    <row r="11" spans="1:19">
      <c r="A11">
        <v>2</v>
      </c>
      <c r="B11">
        <v>40</v>
      </c>
      <c r="C11">
        <v>2458438</v>
      </c>
      <c r="D11">
        <v>60658</v>
      </c>
      <c r="E11">
        <v>14541</v>
      </c>
      <c r="F11">
        <v>223530</v>
      </c>
      <c r="G11">
        <v>66935</v>
      </c>
      <c r="H11">
        <f t="shared" si="0"/>
        <v>7.0699237621999992E-7</v>
      </c>
      <c r="I11">
        <f t="shared" si="1"/>
        <v>1.6338634719999998E-7</v>
      </c>
      <c r="J11">
        <f t="shared" si="2"/>
        <v>1.5432535599999988E-8</v>
      </c>
      <c r="K11">
        <f t="shared" si="3"/>
        <v>8.8988192300000001E-7</v>
      </c>
      <c r="L11">
        <f t="shared" si="4"/>
        <v>0.87749082328264294</v>
      </c>
      <c r="M11">
        <f t="shared" si="5"/>
        <v>0.39815007647646466</v>
      </c>
      <c r="N11">
        <f t="shared" si="6"/>
        <v>9.2012713037583613E-2</v>
      </c>
      <c r="O11">
        <f t="shared" si="7"/>
        <v>8.6909922030810431E-3</v>
      </c>
      <c r="P11">
        <f t="shared" si="8"/>
        <v>0.50114621828287065</v>
      </c>
    </row>
    <row r="12" spans="1:19">
      <c r="A12">
        <v>3</v>
      </c>
      <c r="B12">
        <v>60</v>
      </c>
      <c r="C12">
        <v>1985966</v>
      </c>
      <c r="D12">
        <v>102135</v>
      </c>
      <c r="E12">
        <v>13692</v>
      </c>
      <c r="F12">
        <v>452994</v>
      </c>
      <c r="G12">
        <v>76648</v>
      </c>
      <c r="H12">
        <f t="shared" si="0"/>
        <v>5.9658039453999998E-7</v>
      </c>
      <c r="I12">
        <f t="shared" si="1"/>
        <v>2.77381734E-7</v>
      </c>
      <c r="J12">
        <f t="shared" si="2"/>
        <v>1.16361472E-8</v>
      </c>
      <c r="K12">
        <f t="shared" si="3"/>
        <v>1.8121206854E-6</v>
      </c>
      <c r="L12">
        <f t="shared" si="4"/>
        <v>1.0048243314105925</v>
      </c>
      <c r="M12">
        <f t="shared" si="5"/>
        <v>0.22114252934927567</v>
      </c>
      <c r="N12">
        <f t="shared" si="6"/>
        <v>0.10282084160567423</v>
      </c>
      <c r="O12">
        <f t="shared" si="7"/>
        <v>4.3133281737704823E-3</v>
      </c>
      <c r="P12">
        <f t="shared" si="8"/>
        <v>0.67172330087127952</v>
      </c>
    </row>
    <row r="13" spans="1:19">
      <c r="A13">
        <v>4</v>
      </c>
      <c r="B13">
        <v>90</v>
      </c>
      <c r="C13">
        <v>1284304</v>
      </c>
      <c r="D13">
        <v>180694</v>
      </c>
      <c r="E13">
        <v>16174</v>
      </c>
      <c r="F13">
        <v>916598</v>
      </c>
      <c r="G13">
        <v>78288</v>
      </c>
      <c r="H13">
        <f t="shared" si="0"/>
        <v>4.3260900176000003E-7</v>
      </c>
      <c r="I13">
        <f t="shared" si="1"/>
        <v>4.9329328960000003E-7</v>
      </c>
      <c r="J13">
        <f t="shared" si="2"/>
        <v>2.2734658399999988E-8</v>
      </c>
      <c r="K13">
        <f t="shared" si="3"/>
        <v>3.6753915217999998E-6</v>
      </c>
      <c r="L13">
        <f t="shared" si="4"/>
        <v>1.0263240692186681</v>
      </c>
      <c r="M13">
        <f t="shared" si="5"/>
        <v>9.3556734008182166E-2</v>
      </c>
      <c r="N13">
        <f t="shared" si="6"/>
        <v>0.10668041787242254</v>
      </c>
      <c r="O13">
        <f t="shared" si="7"/>
        <v>4.9166346054807146E-3</v>
      </c>
      <c r="P13">
        <f t="shared" si="8"/>
        <v>0.79484621351391471</v>
      </c>
    </row>
    <row r="14" spans="1:19">
      <c r="A14">
        <v>5</v>
      </c>
      <c r="B14">
        <v>120</v>
      </c>
      <c r="C14">
        <v>716098</v>
      </c>
      <c r="D14">
        <v>233149</v>
      </c>
      <c r="E14">
        <v>21830</v>
      </c>
      <c r="F14">
        <v>1432853</v>
      </c>
      <c r="G14">
        <v>73888</v>
      </c>
      <c r="H14">
        <f t="shared" si="0"/>
        <v>2.9982494161999998E-7</v>
      </c>
      <c r="I14">
        <f t="shared" si="1"/>
        <v>6.3746061160000001E-7</v>
      </c>
      <c r="J14">
        <f t="shared" si="2"/>
        <v>4.8026027999999985E-8</v>
      </c>
      <c r="K14">
        <f t="shared" si="3"/>
        <v>5.7502719923000003E-6</v>
      </c>
      <c r="L14">
        <f t="shared" si="4"/>
        <v>0.96864184583114843</v>
      </c>
      <c r="M14">
        <f t="shared" si="5"/>
        <v>4.4513580500837313E-2</v>
      </c>
      <c r="N14">
        <f t="shared" si="6"/>
        <v>9.4640739683802128E-2</v>
      </c>
      <c r="O14">
        <f t="shared" si="7"/>
        <v>7.1301955466498198E-3</v>
      </c>
      <c r="P14">
        <f t="shared" si="8"/>
        <v>0.8537154842687108</v>
      </c>
    </row>
    <row r="15" spans="1:19">
      <c r="A15">
        <v>6</v>
      </c>
      <c r="B15">
        <v>180</v>
      </c>
      <c r="C15">
        <v>162310</v>
      </c>
      <c r="D15">
        <v>291009</v>
      </c>
      <c r="E15">
        <v>36374</v>
      </c>
      <c r="F15">
        <v>2456038</v>
      </c>
      <c r="G15">
        <v>76207</v>
      </c>
      <c r="H15">
        <f t="shared" si="0"/>
        <v>1.704102239E-7</v>
      </c>
      <c r="I15">
        <f t="shared" si="1"/>
        <v>7.9648303560000002E-7</v>
      </c>
      <c r="J15">
        <f t="shared" si="2"/>
        <v>1.1306097839999999E-7</v>
      </c>
      <c r="K15">
        <f t="shared" si="3"/>
        <v>9.8625548257999999E-6</v>
      </c>
      <c r="L15">
        <f t="shared" si="4"/>
        <v>0.99904299947561614</v>
      </c>
      <c r="M15">
        <f t="shared" si="5"/>
        <v>1.5573231231336906E-2</v>
      </c>
      <c r="N15">
        <f t="shared" si="6"/>
        <v>7.2787971292818332E-2</v>
      </c>
      <c r="O15">
        <f t="shared" si="7"/>
        <v>1.0332271852994068E-2</v>
      </c>
      <c r="P15">
        <f t="shared" si="8"/>
        <v>0.90130652562285063</v>
      </c>
    </row>
    <row r="16" spans="1:19">
      <c r="A16">
        <v>7</v>
      </c>
      <c r="B16">
        <v>240</v>
      </c>
      <c r="C16">
        <v>52498</v>
      </c>
      <c r="D16">
        <v>270301</v>
      </c>
      <c r="E16">
        <v>52393</v>
      </c>
      <c r="F16">
        <v>2938961</v>
      </c>
      <c r="G16">
        <v>74831</v>
      </c>
      <c r="H16">
        <f t="shared" si="0"/>
        <v>1.4474825762000001E-7</v>
      </c>
      <c r="I16">
        <f t="shared" si="1"/>
        <v>7.3956916840000003E-7</v>
      </c>
      <c r="J16">
        <f t="shared" si="2"/>
        <v>1.8469153879999998E-7</v>
      </c>
      <c r="K16">
        <f t="shared" si="3"/>
        <v>1.18034706551E-5</v>
      </c>
      <c r="L16">
        <f t="shared" si="4"/>
        <v>0.98100419507079184</v>
      </c>
      <c r="M16">
        <f t="shared" si="5"/>
        <v>1.1244784368973006E-2</v>
      </c>
      <c r="N16">
        <f t="shared" si="6"/>
        <v>5.7453512472882537E-2</v>
      </c>
      <c r="O16">
        <f t="shared" si="7"/>
        <v>1.4347782575953132E-2</v>
      </c>
      <c r="P16">
        <f t="shared" si="8"/>
        <v>0.91695392058219127</v>
      </c>
    </row>
    <row r="18" spans="1:16">
      <c r="A18" t="s">
        <v>18</v>
      </c>
      <c r="H18" t="s">
        <v>19</v>
      </c>
      <c r="N18" t="s">
        <v>20</v>
      </c>
    </row>
    <row r="19" spans="1:16">
      <c r="A19" s="3" t="s">
        <v>12</v>
      </c>
      <c r="B19" s="3" t="s">
        <v>21</v>
      </c>
      <c r="D19" s="3" t="s">
        <v>22</v>
      </c>
      <c r="E19" s="3" t="s">
        <v>23</v>
      </c>
      <c r="F19" s="3" t="s">
        <v>24</v>
      </c>
      <c r="H19" s="3" t="s">
        <v>21</v>
      </c>
      <c r="J19" s="3" t="s">
        <v>22</v>
      </c>
      <c r="K19" s="3" t="s">
        <v>23</v>
      </c>
      <c r="L19" s="3" t="s">
        <v>24</v>
      </c>
      <c r="N19" s="3" t="s">
        <v>14</v>
      </c>
      <c r="O19" s="3" t="s">
        <v>15</v>
      </c>
      <c r="P19" s="3" t="s">
        <v>16</v>
      </c>
    </row>
    <row r="20" spans="1:16">
      <c r="A20">
        <f t="shared" ref="A20:A27" si="9">B9*60</f>
        <v>0</v>
      </c>
      <c r="B20" t="e">
        <f>($C$9-$C9)/$C$9</f>
        <v>#DIV/0!</v>
      </c>
      <c r="D20" t="e">
        <f t="shared" ref="D20:D27" si="10">B20/$H9</f>
        <v>#DIV/0!</v>
      </c>
      <c r="E20" t="e">
        <f>LN(1/(1-B20))</f>
        <v>#DIV/0!</v>
      </c>
      <c r="F20" t="e">
        <f>$H$9*B20</f>
        <v>#DIV/0!</v>
      </c>
      <c r="H20">
        <f t="shared" ref="H20:H27" si="11">(2*I9+J9+K9)/(25*H9+2*I9+J9+K9)</f>
        <v>0</v>
      </c>
      <c r="J20">
        <f t="shared" ref="J20:J27" si="12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3">($H$10-$H10/L10)/$H$10</f>
        <v>0</v>
      </c>
      <c r="D21">
        <f t="shared" si="10"/>
        <v>0</v>
      </c>
      <c r="E21">
        <f t="shared" ref="E21:E27" si="14">LN(1/(1-B21))</f>
        <v>0</v>
      </c>
      <c r="F21">
        <f t="shared" ref="F21:F27" si="15">$H$9*B21</f>
        <v>0</v>
      </c>
      <c r="H21">
        <f t="shared" si="11"/>
        <v>2.1802805478481572E-2</v>
      </c>
      <c r="J21">
        <f t="shared" si="12"/>
        <v>26266.125113301663</v>
      </c>
      <c r="K21">
        <f t="shared" ref="K21:K27" si="16">LN(1/(1-H21))</f>
        <v>2.2043998881894254E-2</v>
      </c>
      <c r="L21">
        <f t="shared" ref="L21:L27" si="17">$H$9*H21</f>
        <v>2.8884356697892389E-9</v>
      </c>
      <c r="N21">
        <f t="shared" ref="N21:N27" si="18">I10/(I10+J10+K10)</f>
        <v>0.18488682244116988</v>
      </c>
      <c r="O21">
        <f t="shared" ref="O21:O27" si="19">J10/(I10+J10+K10)</f>
        <v>2.8124853319748951E-2</v>
      </c>
      <c r="P21">
        <f t="shared" ref="P21:P27" si="20">K10/(I10+J10+K10)</f>
        <v>0.78698832423908127</v>
      </c>
    </row>
    <row r="22" spans="1:16">
      <c r="A22">
        <f t="shared" si="9"/>
        <v>2400</v>
      </c>
      <c r="B22">
        <f t="shared" si="13"/>
        <v>2.9365383553891546E-2</v>
      </c>
      <c r="D22">
        <f t="shared" si="10"/>
        <v>41535.643864925791</v>
      </c>
      <c r="E22">
        <f t="shared" si="14"/>
        <v>2.980517764998129E-2</v>
      </c>
      <c r="F22">
        <f t="shared" si="15"/>
        <v>3.8903260132195523E-9</v>
      </c>
      <c r="H22">
        <f t="shared" si="11"/>
        <v>6.5166017552790223E-2</v>
      </c>
      <c r="J22">
        <f t="shared" si="12"/>
        <v>92173.578873942548</v>
      </c>
      <c r="K22">
        <f t="shared" si="16"/>
        <v>6.7386324338883627E-2</v>
      </c>
      <c r="L22">
        <f t="shared" si="17"/>
        <v>8.6331940053936486E-9</v>
      </c>
      <c r="N22">
        <f t="shared" si="18"/>
        <v>0.15288315149878964</v>
      </c>
      <c r="O22">
        <f t="shared" si="19"/>
        <v>1.4440464081476588E-2</v>
      </c>
      <c r="P22">
        <f t="shared" si="20"/>
        <v>0.83267638441973368</v>
      </c>
    </row>
    <row r="23" spans="1:16">
      <c r="A23">
        <f t="shared" si="9"/>
        <v>3600</v>
      </c>
      <c r="B23">
        <f t="shared" si="13"/>
        <v>0.28474243026150986</v>
      </c>
      <c r="D23">
        <f t="shared" si="10"/>
        <v>477290.96173377219</v>
      </c>
      <c r="E23">
        <f t="shared" si="14"/>
        <v>0.33511256376155196</v>
      </c>
      <c r="F23">
        <f t="shared" si="15"/>
        <v>3.7722677161044825E-8</v>
      </c>
      <c r="H23">
        <f t="shared" si="11"/>
        <v>0.13754213564825457</v>
      </c>
      <c r="J23">
        <f t="shared" si="12"/>
        <v>230550.8811671694</v>
      </c>
      <c r="K23">
        <f t="shared" si="16"/>
        <v>0.14796898419547788</v>
      </c>
      <c r="L23">
        <f t="shared" si="17"/>
        <v>1.8221582130680768E-8</v>
      </c>
      <c r="N23">
        <f t="shared" si="18"/>
        <v>0.13201496484301409</v>
      </c>
      <c r="O23">
        <f t="shared" si="19"/>
        <v>5.5380199026232079E-3</v>
      </c>
      <c r="P23">
        <f t="shared" si="20"/>
        <v>0.86244701525436274</v>
      </c>
    </row>
    <row r="24" spans="1:16">
      <c r="A24">
        <f t="shared" si="9"/>
        <v>5400</v>
      </c>
      <c r="B24">
        <f t="shared" si="13"/>
        <v>0.49219769661149909</v>
      </c>
      <c r="D24">
        <f t="shared" si="10"/>
        <v>1137742.6142522972</v>
      </c>
      <c r="E24">
        <f t="shared" si="14"/>
        <v>0.67766307370668155</v>
      </c>
      <c r="F24">
        <f t="shared" si="15"/>
        <v>6.52063508470914E-8</v>
      </c>
      <c r="H24">
        <f t="shared" si="11"/>
        <v>0.30224074566108144</v>
      </c>
      <c r="J24">
        <f t="shared" si="12"/>
        <v>698646.45541693224</v>
      </c>
      <c r="K24">
        <f t="shared" si="16"/>
        <v>0.35988114353804729</v>
      </c>
      <c r="L24">
        <f t="shared" si="17"/>
        <v>4.0040853985180074E-8</v>
      </c>
      <c r="N24">
        <f t="shared" si="18"/>
        <v>0.11769122445373817</v>
      </c>
      <c r="O24">
        <f t="shared" si="19"/>
        <v>5.4240952411963687E-3</v>
      </c>
      <c r="P24">
        <f t="shared" si="20"/>
        <v>0.87688468030506539</v>
      </c>
    </row>
    <row r="25" spans="1:16">
      <c r="A25">
        <f t="shared" si="9"/>
        <v>7200</v>
      </c>
      <c r="B25">
        <f t="shared" si="13"/>
        <v>0.627103626785248</v>
      </c>
      <c r="D25">
        <f t="shared" si="10"/>
        <v>2091565.9097502406</v>
      </c>
      <c r="E25">
        <f t="shared" si="14"/>
        <v>0.98645471773698368</v>
      </c>
      <c r="F25">
        <f t="shared" si="15"/>
        <v>8.3078688476509653E-8</v>
      </c>
      <c r="H25">
        <f t="shared" si="11"/>
        <v>0.48550316235604174</v>
      </c>
      <c r="J25">
        <f t="shared" si="12"/>
        <v>1619288.7747523403</v>
      </c>
      <c r="K25">
        <f t="shared" si="16"/>
        <v>0.66456587019153213</v>
      </c>
      <c r="L25">
        <f t="shared" si="17"/>
        <v>6.4319458948928419E-8</v>
      </c>
      <c r="N25">
        <f t="shared" si="18"/>
        <v>9.9049800973005933E-2</v>
      </c>
      <c r="O25">
        <f t="shared" si="19"/>
        <v>7.4623724640557991E-3</v>
      </c>
      <c r="P25">
        <f t="shared" si="20"/>
        <v>0.89348782656293824</v>
      </c>
    </row>
    <row r="26" spans="1:16">
      <c r="A26">
        <f t="shared" si="9"/>
        <v>10800</v>
      </c>
      <c r="B26">
        <f t="shared" si="13"/>
        <v>0.79450791692102096</v>
      </c>
      <c r="D26">
        <f t="shared" si="10"/>
        <v>4662325.4094616622</v>
      </c>
      <c r="E26">
        <f t="shared" si="14"/>
        <v>1.58234777095108</v>
      </c>
      <c r="F26">
        <f t="shared" si="15"/>
        <v>1.0525640883369686E-7</v>
      </c>
      <c r="H26">
        <f t="shared" si="11"/>
        <v>0.73085480188966279</v>
      </c>
      <c r="J26">
        <f t="shared" si="12"/>
        <v>4288796.6764162136</v>
      </c>
      <c r="K26">
        <f t="shared" si="16"/>
        <v>1.312504275076781</v>
      </c>
      <c r="L26">
        <f t="shared" si="17"/>
        <v>9.6823644154342532E-8</v>
      </c>
      <c r="N26">
        <f t="shared" si="18"/>
        <v>7.3939447404363756E-2</v>
      </c>
      <c r="O26">
        <f t="shared" si="19"/>
        <v>1.0495724192788703E-2</v>
      </c>
      <c r="P26">
        <f t="shared" si="20"/>
        <v>0.91556482840284747</v>
      </c>
    </row>
    <row r="27" spans="1:16">
      <c r="A27">
        <f t="shared" si="9"/>
        <v>14400</v>
      </c>
      <c r="B27">
        <f t="shared" si="13"/>
        <v>0.82224324698646878</v>
      </c>
      <c r="D27">
        <f t="shared" si="10"/>
        <v>5680505.3166516228</v>
      </c>
      <c r="E27">
        <f t="shared" si="14"/>
        <v>1.7273392193831443</v>
      </c>
      <c r="F27">
        <f t="shared" si="15"/>
        <v>1.0893078536076738E-7</v>
      </c>
      <c r="H27">
        <f t="shared" si="11"/>
        <v>0.78820642841831601</v>
      </c>
      <c r="J27">
        <f t="shared" si="12"/>
        <v>5445360.3889834238</v>
      </c>
      <c r="K27">
        <f t="shared" si="16"/>
        <v>1.5521431976367084</v>
      </c>
      <c r="L27">
        <f t="shared" si="17"/>
        <v>1.0442158763685851E-7</v>
      </c>
      <c r="N27">
        <f t="shared" si="18"/>
        <v>5.8106912170587652E-2</v>
      </c>
      <c r="O27">
        <f t="shared" si="19"/>
        <v>1.451095513746173E-2</v>
      </c>
      <c r="P27">
        <f t="shared" si="20"/>
        <v>0.92738213269195069</v>
      </c>
    </row>
  </sheetData>
  <pageMargins left="0.7" right="0.7" top="0.75" bottom="0.75" header="0.3" footer="0.3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70" zoomScaleNormal="70" workbookViewId="0">
      <selection activeCell="R10" sqref="R10"/>
    </sheetView>
  </sheetViews>
  <sheetFormatPr defaultColWidth="8.7109375" defaultRowHeight="15"/>
  <cols>
    <col min="2" max="2" width="8.7109375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  <col min="18" max="18" width="14.85546875" bestFit="1" customWidth="1"/>
  </cols>
  <sheetData>
    <row r="1" spans="1:19">
      <c r="A1" t="s">
        <v>0</v>
      </c>
      <c r="L1" s="1">
        <v>42171</v>
      </c>
    </row>
    <row r="2" spans="1:19">
      <c r="A2" s="2" t="s">
        <v>1</v>
      </c>
      <c r="B2" t="s">
        <v>2</v>
      </c>
      <c r="L2" s="1"/>
    </row>
    <row r="3" spans="1:19">
      <c r="A3" s="2" t="s">
        <v>3</v>
      </c>
      <c r="B3" t="s">
        <v>4</v>
      </c>
    </row>
    <row r="4" spans="1:19">
      <c r="A4" s="2" t="s">
        <v>5</v>
      </c>
      <c r="B4" t="s">
        <v>6</v>
      </c>
    </row>
    <row r="5" spans="1:19">
      <c r="A5" s="2" t="s">
        <v>7</v>
      </c>
      <c r="B5" t="s">
        <v>8</v>
      </c>
    </row>
    <row r="7" spans="1:19">
      <c r="C7" t="s">
        <v>9</v>
      </c>
      <c r="H7" t="s">
        <v>10</v>
      </c>
      <c r="M7" t="s">
        <v>58</v>
      </c>
    </row>
    <row r="8" spans="1:19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 t="s">
        <v>57</v>
      </c>
      <c r="S8" s="3"/>
    </row>
    <row r="9" spans="1:19">
      <c r="A9">
        <v>0</v>
      </c>
      <c r="B9">
        <v>0</v>
      </c>
      <c r="H9">
        <f t="shared" ref="H9:H16" si="0">MAX(0.00000000000023369*C9+ 0.00000013248,0)</f>
        <v>1.3248000000000001E-7</v>
      </c>
      <c r="I9">
        <f t="shared" ref="I9:I16" si="1">MAX(0.0000000000027484*D9-0.0000000033261,0)</f>
        <v>0</v>
      </c>
      <c r="J9">
        <f t="shared" ref="J9:J16" si="2">MAX(0.0000000000044716*E9 - 0.000000049589,0)</f>
        <v>0</v>
      </c>
      <c r="K9">
        <f t="shared" ref="K9:K16" si="3"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3.0593415416200425E-5</v>
      </c>
    </row>
    <row r="10" spans="1:19">
      <c r="A10">
        <v>1</v>
      </c>
      <c r="B10">
        <v>20</v>
      </c>
      <c r="C10">
        <v>2359033.7000000002</v>
      </c>
      <c r="D10">
        <v>0</v>
      </c>
      <c r="E10">
        <v>0</v>
      </c>
      <c r="F10">
        <v>7823.9</v>
      </c>
      <c r="G10">
        <v>83857.8</v>
      </c>
      <c r="H10">
        <f t="shared" si="0"/>
        <v>6.8376258535299996E-7</v>
      </c>
      <c r="I10">
        <f t="shared" si="1"/>
        <v>0</v>
      </c>
      <c r="J10">
        <f t="shared" si="2"/>
        <v>0</v>
      </c>
      <c r="K10">
        <f t="shared" si="3"/>
        <v>2.2937536489999998E-8</v>
      </c>
      <c r="L10">
        <f t="shared" ref="L10:L16" si="4">G10/$G$10</f>
        <v>1</v>
      </c>
      <c r="M10">
        <f t="shared" ref="M10:M16" si="5">H10/(H10+I10+J10+K10)</f>
        <v>0.96754275854632465</v>
      </c>
      <c r="N10">
        <f t="shared" ref="N10:N16" si="6">I10/(H10+I10+J10+K10)</f>
        <v>0</v>
      </c>
      <c r="O10">
        <f t="shared" ref="O10:O16" si="7">J10/(H10+I10+J10+K10)</f>
        <v>0</v>
      </c>
      <c r="P10">
        <f t="shared" ref="P10:P16" si="8">K10/(H10+I10+J10+K10)</f>
        <v>3.245724145367529E-2</v>
      </c>
    </row>
    <row r="11" spans="1:19">
      <c r="A11">
        <v>2</v>
      </c>
      <c r="B11">
        <v>40</v>
      </c>
      <c r="C11">
        <v>2307443.7999999998</v>
      </c>
      <c r="D11">
        <v>0</v>
      </c>
      <c r="E11">
        <v>0</v>
      </c>
      <c r="F11">
        <v>11209.7</v>
      </c>
      <c r="G11">
        <v>54063.8</v>
      </c>
      <c r="H11">
        <f t="shared" si="0"/>
        <v>6.7170654162199987E-7</v>
      </c>
      <c r="I11">
        <f t="shared" si="1"/>
        <v>0</v>
      </c>
      <c r="J11">
        <f t="shared" si="2"/>
        <v>0</v>
      </c>
      <c r="K11">
        <f t="shared" si="3"/>
        <v>3.6545405270000005E-8</v>
      </c>
      <c r="L11">
        <f t="shared" si="4"/>
        <v>0.64470806532010139</v>
      </c>
      <c r="M11">
        <f t="shared" si="5"/>
        <v>0.94840055797887879</v>
      </c>
      <c r="N11">
        <f t="shared" si="6"/>
        <v>0</v>
      </c>
      <c r="O11">
        <f t="shared" si="7"/>
        <v>0</v>
      </c>
      <c r="P11">
        <f t="shared" si="8"/>
        <v>5.1599442021121267E-2</v>
      </c>
    </row>
    <row r="12" spans="1:19">
      <c r="A12">
        <v>3</v>
      </c>
      <c r="B12">
        <v>60</v>
      </c>
      <c r="C12">
        <v>2194822</v>
      </c>
      <c r="D12">
        <v>0</v>
      </c>
      <c r="E12">
        <v>0</v>
      </c>
      <c r="F12">
        <v>10710.7</v>
      </c>
      <c r="G12">
        <v>70724.5</v>
      </c>
      <c r="H12">
        <f t="shared" si="0"/>
        <v>6.4538795317999992E-7</v>
      </c>
      <c r="I12">
        <f t="shared" si="1"/>
        <v>0</v>
      </c>
      <c r="J12">
        <f t="shared" si="2"/>
        <v>0</v>
      </c>
      <c r="K12">
        <f t="shared" si="3"/>
        <v>3.4539874370000009E-8</v>
      </c>
      <c r="L12">
        <f t="shared" si="4"/>
        <v>0.84338606545843076</v>
      </c>
      <c r="M12">
        <f t="shared" si="5"/>
        <v>0.94920067546807374</v>
      </c>
      <c r="N12">
        <f t="shared" si="6"/>
        <v>0</v>
      </c>
      <c r="O12">
        <f t="shared" si="7"/>
        <v>0</v>
      </c>
      <c r="P12">
        <f t="shared" si="8"/>
        <v>5.0799324531926211E-2</v>
      </c>
    </row>
    <row r="13" spans="1:19">
      <c r="A13">
        <v>4</v>
      </c>
      <c r="B13">
        <v>90</v>
      </c>
      <c r="C13">
        <v>2449980.2000000002</v>
      </c>
      <c r="D13">
        <v>0</v>
      </c>
      <c r="E13">
        <v>0</v>
      </c>
      <c r="F13">
        <v>26898.9</v>
      </c>
      <c r="G13">
        <v>73534</v>
      </c>
      <c r="H13">
        <f t="shared" si="0"/>
        <v>7.0501587293799995E-7</v>
      </c>
      <c r="I13">
        <f t="shared" si="1"/>
        <v>0</v>
      </c>
      <c r="J13">
        <f t="shared" si="2"/>
        <v>0</v>
      </c>
      <c r="K13">
        <f t="shared" si="3"/>
        <v>9.9601868990000004E-8</v>
      </c>
      <c r="L13">
        <f t="shared" si="4"/>
        <v>0.87688921006751908</v>
      </c>
      <c r="M13">
        <f t="shared" si="5"/>
        <v>0.87621218896896669</v>
      </c>
      <c r="N13">
        <f t="shared" si="6"/>
        <v>0</v>
      </c>
      <c r="O13">
        <f t="shared" si="7"/>
        <v>0</v>
      </c>
      <c r="P13">
        <f t="shared" si="8"/>
        <v>0.12378781103103333</v>
      </c>
    </row>
    <row r="14" spans="1:19">
      <c r="A14">
        <v>5</v>
      </c>
      <c r="B14">
        <v>120</v>
      </c>
      <c r="C14">
        <v>2322676.5</v>
      </c>
      <c r="D14">
        <v>3406.94</v>
      </c>
      <c r="E14">
        <v>0</v>
      </c>
      <c r="F14">
        <v>40064.1</v>
      </c>
      <c r="G14">
        <v>68231.100000000006</v>
      </c>
      <c r="H14">
        <f t="shared" si="0"/>
        <v>6.7526627128499997E-7</v>
      </c>
      <c r="I14">
        <f t="shared" si="1"/>
        <v>6.0375338960000006E-9</v>
      </c>
      <c r="J14">
        <f t="shared" si="2"/>
        <v>0</v>
      </c>
      <c r="K14">
        <f t="shared" si="3"/>
        <v>1.5251412430999999E-7</v>
      </c>
      <c r="L14">
        <f t="shared" si="4"/>
        <v>0.8136523972725257</v>
      </c>
      <c r="M14">
        <f t="shared" si="5"/>
        <v>0.80984858612624566</v>
      </c>
      <c r="N14">
        <f t="shared" si="6"/>
        <v>7.2408300211121426E-3</v>
      </c>
      <c r="O14">
        <f t="shared" si="7"/>
        <v>0</v>
      </c>
      <c r="P14">
        <f t="shared" si="8"/>
        <v>0.18291058385264211</v>
      </c>
    </row>
    <row r="15" spans="1:19">
      <c r="A15">
        <v>6</v>
      </c>
      <c r="B15">
        <v>180</v>
      </c>
      <c r="C15">
        <v>2147755.5</v>
      </c>
      <c r="D15">
        <v>10983.8</v>
      </c>
      <c r="E15">
        <v>0</v>
      </c>
      <c r="F15">
        <v>78317</v>
      </c>
      <c r="G15">
        <v>74293.8</v>
      </c>
      <c r="H15">
        <f t="shared" si="0"/>
        <v>6.34388982795E-7</v>
      </c>
      <c r="I15">
        <f t="shared" si="1"/>
        <v>2.6861775919999995E-8</v>
      </c>
      <c r="J15">
        <f t="shared" si="2"/>
        <v>0</v>
      </c>
      <c r="K15">
        <f t="shared" si="3"/>
        <v>3.0625635469999999E-7</v>
      </c>
      <c r="L15">
        <f t="shared" si="4"/>
        <v>0.88594978642416089</v>
      </c>
      <c r="M15">
        <f t="shared" si="5"/>
        <v>0.65569438611753839</v>
      </c>
      <c r="N15">
        <f t="shared" si="6"/>
        <v>2.7763905347616784E-2</v>
      </c>
      <c r="O15">
        <f t="shared" si="7"/>
        <v>0</v>
      </c>
      <c r="P15">
        <f t="shared" si="8"/>
        <v>0.31654170853484487</v>
      </c>
    </row>
    <row r="16" spans="1:19">
      <c r="A16">
        <v>7</v>
      </c>
      <c r="B16">
        <v>240</v>
      </c>
      <c r="C16">
        <v>2074897.8</v>
      </c>
      <c r="D16">
        <v>18746.599999999999</v>
      </c>
      <c r="E16">
        <v>0</v>
      </c>
      <c r="F16">
        <v>127301.4</v>
      </c>
      <c r="G16">
        <v>61873.5</v>
      </c>
      <c r="H16">
        <f t="shared" si="0"/>
        <v>6.1736286688199993E-7</v>
      </c>
      <c r="I16">
        <f t="shared" si="1"/>
        <v>4.8197055439999999E-8</v>
      </c>
      <c r="J16">
        <f t="shared" si="2"/>
        <v>0</v>
      </c>
      <c r="K16">
        <f t="shared" si="3"/>
        <v>5.0312955674000002E-7</v>
      </c>
      <c r="L16">
        <f t="shared" si="4"/>
        <v>0.73783834061947728</v>
      </c>
      <c r="M16">
        <f t="shared" si="5"/>
        <v>0.52825226712702222</v>
      </c>
      <c r="N16">
        <f t="shared" si="6"/>
        <v>4.1240257830235084E-2</v>
      </c>
      <c r="O16">
        <f t="shared" si="7"/>
        <v>0</v>
      </c>
      <c r="P16">
        <f t="shared" si="8"/>
        <v>0.43050747504274284</v>
      </c>
    </row>
    <row r="18" spans="1:16">
      <c r="A18" t="s">
        <v>18</v>
      </c>
      <c r="H18" t="s">
        <v>19</v>
      </c>
      <c r="N18" t="s">
        <v>20</v>
      </c>
    </row>
    <row r="19" spans="1:16">
      <c r="A19" s="3" t="s">
        <v>12</v>
      </c>
      <c r="B19" s="3" t="s">
        <v>21</v>
      </c>
      <c r="D19" s="3" t="s">
        <v>22</v>
      </c>
      <c r="E19" s="3" t="s">
        <v>23</v>
      </c>
      <c r="F19" s="3" t="s">
        <v>24</v>
      </c>
      <c r="H19" s="3" t="s">
        <v>21</v>
      </c>
      <c r="J19" s="3" t="s">
        <v>22</v>
      </c>
      <c r="K19" s="3" t="s">
        <v>23</v>
      </c>
      <c r="L19" s="3" t="s">
        <v>24</v>
      </c>
      <c r="N19" s="3" t="s">
        <v>14</v>
      </c>
      <c r="O19" s="3" t="s">
        <v>15</v>
      </c>
      <c r="P19" s="3" t="s">
        <v>16</v>
      </c>
    </row>
    <row r="20" spans="1:16">
      <c r="A20">
        <f t="shared" ref="A20:A27" si="9">B9*60</f>
        <v>0</v>
      </c>
      <c r="B20" t="e">
        <f>($C$9-$C9)/$C$9</f>
        <v>#DIV/0!</v>
      </c>
      <c r="D20" t="e">
        <f t="shared" ref="D20:D27" si="10">B20/$H9</f>
        <v>#DIV/0!</v>
      </c>
      <c r="E20" t="e">
        <f>LN(1/(1-B20))</f>
        <v>#DIV/0!</v>
      </c>
      <c r="F20" t="e">
        <f>$H$9*B20</f>
        <v>#DIV/0!</v>
      </c>
      <c r="H20">
        <f t="shared" ref="H20:H27" si="11">(2*I9+J9+K9)/(25*H9+2*I9+J9+K9)</f>
        <v>0</v>
      </c>
      <c r="J20">
        <f t="shared" ref="J20:J27" si="12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3">($H$10-$H10/L10)/$H$10</f>
        <v>0</v>
      </c>
      <c r="D21">
        <f t="shared" si="10"/>
        <v>0</v>
      </c>
      <c r="E21">
        <f t="shared" ref="E21:E27" si="14">LN(1/(1-B21))</f>
        <v>0</v>
      </c>
      <c r="F21">
        <f t="shared" ref="F21:F27" si="15">$H$9*B21</f>
        <v>0</v>
      </c>
      <c r="H21">
        <f t="shared" si="11"/>
        <v>1.3400440253363531E-3</v>
      </c>
      <c r="J21">
        <f t="shared" si="12"/>
        <v>1959.8089366714041</v>
      </c>
      <c r="K21">
        <f t="shared" ref="K21:K27" si="16">LN(1/(1-H21))</f>
        <v>1.3409426872520679E-3</v>
      </c>
      <c r="L21">
        <f t="shared" ref="L21:L27" si="17">$H$9*H21</f>
        <v>1.7752903247656007E-10</v>
      </c>
      <c r="N21">
        <f t="shared" ref="N21:N27" si="18">I10/(I10+J10+K10)</f>
        <v>0</v>
      </c>
      <c r="O21">
        <f t="shared" ref="O21:O27" si="19">J10/(I10+J10+K10)</f>
        <v>0</v>
      </c>
      <c r="P21">
        <f t="shared" ref="P21:P27" si="20">K10/(I10+J10+K10)</f>
        <v>1</v>
      </c>
    </row>
    <row r="22" spans="1:16">
      <c r="A22">
        <f t="shared" si="9"/>
        <v>2400</v>
      </c>
      <c r="B22">
        <f t="shared" si="13"/>
        <v>-0.5237409579968646</v>
      </c>
      <c r="D22">
        <f t="shared" si="10"/>
        <v>-779716.92330428085</v>
      </c>
      <c r="E22">
        <f t="shared" si="14"/>
        <v>-0.42116846774938138</v>
      </c>
      <c r="F22">
        <f t="shared" si="15"/>
        <v>-6.9385202115424624E-8</v>
      </c>
      <c r="H22">
        <f t="shared" si="11"/>
        <v>2.1715462317720567E-3</v>
      </c>
      <c r="J22">
        <f t="shared" si="12"/>
        <v>3232.8793858823033</v>
      </c>
      <c r="K22">
        <f t="shared" si="16"/>
        <v>2.1739074572500266E-3</v>
      </c>
      <c r="L22">
        <f t="shared" si="17"/>
        <v>2.8768644478516207E-10</v>
      </c>
      <c r="N22">
        <f t="shared" si="18"/>
        <v>0</v>
      </c>
      <c r="O22">
        <f t="shared" si="19"/>
        <v>0</v>
      </c>
      <c r="P22">
        <f t="shared" si="20"/>
        <v>1</v>
      </c>
    </row>
    <row r="23" spans="1:16">
      <c r="A23">
        <f t="shared" si="9"/>
        <v>3600</v>
      </c>
      <c r="B23">
        <f t="shared" si="13"/>
        <v>-0.11915206473764024</v>
      </c>
      <c r="D23">
        <f t="shared" si="10"/>
        <v>-184620.83797899541</v>
      </c>
      <c r="E23">
        <f t="shared" si="14"/>
        <v>-0.1125713135177038</v>
      </c>
      <c r="F23">
        <f t="shared" si="15"/>
        <v>-1.5785265536442579E-8</v>
      </c>
      <c r="H23">
        <f t="shared" si="11"/>
        <v>2.1361472239093808E-3</v>
      </c>
      <c r="J23">
        <f t="shared" si="12"/>
        <v>3309.8653505755865</v>
      </c>
      <c r="K23">
        <f t="shared" si="16"/>
        <v>2.1384320407738101E-3</v>
      </c>
      <c r="L23">
        <f t="shared" si="17"/>
        <v>2.8299678422351476E-10</v>
      </c>
      <c r="N23">
        <f t="shared" si="18"/>
        <v>0</v>
      </c>
      <c r="O23">
        <f t="shared" si="19"/>
        <v>0</v>
      </c>
      <c r="P23">
        <f t="shared" si="20"/>
        <v>1</v>
      </c>
    </row>
    <row r="24" spans="1:16">
      <c r="A24">
        <f t="shared" si="9"/>
        <v>5400</v>
      </c>
      <c r="B24">
        <f t="shared" si="13"/>
        <v>-0.17584163975495387</v>
      </c>
      <c r="D24">
        <f t="shared" si="10"/>
        <v>-249415.15007622761</v>
      </c>
      <c r="E24">
        <f t="shared" si="14"/>
        <v>-0.16198418033663547</v>
      </c>
      <c r="F24">
        <f t="shared" si="15"/>
        <v>-2.329550043473629E-8</v>
      </c>
      <c r="H24">
        <f t="shared" si="11"/>
        <v>5.6192878046576007E-3</v>
      </c>
      <c r="J24">
        <f t="shared" si="12"/>
        <v>7970.441546571773</v>
      </c>
      <c r="K24">
        <f t="shared" si="16"/>
        <v>5.6351353983842764E-3</v>
      </c>
      <c r="L24">
        <f t="shared" si="17"/>
        <v>7.4444324836103898E-10</v>
      </c>
      <c r="N24">
        <f t="shared" si="18"/>
        <v>0</v>
      </c>
      <c r="O24">
        <f t="shared" si="19"/>
        <v>0</v>
      </c>
      <c r="P24">
        <f t="shared" si="20"/>
        <v>1</v>
      </c>
    </row>
    <row r="25" spans="1:16">
      <c r="A25">
        <f t="shared" si="9"/>
        <v>7200</v>
      </c>
      <c r="B25">
        <f t="shared" si="13"/>
        <v>-0.21375439750836026</v>
      </c>
      <c r="D25">
        <f t="shared" si="10"/>
        <v>-316548.3107894545</v>
      </c>
      <c r="E25">
        <f t="shared" si="14"/>
        <v>-0.1937183636927233</v>
      </c>
      <c r="F25">
        <f t="shared" si="15"/>
        <v>-2.8318182581907569E-8</v>
      </c>
      <c r="H25">
        <f t="shared" si="11"/>
        <v>9.6554509626840986E-3</v>
      </c>
      <c r="J25">
        <f t="shared" si="12"/>
        <v>14298.731290562209</v>
      </c>
      <c r="K25">
        <f t="shared" si="16"/>
        <v>9.702367071038746E-3</v>
      </c>
      <c r="L25">
        <f t="shared" si="17"/>
        <v>1.2791541435363893E-9</v>
      </c>
      <c r="N25">
        <f t="shared" si="18"/>
        <v>3.8079285731314576E-2</v>
      </c>
      <c r="O25">
        <f t="shared" si="19"/>
        <v>0</v>
      </c>
      <c r="P25">
        <f t="shared" si="20"/>
        <v>0.96192071426868553</v>
      </c>
    </row>
    <row r="26" spans="1:16">
      <c r="A26">
        <f t="shared" si="9"/>
        <v>10800</v>
      </c>
      <c r="B26">
        <f t="shared" si="13"/>
        <v>-4.7227869224627093E-2</v>
      </c>
      <c r="D26">
        <f t="shared" si="10"/>
        <v>-74446.231737111637</v>
      </c>
      <c r="E26">
        <f t="shared" si="14"/>
        <v>-4.6146548346355482E-2</v>
      </c>
      <c r="F26">
        <f t="shared" si="15"/>
        <v>-6.2567481148785979E-9</v>
      </c>
      <c r="H26">
        <f t="shared" si="11"/>
        <v>2.2193986768590336E-2</v>
      </c>
      <c r="J26">
        <f t="shared" si="12"/>
        <v>34984.823776112491</v>
      </c>
      <c r="K26">
        <f t="shared" si="16"/>
        <v>2.2443979100508837E-2</v>
      </c>
      <c r="L26">
        <f t="shared" si="17"/>
        <v>2.9402593671028477E-9</v>
      </c>
      <c r="N26">
        <f t="shared" si="18"/>
        <v>8.063738791402561E-2</v>
      </c>
      <c r="O26">
        <f t="shared" si="19"/>
        <v>0</v>
      </c>
      <c r="P26">
        <f t="shared" si="20"/>
        <v>0.91936261208597436</v>
      </c>
    </row>
    <row r="27" spans="1:16">
      <c r="A27">
        <f t="shared" si="9"/>
        <v>14400</v>
      </c>
      <c r="B27">
        <f t="shared" si="13"/>
        <v>-0.22369715979623991</v>
      </c>
      <c r="D27">
        <f t="shared" si="10"/>
        <v>-362343.07535538322</v>
      </c>
      <c r="E27">
        <f t="shared" si="14"/>
        <v>-0.20187673501001147</v>
      </c>
      <c r="F27">
        <f t="shared" si="15"/>
        <v>-2.9635399729805866E-8</v>
      </c>
      <c r="H27">
        <f t="shared" si="11"/>
        <v>3.739171751058671E-2</v>
      </c>
      <c r="J27">
        <f t="shared" si="12"/>
        <v>60566.839239026667</v>
      </c>
      <c r="K27">
        <f t="shared" si="16"/>
        <v>3.8108717860290901E-2</v>
      </c>
      <c r="L27">
        <f t="shared" si="17"/>
        <v>4.9536547358025276E-9</v>
      </c>
      <c r="N27">
        <f t="shared" si="18"/>
        <v>8.7420150551819134E-2</v>
      </c>
      <c r="O27">
        <f t="shared" si="19"/>
        <v>0</v>
      </c>
      <c r="P27">
        <f t="shared" si="20"/>
        <v>0.91257984944818094</v>
      </c>
    </row>
  </sheetData>
  <pageMargins left="0.7" right="0.7" top="0.75" bottom="0.75" header="0.3" footer="0.3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B1" zoomScale="70" zoomScaleNormal="70" workbookViewId="0">
      <selection activeCell="R10" sqref="R10"/>
    </sheetView>
  </sheetViews>
  <sheetFormatPr defaultColWidth="8.7109375" defaultRowHeight="15"/>
  <cols>
    <col min="2" max="2" width="8.7109375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  <col min="18" max="18" width="14.85546875" bestFit="1" customWidth="1"/>
  </cols>
  <sheetData>
    <row r="1" spans="1:19">
      <c r="A1" t="s">
        <v>0</v>
      </c>
      <c r="L1" s="1">
        <v>42171</v>
      </c>
    </row>
    <row r="2" spans="1:19">
      <c r="A2" s="2" t="s">
        <v>1</v>
      </c>
      <c r="B2" t="s">
        <v>2</v>
      </c>
      <c r="L2" s="1"/>
    </row>
    <row r="3" spans="1:19">
      <c r="A3" s="2" t="s">
        <v>3</v>
      </c>
      <c r="B3" t="s">
        <v>4</v>
      </c>
    </row>
    <row r="4" spans="1:19">
      <c r="A4" s="2" t="s">
        <v>5</v>
      </c>
      <c r="B4" t="s">
        <v>6</v>
      </c>
    </row>
    <row r="5" spans="1:19">
      <c r="A5" s="2" t="s">
        <v>7</v>
      </c>
      <c r="B5" t="s">
        <v>8</v>
      </c>
    </row>
    <row r="7" spans="1:19">
      <c r="C7" t="s">
        <v>9</v>
      </c>
      <c r="H7" t="s">
        <v>10</v>
      </c>
      <c r="M7" t="s">
        <v>58</v>
      </c>
    </row>
    <row r="8" spans="1:19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 t="s">
        <v>57</v>
      </c>
      <c r="S8" s="3"/>
    </row>
    <row r="9" spans="1:19">
      <c r="A9">
        <v>0</v>
      </c>
      <c r="B9">
        <v>0</v>
      </c>
      <c r="H9">
        <f t="shared" ref="H9:H16" si="0">MAX(0.00000000000023369*C9+ 0.00000013248,0)</f>
        <v>1.3248000000000001E-7</v>
      </c>
      <c r="I9">
        <f t="shared" ref="I9:I16" si="1">MAX(0.0000000000027484*D9-0.0000000033261,0)</f>
        <v>0</v>
      </c>
      <c r="J9">
        <f t="shared" ref="J9:J16" si="2">MAX(0.0000000000044716*E9 - 0.000000049589,0)</f>
        <v>0</v>
      </c>
      <c r="K9">
        <f t="shared" ref="K9:K16" si="3"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5.7183236578244541E-5</v>
      </c>
    </row>
    <row r="10" spans="1:19">
      <c r="A10">
        <v>1</v>
      </c>
      <c r="B10">
        <v>20</v>
      </c>
      <c r="C10">
        <v>2045600.7</v>
      </c>
      <c r="D10">
        <v>0</v>
      </c>
      <c r="E10">
        <v>0</v>
      </c>
      <c r="F10">
        <v>7499.1</v>
      </c>
      <c r="G10">
        <v>37529.699999999997</v>
      </c>
      <c r="H10">
        <f t="shared" si="0"/>
        <v>6.1051642758299997E-7</v>
      </c>
      <c r="I10">
        <f t="shared" si="1"/>
        <v>0</v>
      </c>
      <c r="J10">
        <f t="shared" si="2"/>
        <v>0</v>
      </c>
      <c r="K10">
        <f t="shared" si="3"/>
        <v>2.1632132810000006E-8</v>
      </c>
      <c r="L10">
        <f t="shared" ref="L10:L16" si="4">G10/$G$10</f>
        <v>1</v>
      </c>
      <c r="M10">
        <f t="shared" ref="M10:M16" si="5">H10/(H10+I10+J10+K10)</f>
        <v>0.96577998564680489</v>
      </c>
      <c r="N10">
        <f t="shared" ref="N10:N16" si="6">I10/(H10+I10+J10+K10)</f>
        <v>0</v>
      </c>
      <c r="O10">
        <f t="shared" ref="O10:O16" si="7">J10/(H10+I10+J10+K10)</f>
        <v>0</v>
      </c>
      <c r="P10">
        <f t="shared" ref="P10:P16" si="8">K10/(H10+I10+J10+K10)</f>
        <v>3.422001435319498E-2</v>
      </c>
    </row>
    <row r="11" spans="1:19">
      <c r="A11">
        <v>2</v>
      </c>
      <c r="B11">
        <v>40</v>
      </c>
      <c r="C11">
        <v>1954271.3</v>
      </c>
      <c r="D11">
        <v>0</v>
      </c>
      <c r="E11">
        <v>0</v>
      </c>
      <c r="F11">
        <v>17387.8</v>
      </c>
      <c r="G11">
        <v>44463.6</v>
      </c>
      <c r="H11">
        <f t="shared" si="0"/>
        <v>5.8917366009699995E-7</v>
      </c>
      <c r="I11">
        <f t="shared" si="1"/>
        <v>0</v>
      </c>
      <c r="J11">
        <f t="shared" si="2"/>
        <v>0</v>
      </c>
      <c r="K11">
        <f t="shared" si="3"/>
        <v>6.1375806979999998E-8</v>
      </c>
      <c r="L11">
        <f t="shared" si="4"/>
        <v>1.1847576719238364</v>
      </c>
      <c r="M11">
        <f t="shared" si="5"/>
        <v>0.90565543423504868</v>
      </c>
      <c r="N11">
        <f t="shared" si="6"/>
        <v>0</v>
      </c>
      <c r="O11">
        <f t="shared" si="7"/>
        <v>0</v>
      </c>
      <c r="P11">
        <f t="shared" si="8"/>
        <v>9.4344565764951233E-2</v>
      </c>
    </row>
    <row r="12" spans="1:19">
      <c r="A12">
        <v>3</v>
      </c>
      <c r="B12">
        <v>60</v>
      </c>
      <c r="C12">
        <v>1961046.9</v>
      </c>
      <c r="D12">
        <v>2136.7199999999998</v>
      </c>
      <c r="E12">
        <v>0</v>
      </c>
      <c r="F12">
        <v>33969.1</v>
      </c>
      <c r="G12">
        <v>43918.8</v>
      </c>
      <c r="H12">
        <f t="shared" si="0"/>
        <v>5.90757050061E-7</v>
      </c>
      <c r="I12">
        <f t="shared" si="1"/>
        <v>2.5464612479999996E-9</v>
      </c>
      <c r="J12">
        <f t="shared" si="2"/>
        <v>0</v>
      </c>
      <c r="K12">
        <f t="shared" si="3"/>
        <v>1.2801770981000001E-7</v>
      </c>
      <c r="L12">
        <f t="shared" si="4"/>
        <v>1.1702411689941568</v>
      </c>
      <c r="M12">
        <f t="shared" si="5"/>
        <v>0.81899302663596507</v>
      </c>
      <c r="N12">
        <f t="shared" si="6"/>
        <v>3.5302735777683397E-3</v>
      </c>
      <c r="O12">
        <f t="shared" si="7"/>
        <v>0</v>
      </c>
      <c r="P12">
        <f t="shared" si="8"/>
        <v>0.17747669978626665</v>
      </c>
    </row>
    <row r="13" spans="1:19">
      <c r="A13">
        <v>4</v>
      </c>
      <c r="B13">
        <v>90</v>
      </c>
      <c r="C13">
        <v>2029930.5</v>
      </c>
      <c r="D13">
        <v>11348.1</v>
      </c>
      <c r="E13">
        <v>0</v>
      </c>
      <c r="F13">
        <v>87186.2</v>
      </c>
      <c r="G13">
        <v>47363.6</v>
      </c>
      <c r="H13">
        <f t="shared" si="0"/>
        <v>6.0685445854499999E-7</v>
      </c>
      <c r="I13">
        <f t="shared" si="1"/>
        <v>2.7863018040000001E-8</v>
      </c>
      <c r="J13">
        <f t="shared" si="2"/>
        <v>0</v>
      </c>
      <c r="K13">
        <f t="shared" si="3"/>
        <v>3.4190255641999998E-7</v>
      </c>
      <c r="L13">
        <f t="shared" si="4"/>
        <v>1.2620298057271975</v>
      </c>
      <c r="M13">
        <f t="shared" si="5"/>
        <v>0.62138235755593296</v>
      </c>
      <c r="N13">
        <f t="shared" si="6"/>
        <v>2.8530049659402541E-2</v>
      </c>
      <c r="O13">
        <f t="shared" si="7"/>
        <v>0</v>
      </c>
      <c r="P13">
        <f t="shared" si="8"/>
        <v>0.35008759278466439</v>
      </c>
    </row>
    <row r="14" spans="1:19">
      <c r="A14">
        <v>5</v>
      </c>
      <c r="B14">
        <v>120</v>
      </c>
      <c r="C14">
        <v>1782883.4</v>
      </c>
      <c r="D14">
        <v>23687.5</v>
      </c>
      <c r="E14">
        <v>0</v>
      </c>
      <c r="F14">
        <v>138907.20000000001</v>
      </c>
      <c r="G14">
        <v>37101.199999999997</v>
      </c>
      <c r="H14">
        <f t="shared" si="0"/>
        <v>5.4912202174599992E-7</v>
      </c>
      <c r="I14">
        <f t="shared" si="1"/>
        <v>6.1776624999999988E-8</v>
      </c>
      <c r="J14">
        <f t="shared" si="2"/>
        <v>0</v>
      </c>
      <c r="K14">
        <f t="shared" si="3"/>
        <v>5.4977442752000009E-7</v>
      </c>
      <c r="L14">
        <f t="shared" si="4"/>
        <v>0.98858237609146893</v>
      </c>
      <c r="M14">
        <f t="shared" si="5"/>
        <v>0.47310653957684001</v>
      </c>
      <c r="N14">
        <f t="shared" si="6"/>
        <v>5.3224828222251136E-2</v>
      </c>
      <c r="O14">
        <f t="shared" si="7"/>
        <v>0</v>
      </c>
      <c r="P14">
        <f t="shared" si="8"/>
        <v>0.47366863220090882</v>
      </c>
    </row>
    <row r="15" spans="1:19">
      <c r="A15">
        <v>6</v>
      </c>
      <c r="B15">
        <v>180</v>
      </c>
      <c r="C15">
        <v>1646345.5</v>
      </c>
      <c r="D15">
        <v>63404.5</v>
      </c>
      <c r="E15">
        <v>0</v>
      </c>
      <c r="F15">
        <v>304177.59999999998</v>
      </c>
      <c r="G15">
        <v>39476.800000000003</v>
      </c>
      <c r="H15">
        <f t="shared" si="0"/>
        <v>5.1721447989500001E-7</v>
      </c>
      <c r="I15">
        <f t="shared" si="1"/>
        <v>1.7093482779999998E-7</v>
      </c>
      <c r="J15">
        <f t="shared" si="2"/>
        <v>0</v>
      </c>
      <c r="K15">
        <f t="shared" si="3"/>
        <v>1.2140126921599999E-6</v>
      </c>
      <c r="L15">
        <f t="shared" si="4"/>
        <v>1.051881576458112</v>
      </c>
      <c r="M15">
        <f t="shared" si="5"/>
        <v>0.27190874380543129</v>
      </c>
      <c r="N15">
        <f t="shared" si="6"/>
        <v>8.9863443709331914E-2</v>
      </c>
      <c r="O15">
        <f t="shared" si="7"/>
        <v>0</v>
      </c>
      <c r="P15">
        <f t="shared" si="8"/>
        <v>0.63822781248523686</v>
      </c>
    </row>
    <row r="16" spans="1:19">
      <c r="A16">
        <v>7</v>
      </c>
      <c r="B16">
        <v>240</v>
      </c>
      <c r="C16">
        <v>1225593.8999999999</v>
      </c>
      <c r="D16">
        <v>80155.899999999994</v>
      </c>
      <c r="E16">
        <v>0</v>
      </c>
      <c r="F16">
        <v>507371.2</v>
      </c>
      <c r="G16">
        <v>47502</v>
      </c>
      <c r="H16">
        <f t="shared" si="0"/>
        <v>4.1888903849099998E-7</v>
      </c>
      <c r="I16">
        <f t="shared" si="1"/>
        <v>2.1697437555999998E-7</v>
      </c>
      <c r="J16">
        <f t="shared" si="2"/>
        <v>0</v>
      </c>
      <c r="K16">
        <f t="shared" si="3"/>
        <v>2.0306680899199998E-6</v>
      </c>
      <c r="L16">
        <f t="shared" si="4"/>
        <v>1.2657175516990544</v>
      </c>
      <c r="M16">
        <f t="shared" si="5"/>
        <v>0.15709135176808908</v>
      </c>
      <c r="N16">
        <f t="shared" si="6"/>
        <v>8.1369515131128833E-2</v>
      </c>
      <c r="O16">
        <f t="shared" si="7"/>
        <v>0</v>
      </c>
      <c r="P16">
        <f t="shared" si="8"/>
        <v>0.76153913310078203</v>
      </c>
    </row>
    <row r="18" spans="1:16">
      <c r="A18" t="s">
        <v>18</v>
      </c>
      <c r="H18" t="s">
        <v>19</v>
      </c>
      <c r="N18" t="s">
        <v>20</v>
      </c>
    </row>
    <row r="19" spans="1:16">
      <c r="A19" s="3" t="s">
        <v>12</v>
      </c>
      <c r="B19" s="3" t="s">
        <v>21</v>
      </c>
      <c r="D19" s="3" t="s">
        <v>22</v>
      </c>
      <c r="E19" s="3" t="s">
        <v>23</v>
      </c>
      <c r="F19" s="3" t="s">
        <v>24</v>
      </c>
      <c r="H19" s="3" t="s">
        <v>21</v>
      </c>
      <c r="J19" s="3" t="s">
        <v>22</v>
      </c>
      <c r="K19" s="3" t="s">
        <v>23</v>
      </c>
      <c r="L19" s="3" t="s">
        <v>24</v>
      </c>
      <c r="N19" s="3" t="s">
        <v>14</v>
      </c>
      <c r="O19" s="3" t="s">
        <v>15</v>
      </c>
      <c r="P19" s="3" t="s">
        <v>16</v>
      </c>
    </row>
    <row r="20" spans="1:16">
      <c r="A20">
        <f t="shared" ref="A20:A27" si="9">B9*60</f>
        <v>0</v>
      </c>
      <c r="B20" t="e">
        <f>($C$9-$C9)/$C$9</f>
        <v>#DIV/0!</v>
      </c>
      <c r="D20" t="e">
        <f t="shared" ref="D20:D27" si="10">B20/$H9</f>
        <v>#DIV/0!</v>
      </c>
      <c r="E20" t="e">
        <f>LN(1/(1-B20))</f>
        <v>#DIV/0!</v>
      </c>
      <c r="F20" t="e">
        <f>$H$9*B20</f>
        <v>#DIV/0!</v>
      </c>
      <c r="H20">
        <f t="shared" ref="H20:H27" si="11">(2*I9+J9+K9)/(25*H9+2*I9+J9+K9)</f>
        <v>0</v>
      </c>
      <c r="J20">
        <f t="shared" ref="J20:J27" si="12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3">($H$10-$H10/L10)/$H$10</f>
        <v>0</v>
      </c>
      <c r="D21">
        <f t="shared" si="10"/>
        <v>0</v>
      </c>
      <c r="E21">
        <f t="shared" ref="E21:E27" si="14">LN(1/(1-B21))</f>
        <v>0</v>
      </c>
      <c r="F21">
        <f t="shared" ref="F21:F27" si="15">$H$9*B21</f>
        <v>0</v>
      </c>
      <c r="H21">
        <f t="shared" si="11"/>
        <v>1.415294723654975E-3</v>
      </c>
      <c r="J21">
        <f t="shared" si="12"/>
        <v>2318.1926967273375</v>
      </c>
      <c r="K21">
        <f t="shared" ref="K21:K27" si="16">LN(1/(1-H21))</f>
        <v>1.4162971992096587E-3</v>
      </c>
      <c r="L21">
        <f t="shared" ref="L21:L27" si="17">$H$9*H21</f>
        <v>1.8749824498981109E-10</v>
      </c>
      <c r="N21">
        <f t="shared" ref="N21:N27" si="18">I10/(I10+J10+K10)</f>
        <v>0</v>
      </c>
      <c r="O21">
        <f t="shared" ref="O21:O27" si="19">J10/(I10+J10+K10)</f>
        <v>0</v>
      </c>
      <c r="P21">
        <f t="shared" ref="P21:P27" si="20">K10/(I10+J10+K10)</f>
        <v>1</v>
      </c>
    </row>
    <row r="22" spans="1:16">
      <c r="A22">
        <f t="shared" si="9"/>
        <v>2400</v>
      </c>
      <c r="B22">
        <f t="shared" si="13"/>
        <v>0.18545245542893174</v>
      </c>
      <c r="D22">
        <f t="shared" si="10"/>
        <v>314767.05085288326</v>
      </c>
      <c r="E22">
        <f t="shared" si="14"/>
        <v>0.20512247993516367</v>
      </c>
      <c r="F22">
        <f t="shared" si="15"/>
        <v>2.4568741295224877E-8</v>
      </c>
      <c r="H22">
        <f t="shared" si="11"/>
        <v>4.1496166613212773E-3</v>
      </c>
      <c r="J22">
        <f t="shared" si="12"/>
        <v>7043.1129942877888</v>
      </c>
      <c r="K22">
        <f t="shared" si="16"/>
        <v>4.1582502127694076E-3</v>
      </c>
      <c r="L22">
        <f t="shared" si="17"/>
        <v>5.497412152918428E-10</v>
      </c>
      <c r="N22">
        <f t="shared" si="18"/>
        <v>0</v>
      </c>
      <c r="O22">
        <f t="shared" si="19"/>
        <v>0</v>
      </c>
      <c r="P22">
        <f t="shared" si="20"/>
        <v>1</v>
      </c>
    </row>
    <row r="23" spans="1:16">
      <c r="A23">
        <f t="shared" si="9"/>
        <v>3600</v>
      </c>
      <c r="B23">
        <f t="shared" si="13"/>
        <v>0.17313199724807199</v>
      </c>
      <c r="D23">
        <f t="shared" si="10"/>
        <v>293068.01709805214</v>
      </c>
      <c r="E23">
        <f t="shared" si="14"/>
        <v>0.19011020642908152</v>
      </c>
      <c r="F23">
        <f t="shared" si="15"/>
        <v>2.293652699542458E-8</v>
      </c>
      <c r="H23">
        <f t="shared" si="11"/>
        <v>8.9323783952264708E-3</v>
      </c>
      <c r="J23">
        <f t="shared" si="12"/>
        <v>15120.223100687732</v>
      </c>
      <c r="K23">
        <f t="shared" si="16"/>
        <v>8.9725112537899585E-3</v>
      </c>
      <c r="L23">
        <f t="shared" si="17"/>
        <v>1.1833614897996028E-9</v>
      </c>
      <c r="N23">
        <f t="shared" si="18"/>
        <v>1.9503522500585516E-2</v>
      </c>
      <c r="O23">
        <f t="shared" si="19"/>
        <v>0</v>
      </c>
      <c r="P23">
        <f t="shared" si="20"/>
        <v>0.98049647749941449</v>
      </c>
    </row>
    <row r="24" spans="1:16">
      <c r="A24">
        <f t="shared" si="9"/>
        <v>5400</v>
      </c>
      <c r="B24">
        <f t="shared" si="13"/>
        <v>0.21237846712712799</v>
      </c>
      <c r="D24">
        <f t="shared" si="10"/>
        <v>349966.06539948413</v>
      </c>
      <c r="E24">
        <f t="shared" si="14"/>
        <v>0.2387375927319908</v>
      </c>
      <c r="F24">
        <f t="shared" si="15"/>
        <v>2.8135899325001918E-8</v>
      </c>
      <c r="H24">
        <f t="shared" si="11"/>
        <v>2.5539780747921337E-2</v>
      </c>
      <c r="J24">
        <f t="shared" si="12"/>
        <v>42085.512248119194</v>
      </c>
      <c r="K24">
        <f t="shared" si="16"/>
        <v>2.5871582569054394E-2</v>
      </c>
      <c r="L24">
        <f t="shared" si="17"/>
        <v>3.3835101534846188E-9</v>
      </c>
      <c r="N24">
        <f t="shared" si="18"/>
        <v>7.5353196631922068E-2</v>
      </c>
      <c r="O24">
        <f t="shared" si="19"/>
        <v>0</v>
      </c>
      <c r="P24">
        <f t="shared" si="20"/>
        <v>0.92464680336807792</v>
      </c>
    </row>
    <row r="25" spans="1:16">
      <c r="A25">
        <f t="shared" si="9"/>
        <v>7200</v>
      </c>
      <c r="B25">
        <f t="shared" si="13"/>
        <v>9.0173373129558532E-2</v>
      </c>
      <c r="D25">
        <f t="shared" si="10"/>
        <v>164213.72583609264</v>
      </c>
      <c r="E25">
        <f t="shared" si="14"/>
        <v>9.4501217545059038E-2</v>
      </c>
      <c r="F25">
        <f t="shared" si="15"/>
        <v>1.1946168472203915E-8</v>
      </c>
      <c r="H25">
        <f t="shared" si="11"/>
        <v>4.6754391640809051E-2</v>
      </c>
      <c r="J25">
        <f t="shared" si="12"/>
        <v>85143.902064149253</v>
      </c>
      <c r="K25">
        <f t="shared" si="16"/>
        <v>4.7882687274021118E-2</v>
      </c>
      <c r="L25">
        <f t="shared" si="17"/>
        <v>6.1940218045743835E-9</v>
      </c>
      <c r="N25">
        <f t="shared" si="18"/>
        <v>0.10101630067586165</v>
      </c>
      <c r="O25">
        <f t="shared" si="19"/>
        <v>0</v>
      </c>
      <c r="P25">
        <f t="shared" si="20"/>
        <v>0.89898369932413835</v>
      </c>
    </row>
    <row r="26" spans="1:16">
      <c r="A26">
        <f t="shared" si="9"/>
        <v>10800</v>
      </c>
      <c r="B26">
        <f t="shared" si="13"/>
        <v>0.19460955673507019</v>
      </c>
      <c r="D26">
        <f t="shared" si="10"/>
        <v>376264.71086922777</v>
      </c>
      <c r="E26">
        <f t="shared" si="14"/>
        <v>0.21642809645970487</v>
      </c>
      <c r="F26">
        <f t="shared" si="15"/>
        <v>2.57818740762621E-8</v>
      </c>
      <c r="H26">
        <f t="shared" si="11"/>
        <v>0.10740412150251495</v>
      </c>
      <c r="J26">
        <f t="shared" si="12"/>
        <v>207658.7676437812</v>
      </c>
      <c r="K26">
        <f t="shared" si="16"/>
        <v>0.11362134421025946</v>
      </c>
      <c r="L26">
        <f t="shared" si="17"/>
        <v>1.4228898016653181E-8</v>
      </c>
      <c r="N26">
        <f t="shared" si="18"/>
        <v>0.12342332495381265</v>
      </c>
      <c r="O26">
        <f t="shared" si="19"/>
        <v>0</v>
      </c>
      <c r="P26">
        <f t="shared" si="20"/>
        <v>0.87657667504618741</v>
      </c>
    </row>
    <row r="27" spans="1:16">
      <c r="A27">
        <f t="shared" si="9"/>
        <v>14400</v>
      </c>
      <c r="B27">
        <f t="shared" si="13"/>
        <v>0.45791818419130659</v>
      </c>
      <c r="D27">
        <f t="shared" si="10"/>
        <v>1093172.9935949259</v>
      </c>
      <c r="E27">
        <f t="shared" si="14"/>
        <v>0.61233833725799258</v>
      </c>
      <c r="F27">
        <f t="shared" si="15"/>
        <v>6.0665001041664305E-8</v>
      </c>
      <c r="H27">
        <f t="shared" si="11"/>
        <v>0.1905114623800217</v>
      </c>
      <c r="J27">
        <f t="shared" si="12"/>
        <v>454801.7371529165</v>
      </c>
      <c r="K27">
        <f t="shared" si="16"/>
        <v>0.21135266579177911</v>
      </c>
      <c r="L27">
        <f t="shared" si="17"/>
        <v>2.5238958536105276E-8</v>
      </c>
      <c r="N27">
        <f t="shared" si="18"/>
        <v>9.653420367890389E-2</v>
      </c>
      <c r="O27">
        <f t="shared" si="19"/>
        <v>0</v>
      </c>
      <c r="P27">
        <f t="shared" si="20"/>
        <v>0.90346579632109614</v>
      </c>
    </row>
  </sheetData>
  <pageMargins left="0.7" right="0.7" top="0.75" bottom="0.75" header="0.3" footer="0.3"/>
  <pageSetup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B1" zoomScale="80" zoomScaleNormal="80" workbookViewId="0">
      <selection activeCell="R34" sqref="R34"/>
    </sheetView>
  </sheetViews>
  <sheetFormatPr defaultColWidth="8.7109375" defaultRowHeight="15"/>
  <cols>
    <col min="2" max="2" width="8.7109375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  <col min="18" max="18" width="13.7109375" bestFit="1" customWidth="1"/>
  </cols>
  <sheetData>
    <row r="1" spans="1:19">
      <c r="A1" t="s">
        <v>0</v>
      </c>
      <c r="L1" s="1">
        <v>42171</v>
      </c>
    </row>
    <row r="2" spans="1:19">
      <c r="A2" s="2" t="s">
        <v>1</v>
      </c>
      <c r="B2" t="s">
        <v>2</v>
      </c>
      <c r="L2" s="1"/>
    </row>
    <row r="3" spans="1:19">
      <c r="A3" s="2" t="s">
        <v>3</v>
      </c>
      <c r="B3" t="s">
        <v>4</v>
      </c>
    </row>
    <row r="4" spans="1:19">
      <c r="A4" s="2" t="s">
        <v>5</v>
      </c>
      <c r="B4" t="s">
        <v>6</v>
      </c>
    </row>
    <row r="5" spans="1:19">
      <c r="A5" s="2" t="s">
        <v>7</v>
      </c>
      <c r="B5" t="s">
        <v>8</v>
      </c>
    </row>
    <row r="7" spans="1:19">
      <c r="C7" t="s">
        <v>9</v>
      </c>
      <c r="H7" t="s">
        <v>10</v>
      </c>
      <c r="M7" t="s">
        <v>58</v>
      </c>
    </row>
    <row r="8" spans="1:19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 t="s">
        <v>57</v>
      </c>
      <c r="S8" s="3"/>
    </row>
    <row r="9" spans="1:19">
      <c r="A9">
        <v>0</v>
      </c>
      <c r="B9">
        <v>0</v>
      </c>
      <c r="H9">
        <f t="shared" ref="H9:H15" si="0">MAX(0.00000000000023369*C9+ 0.00000013248,0)</f>
        <v>1.3248000000000001E-7</v>
      </c>
      <c r="I9">
        <f t="shared" ref="I9:I15" si="1">MAX(0.0000000000027484*D9-0.0000000033261,0)</f>
        <v>0</v>
      </c>
      <c r="J9">
        <f t="shared" ref="J9:J15" si="2">MAX(0.0000000000044716*E9 - 0.000000049589,0)</f>
        <v>0</v>
      </c>
      <c r="K9">
        <f t="shared" ref="K9:K15" si="3"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SLOPE(P9:P15,A19:A25)</f>
        <v>5.3292736866336893E-5</v>
      </c>
    </row>
    <row r="10" spans="1:19">
      <c r="A10">
        <v>1</v>
      </c>
      <c r="B10">
        <v>20</v>
      </c>
      <c r="C10">
        <v>2911240</v>
      </c>
      <c r="D10">
        <v>38726</v>
      </c>
      <c r="E10">
        <v>11712</v>
      </c>
      <c r="F10">
        <v>115695</v>
      </c>
      <c r="G10">
        <v>135647</v>
      </c>
      <c r="H10">
        <f t="shared" si="0"/>
        <v>8.1280767559999999E-7</v>
      </c>
      <c r="I10">
        <f t="shared" si="1"/>
        <v>1.0310843839999999E-7</v>
      </c>
      <c r="J10">
        <f t="shared" si="2"/>
        <v>2.7823791999999932E-9</v>
      </c>
      <c r="K10">
        <f t="shared" si="3"/>
        <v>4.5648227450000001E-7</v>
      </c>
      <c r="L10">
        <f t="shared" ref="L10:L15" si="4">G10/$G$10</f>
        <v>1</v>
      </c>
      <c r="M10">
        <f t="shared" ref="M10:M15" si="5">H10/(H10+I10+J10+K10)</f>
        <v>0.59105515048718049</v>
      </c>
      <c r="N10">
        <f t="shared" ref="N10:N15" si="6">I10/(H10+I10+J10+K10)</f>
        <v>7.4978098023032722E-2</v>
      </c>
      <c r="O10">
        <f t="shared" ref="O10:O15" si="7">J10/(H10+I10+J10+K10)</f>
        <v>2.0232825133626197E-3</v>
      </c>
      <c r="P10">
        <f t="shared" ref="P10:P15" si="8">K10/(H10+I10+J10+K10)</f>
        <v>0.33194346897642407</v>
      </c>
    </row>
    <row r="11" spans="1:19">
      <c r="A11">
        <v>2</v>
      </c>
      <c r="B11">
        <v>40</v>
      </c>
      <c r="C11">
        <v>2158559</v>
      </c>
      <c r="D11">
        <v>67741</v>
      </c>
      <c r="E11">
        <v>11011</v>
      </c>
      <c r="F11">
        <v>301912</v>
      </c>
      <c r="G11">
        <v>120237</v>
      </c>
      <c r="H11">
        <f t="shared" si="0"/>
        <v>6.3691365270999992E-7</v>
      </c>
      <c r="I11">
        <f t="shared" si="1"/>
        <v>1.8285326439999999E-7</v>
      </c>
      <c r="J11">
        <f t="shared" si="2"/>
        <v>0</v>
      </c>
      <c r="K11">
        <f t="shared" si="3"/>
        <v>1.2049070192E-6</v>
      </c>
      <c r="L11">
        <f t="shared" si="4"/>
        <v>0.88639630806431402</v>
      </c>
      <c r="M11">
        <f t="shared" si="5"/>
        <v>0.31457591332991874</v>
      </c>
      <c r="N11">
        <f t="shared" si="6"/>
        <v>9.0312450375714795E-2</v>
      </c>
      <c r="O11">
        <f t="shared" si="7"/>
        <v>0</v>
      </c>
      <c r="P11">
        <f t="shared" si="8"/>
        <v>0.59511163629436648</v>
      </c>
    </row>
    <row r="12" spans="1:19">
      <c r="A12">
        <v>3</v>
      </c>
      <c r="B12">
        <v>60</v>
      </c>
      <c r="C12">
        <v>1662619</v>
      </c>
      <c r="D12">
        <v>122132</v>
      </c>
      <c r="E12">
        <v>11521</v>
      </c>
      <c r="F12">
        <v>617064</v>
      </c>
      <c r="G12">
        <v>126402</v>
      </c>
      <c r="H12">
        <f t="shared" si="0"/>
        <v>5.2101743410999993E-7</v>
      </c>
      <c r="I12">
        <f t="shared" si="1"/>
        <v>3.3234148879999998E-7</v>
      </c>
      <c r="J12">
        <f t="shared" si="2"/>
        <v>1.9283035999999933E-9</v>
      </c>
      <c r="K12">
        <f t="shared" si="3"/>
        <v>2.4715344224E-6</v>
      </c>
      <c r="L12">
        <f t="shared" si="4"/>
        <v>0.93184515691463876</v>
      </c>
      <c r="M12">
        <f t="shared" si="5"/>
        <v>0.15661117098979627</v>
      </c>
      <c r="N12">
        <f t="shared" si="6"/>
        <v>9.9897597128144333E-2</v>
      </c>
      <c r="O12">
        <f t="shared" si="7"/>
        <v>5.7962337735531532E-4</v>
      </c>
      <c r="P12">
        <f t="shared" si="8"/>
        <v>0.74291160850470406</v>
      </c>
    </row>
    <row r="13" spans="1:19">
      <c r="A13">
        <v>4</v>
      </c>
      <c r="B13">
        <v>90</v>
      </c>
      <c r="C13">
        <v>942279</v>
      </c>
      <c r="D13">
        <v>212637</v>
      </c>
      <c r="E13">
        <v>14988</v>
      </c>
      <c r="F13">
        <v>1209507</v>
      </c>
      <c r="G13">
        <v>129320</v>
      </c>
      <c r="H13">
        <f t="shared" si="0"/>
        <v>3.5268117950999996E-7</v>
      </c>
      <c r="I13">
        <f t="shared" si="1"/>
        <v>5.8108543079999998E-7</v>
      </c>
      <c r="J13">
        <f t="shared" si="2"/>
        <v>1.7431340799999989E-8</v>
      </c>
      <c r="K13">
        <f t="shared" si="3"/>
        <v>4.8526220837000004E-6</v>
      </c>
      <c r="L13">
        <f t="shared" si="4"/>
        <v>0.9533568748295207</v>
      </c>
      <c r="M13">
        <f t="shared" si="5"/>
        <v>6.0767077096584313E-2</v>
      </c>
      <c r="N13">
        <f t="shared" si="6"/>
        <v>0.1001212007461949</v>
      </c>
      <c r="O13">
        <f t="shared" si="7"/>
        <v>3.0034254500399299E-3</v>
      </c>
      <c r="P13">
        <f t="shared" si="8"/>
        <v>0.83610829670718079</v>
      </c>
    </row>
    <row r="14" spans="1:19">
      <c r="A14">
        <v>5</v>
      </c>
      <c r="B14">
        <v>120</v>
      </c>
      <c r="C14">
        <v>431013</v>
      </c>
      <c r="D14">
        <v>266421</v>
      </c>
      <c r="E14">
        <v>21843</v>
      </c>
      <c r="F14">
        <v>1826923</v>
      </c>
      <c r="G14">
        <v>129023</v>
      </c>
      <c r="H14">
        <f t="shared" si="0"/>
        <v>2.3320342796999999E-7</v>
      </c>
      <c r="I14">
        <f t="shared" si="1"/>
        <v>7.2890537640000002E-7</v>
      </c>
      <c r="J14">
        <f t="shared" si="2"/>
        <v>4.8084158799999993E-8</v>
      </c>
      <c r="K14">
        <f t="shared" si="3"/>
        <v>7.3340787293000005E-6</v>
      </c>
      <c r="L14">
        <f t="shared" si="4"/>
        <v>0.95116736824257075</v>
      </c>
      <c r="M14">
        <f t="shared" si="5"/>
        <v>2.7947727083293124E-2</v>
      </c>
      <c r="N14">
        <f t="shared" si="6"/>
        <v>8.7353984058042539E-2</v>
      </c>
      <c r="O14">
        <f t="shared" si="7"/>
        <v>5.7625351345392895E-3</v>
      </c>
      <c r="P14">
        <f t="shared" si="8"/>
        <v>0.87893575372412514</v>
      </c>
    </row>
    <row r="15" spans="1:19">
      <c r="A15">
        <v>7</v>
      </c>
      <c r="B15">
        <v>240</v>
      </c>
      <c r="C15">
        <v>43379</v>
      </c>
      <c r="D15">
        <v>285916</v>
      </c>
      <c r="E15">
        <v>53290</v>
      </c>
      <c r="F15">
        <v>3090762</v>
      </c>
      <c r="G15">
        <v>131499</v>
      </c>
      <c r="H15">
        <f t="shared" si="0"/>
        <v>1.4261723851E-7</v>
      </c>
      <c r="I15">
        <f t="shared" si="1"/>
        <v>7.824854344E-7</v>
      </c>
      <c r="J15">
        <f t="shared" si="2"/>
        <v>1.8870256399999997E-7</v>
      </c>
      <c r="K15">
        <f t="shared" si="3"/>
        <v>1.24135740542E-5</v>
      </c>
      <c r="L15">
        <f t="shared" si="4"/>
        <v>0.9694206285432041</v>
      </c>
      <c r="M15">
        <f t="shared" si="5"/>
        <v>1.0542857965380332E-2</v>
      </c>
      <c r="N15">
        <f t="shared" si="6"/>
        <v>5.7844569710131383E-2</v>
      </c>
      <c r="O15">
        <f t="shared" si="7"/>
        <v>1.3949676425796134E-2</v>
      </c>
      <c r="P15">
        <f t="shared" si="8"/>
        <v>0.91766289589869221</v>
      </c>
    </row>
    <row r="17" spans="1:16">
      <c r="A17" t="s">
        <v>18</v>
      </c>
      <c r="H17" t="s">
        <v>19</v>
      </c>
      <c r="N17" t="s">
        <v>20</v>
      </c>
    </row>
    <row r="18" spans="1:16">
      <c r="A18" s="3" t="s">
        <v>12</v>
      </c>
      <c r="B18" s="3" t="s">
        <v>21</v>
      </c>
      <c r="D18" s="3" t="s">
        <v>22</v>
      </c>
      <c r="E18" s="3" t="s">
        <v>23</v>
      </c>
      <c r="F18" s="3" t="s">
        <v>24</v>
      </c>
      <c r="H18" s="3" t="s">
        <v>21</v>
      </c>
      <c r="J18" s="3" t="s">
        <v>22</v>
      </c>
      <c r="K18" s="3" t="s">
        <v>23</v>
      </c>
      <c r="L18" s="3" t="s">
        <v>24</v>
      </c>
      <c r="N18" s="3" t="s">
        <v>14</v>
      </c>
      <c r="O18" s="3" t="s">
        <v>15</v>
      </c>
      <c r="P18" s="3" t="s">
        <v>16</v>
      </c>
    </row>
    <row r="19" spans="1:16">
      <c r="A19">
        <f t="shared" ref="A19:A25" si="9">B9*60</f>
        <v>0</v>
      </c>
      <c r="B19" t="e">
        <f>($C$9-$C9)/$C$9</f>
        <v>#DIV/0!</v>
      </c>
      <c r="D19" t="e">
        <f t="shared" ref="D19:D25" si="10">B19/$H9</f>
        <v>#DIV/0!</v>
      </c>
      <c r="E19" t="e">
        <f>LN(1/(1-B19))</f>
        <v>#DIV/0!</v>
      </c>
      <c r="F19" t="e">
        <f>$H$9*B19</f>
        <v>#DIV/0!</v>
      </c>
      <c r="H19">
        <f t="shared" ref="H19:H25" si="11">(2*I9+J9+K9)/(25*H9+2*I9+J9+K9)</f>
        <v>0</v>
      </c>
      <c r="J19">
        <f t="shared" ref="J19:J25" si="12">H19/$H9</f>
        <v>0</v>
      </c>
      <c r="K19">
        <f>LN(1/(1-H19))</f>
        <v>0</v>
      </c>
      <c r="L19">
        <f>$H$9*H19</f>
        <v>0</v>
      </c>
      <c r="N19">
        <v>0</v>
      </c>
      <c r="O19">
        <v>0</v>
      </c>
      <c r="P19">
        <v>0</v>
      </c>
    </row>
    <row r="20" spans="1:16">
      <c r="A20">
        <f t="shared" si="9"/>
        <v>1200</v>
      </c>
      <c r="B20">
        <f t="shared" ref="B20:B25" si="13">($H$10-$H10/L10)/$H$10</f>
        <v>0</v>
      </c>
      <c r="D20">
        <f t="shared" si="10"/>
        <v>0</v>
      </c>
      <c r="E20">
        <f t="shared" ref="E20:E25" si="14">LN(1/(1-B20))</f>
        <v>0</v>
      </c>
      <c r="F20">
        <f t="shared" ref="F20:F25" si="15">$H$9*B20</f>
        <v>0</v>
      </c>
      <c r="H20">
        <f t="shared" si="11"/>
        <v>3.171123066510316E-2</v>
      </c>
      <c r="J20">
        <f t="shared" si="12"/>
        <v>39014.433078150374</v>
      </c>
      <c r="K20">
        <f t="shared" ref="K20:K25" si="16">LN(1/(1-H20))</f>
        <v>3.2224920764147839E-2</v>
      </c>
      <c r="L20">
        <f t="shared" ref="L20:L25" si="17">$H$9*H20</f>
        <v>4.2011038385128666E-9</v>
      </c>
      <c r="N20">
        <f t="shared" ref="N20:N25" si="18">I10/(I10+J10+K10)</f>
        <v>0.18334525575356914</v>
      </c>
      <c r="O20">
        <f t="shared" ref="O20:O25" si="19">J10/(I10+J10+K10)</f>
        <v>4.9475681519720299E-3</v>
      </c>
      <c r="P20">
        <f t="shared" ref="P20:P25" si="20">K10/(I10+J10+K10)</f>
        <v>0.81170717609445886</v>
      </c>
    </row>
    <row r="21" spans="1:16">
      <c r="A21">
        <f t="shared" si="9"/>
        <v>2400</v>
      </c>
      <c r="B21">
        <f t="shared" si="13"/>
        <v>0.11597443648477028</v>
      </c>
      <c r="D21">
        <f t="shared" si="10"/>
        <v>182088.16217286501</v>
      </c>
      <c r="E21">
        <f t="shared" si="14"/>
        <v>0.12326929875895737</v>
      </c>
      <c r="F21">
        <f t="shared" si="15"/>
        <v>1.5364293345502369E-8</v>
      </c>
      <c r="H21">
        <f t="shared" si="11"/>
        <v>8.9782925102751723E-2</v>
      </c>
      <c r="J21">
        <f t="shared" si="12"/>
        <v>140965.61554417136</v>
      </c>
      <c r="K21">
        <f t="shared" si="16"/>
        <v>9.407216407517012E-2</v>
      </c>
      <c r="L21">
        <f t="shared" si="17"/>
        <v>1.1894441917612549E-8</v>
      </c>
      <c r="N21">
        <f t="shared" si="18"/>
        <v>0.13176141914485323</v>
      </c>
      <c r="O21">
        <f t="shared" si="19"/>
        <v>0</v>
      </c>
      <c r="P21">
        <f t="shared" si="20"/>
        <v>0.86823858085514682</v>
      </c>
    </row>
    <row r="22" spans="1:16">
      <c r="A22">
        <f t="shared" si="9"/>
        <v>3600</v>
      </c>
      <c r="B22">
        <f t="shared" si="13"/>
        <v>0.31210728964414236</v>
      </c>
      <c r="D22">
        <f t="shared" si="10"/>
        <v>599034.25338786002</v>
      </c>
      <c r="E22">
        <f t="shared" si="14"/>
        <v>0.3741223974595691</v>
      </c>
      <c r="F22">
        <f t="shared" si="15"/>
        <v>4.1347973732055982E-8</v>
      </c>
      <c r="H22">
        <f t="shared" si="11"/>
        <v>0.19414915516463327</v>
      </c>
      <c r="J22">
        <f t="shared" si="12"/>
        <v>372634.6614413741</v>
      </c>
      <c r="K22">
        <f t="shared" si="16"/>
        <v>0.2158566096360148</v>
      </c>
      <c r="L22">
        <f t="shared" si="17"/>
        <v>2.5720880076210615E-8</v>
      </c>
      <c r="N22">
        <f t="shared" si="18"/>
        <v>0.11844785428967985</v>
      </c>
      <c r="O22">
        <f t="shared" si="19"/>
        <v>6.8725522252358745E-4</v>
      </c>
      <c r="P22">
        <f t="shared" si="20"/>
        <v>0.88086489048779659</v>
      </c>
    </row>
    <row r="23" spans="1:16">
      <c r="A23">
        <f t="shared" si="9"/>
        <v>5400</v>
      </c>
      <c r="B23">
        <f t="shared" si="13"/>
        <v>0.54486630830448446</v>
      </c>
      <c r="D23">
        <f t="shared" si="10"/>
        <v>1544925.9556790022</v>
      </c>
      <c r="E23">
        <f t="shared" si="14"/>
        <v>0.78716407528791876</v>
      </c>
      <c r="F23">
        <f t="shared" si="15"/>
        <v>7.2183888524178104E-8</v>
      </c>
      <c r="H23">
        <f t="shared" si="11"/>
        <v>0.40623080310762388</v>
      </c>
      <c r="J23">
        <f t="shared" si="12"/>
        <v>1151835.7845803495</v>
      </c>
      <c r="K23">
        <f t="shared" si="16"/>
        <v>0.52126459254772883</v>
      </c>
      <c r="L23">
        <f t="shared" si="17"/>
        <v>5.3817456795698017E-8</v>
      </c>
      <c r="N23">
        <f t="shared" si="18"/>
        <v>0.10659890460046266</v>
      </c>
      <c r="O23">
        <f t="shared" si="19"/>
        <v>3.1977429419270706E-3</v>
      </c>
      <c r="P23">
        <f t="shared" si="20"/>
        <v>0.89020335245761018</v>
      </c>
    </row>
    <row r="24" spans="1:16">
      <c r="A24">
        <f t="shared" si="9"/>
        <v>7200</v>
      </c>
      <c r="B24">
        <f t="shared" si="13"/>
        <v>0.69835912536058287</v>
      </c>
      <c r="D24">
        <f t="shared" si="10"/>
        <v>2994634.9049827089</v>
      </c>
      <c r="E24">
        <f t="shared" si="14"/>
        <v>1.1985181260383915</v>
      </c>
      <c r="F24">
        <f t="shared" si="15"/>
        <v>9.2518616927770016E-8</v>
      </c>
      <c r="H24">
        <f t="shared" si="11"/>
        <v>0.60258608611801379</v>
      </c>
      <c r="J24">
        <f t="shared" si="12"/>
        <v>2583950.3791322154</v>
      </c>
      <c r="K24">
        <f t="shared" si="16"/>
        <v>0.92277693719251952</v>
      </c>
      <c r="L24">
        <f t="shared" si="17"/>
        <v>7.9830604688914476E-8</v>
      </c>
      <c r="N24">
        <f t="shared" si="18"/>
        <v>8.9865521116401642E-2</v>
      </c>
      <c r="O24">
        <f t="shared" si="19"/>
        <v>5.9282152771974114E-3</v>
      </c>
      <c r="P24">
        <f t="shared" si="20"/>
        <v>0.904206263606401</v>
      </c>
    </row>
    <row r="25" spans="1:16">
      <c r="A25">
        <f t="shared" si="9"/>
        <v>14400</v>
      </c>
      <c r="B25">
        <f t="shared" si="13"/>
        <v>0.81900275272350698</v>
      </c>
      <c r="D25">
        <f t="shared" si="10"/>
        <v>5742663.097954182</v>
      </c>
      <c r="E25">
        <f t="shared" si="14"/>
        <v>1.7092734562491261</v>
      </c>
      <c r="F25">
        <f t="shared" si="15"/>
        <v>1.085014846808102E-7</v>
      </c>
      <c r="H25">
        <f t="shared" si="11"/>
        <v>0.7989344377470361</v>
      </c>
      <c r="J25">
        <f t="shared" si="12"/>
        <v>5601948.5869586281</v>
      </c>
      <c r="K25">
        <f t="shared" si="16"/>
        <v>1.6041242437453065</v>
      </c>
      <c r="L25">
        <f t="shared" si="17"/>
        <v>1.0584283431272734E-7</v>
      </c>
      <c r="N25">
        <f t="shared" si="18"/>
        <v>5.8460914831728494E-2</v>
      </c>
      <c r="O25">
        <f t="shared" si="19"/>
        <v>1.4098312936638598E-2</v>
      </c>
      <c r="P25">
        <f t="shared" si="20"/>
        <v>0.9274407722316329</v>
      </c>
    </row>
  </sheetData>
  <pageMargins left="0.7" right="0.7" top="0.75" bottom="0.75" header="0.3" footer="0.3"/>
  <pageSetup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70" zoomScaleNormal="70" workbookViewId="0">
      <selection activeCell="R10" sqref="R10"/>
    </sheetView>
  </sheetViews>
  <sheetFormatPr defaultColWidth="8.7109375" defaultRowHeight="15"/>
  <cols>
    <col min="2" max="2" width="8.7109375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  <col min="18" max="18" width="14.85546875" bestFit="1" customWidth="1"/>
  </cols>
  <sheetData>
    <row r="1" spans="1:19">
      <c r="A1" t="s">
        <v>0</v>
      </c>
      <c r="L1" s="1">
        <v>42171</v>
      </c>
    </row>
    <row r="2" spans="1:19">
      <c r="A2" s="2" t="s">
        <v>1</v>
      </c>
      <c r="B2" t="s">
        <v>2</v>
      </c>
      <c r="L2" s="1"/>
    </row>
    <row r="3" spans="1:19">
      <c r="A3" s="2" t="s">
        <v>3</v>
      </c>
      <c r="B3" t="s">
        <v>4</v>
      </c>
    </row>
    <row r="4" spans="1:19">
      <c r="A4" s="2" t="s">
        <v>5</v>
      </c>
      <c r="B4" t="s">
        <v>6</v>
      </c>
    </row>
    <row r="5" spans="1:19">
      <c r="A5" s="2" t="s">
        <v>7</v>
      </c>
      <c r="B5" t="s">
        <v>8</v>
      </c>
    </row>
    <row r="7" spans="1:19">
      <c r="C7" t="s">
        <v>9</v>
      </c>
      <c r="H7" t="s">
        <v>10</v>
      </c>
      <c r="M7" t="s">
        <v>58</v>
      </c>
    </row>
    <row r="8" spans="1:19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 t="s">
        <v>57</v>
      </c>
      <c r="S8" s="3"/>
    </row>
    <row r="9" spans="1:19">
      <c r="A9">
        <v>0</v>
      </c>
      <c r="B9">
        <v>0</v>
      </c>
      <c r="H9">
        <f t="shared" ref="H9:H16" si="0">MAX(0.00000000000023369*C9+ 0.00000013248,0)</f>
        <v>1.3248000000000001E-7</v>
      </c>
      <c r="I9">
        <f t="shared" ref="I9:I16" si="1">MAX(0.0000000000027484*D9-0.0000000033261,0)</f>
        <v>0</v>
      </c>
      <c r="J9">
        <f t="shared" ref="J9:J16" si="2">MAX(0.0000000000044716*E9 - 0.000000049589,0)</f>
        <v>0</v>
      </c>
      <c r="K9">
        <f t="shared" ref="K9:K16" si="3"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3.7912399044795104E-5</v>
      </c>
    </row>
    <row r="10" spans="1:19">
      <c r="A10">
        <v>1</v>
      </c>
      <c r="B10">
        <v>20</v>
      </c>
      <c r="C10">
        <v>2952861</v>
      </c>
      <c r="D10">
        <v>3015</v>
      </c>
      <c r="E10">
        <v>2242</v>
      </c>
      <c r="F10">
        <v>8948</v>
      </c>
      <c r="G10">
        <v>83638</v>
      </c>
      <c r="H10">
        <f t="shared" si="0"/>
        <v>8.2253408708999995E-7</v>
      </c>
      <c r="I10">
        <f t="shared" si="1"/>
        <v>4.9603259999999991E-9</v>
      </c>
      <c r="J10">
        <f t="shared" si="2"/>
        <v>0</v>
      </c>
      <c r="K10">
        <f t="shared" si="3"/>
        <v>2.7455406800000001E-8</v>
      </c>
      <c r="L10">
        <f t="shared" ref="L10:L16" si="4">G10/$G$10</f>
        <v>1</v>
      </c>
      <c r="M10">
        <f t="shared" ref="M10:M16" si="5">H10/(H10+I10+J10+K10)</f>
        <v>0.96208463696247015</v>
      </c>
      <c r="N10">
        <f t="shared" ref="N10:N16" si="6">I10/(H10+I10+J10+K10)</f>
        <v>5.8018913912844701E-3</v>
      </c>
      <c r="O10">
        <f t="shared" ref="O10:O16" si="7">J10/(H10+I10+J10+K10)</f>
        <v>0</v>
      </c>
      <c r="P10">
        <f t="shared" ref="P10:P16" si="8">K10/(H10+I10+J10+K10)</f>
        <v>3.2113471646245249E-2</v>
      </c>
    </row>
    <row r="11" spans="1:19">
      <c r="A11">
        <v>2</v>
      </c>
      <c r="B11">
        <v>40</v>
      </c>
      <c r="C11">
        <v>2774954</v>
      </c>
      <c r="D11">
        <v>2903</v>
      </c>
      <c r="E11">
        <v>2346</v>
      </c>
      <c r="F11">
        <v>16620</v>
      </c>
      <c r="G11">
        <v>72289</v>
      </c>
      <c r="H11">
        <f t="shared" si="0"/>
        <v>7.8095900025999999E-7</v>
      </c>
      <c r="I11">
        <f t="shared" si="1"/>
        <v>4.6525051999999998E-9</v>
      </c>
      <c r="J11">
        <f t="shared" si="2"/>
        <v>0</v>
      </c>
      <c r="K11">
        <f t="shared" si="3"/>
        <v>5.8289942000000003E-8</v>
      </c>
      <c r="L11">
        <f t="shared" si="4"/>
        <v>0.86430808962433348</v>
      </c>
      <c r="M11">
        <f t="shared" si="5"/>
        <v>0.92541493157827137</v>
      </c>
      <c r="N11">
        <f t="shared" si="6"/>
        <v>5.5130906742763041E-3</v>
      </c>
      <c r="O11">
        <f t="shared" si="7"/>
        <v>0</v>
      </c>
      <c r="P11">
        <f t="shared" si="8"/>
        <v>6.9071977747452426E-2</v>
      </c>
    </row>
    <row r="12" spans="1:19">
      <c r="A12">
        <v>3</v>
      </c>
      <c r="B12">
        <v>60</v>
      </c>
      <c r="C12">
        <v>2683484</v>
      </c>
      <c r="D12">
        <v>1136</v>
      </c>
      <c r="E12">
        <v>2447</v>
      </c>
      <c r="F12">
        <v>28941</v>
      </c>
      <c r="G12">
        <v>74546</v>
      </c>
      <c r="H12">
        <f t="shared" si="0"/>
        <v>7.5958337595999997E-7</v>
      </c>
      <c r="I12">
        <f t="shared" si="1"/>
        <v>0</v>
      </c>
      <c r="J12">
        <f t="shared" si="2"/>
        <v>0</v>
      </c>
      <c r="K12">
        <f t="shared" si="3"/>
        <v>1.078092731E-7</v>
      </c>
      <c r="L12">
        <f t="shared" si="4"/>
        <v>0.89129343121547622</v>
      </c>
      <c r="M12">
        <f t="shared" si="5"/>
        <v>0.87570880014162711</v>
      </c>
      <c r="N12">
        <f t="shared" si="6"/>
        <v>0</v>
      </c>
      <c r="O12">
        <f t="shared" si="7"/>
        <v>0</v>
      </c>
      <c r="P12">
        <f t="shared" si="8"/>
        <v>0.12429119985837295</v>
      </c>
    </row>
    <row r="13" spans="1:19">
      <c r="A13">
        <v>4</v>
      </c>
      <c r="B13">
        <v>90</v>
      </c>
      <c r="C13">
        <v>2695686</v>
      </c>
      <c r="D13">
        <v>3644</v>
      </c>
      <c r="E13">
        <v>2291</v>
      </c>
      <c r="F13">
        <v>45405</v>
      </c>
      <c r="G13">
        <v>65519</v>
      </c>
      <c r="H13">
        <f t="shared" si="0"/>
        <v>7.6243486133999991E-7</v>
      </c>
      <c r="I13">
        <f t="shared" si="1"/>
        <v>6.6890696000000002E-9</v>
      </c>
      <c r="J13">
        <f t="shared" si="2"/>
        <v>0</v>
      </c>
      <c r="K13">
        <f t="shared" si="3"/>
        <v>1.7397973549999999E-7</v>
      </c>
      <c r="L13">
        <f t="shared" si="4"/>
        <v>0.78336402113871684</v>
      </c>
      <c r="M13">
        <f t="shared" si="5"/>
        <v>0.80843165865107558</v>
      </c>
      <c r="N13">
        <f t="shared" si="6"/>
        <v>7.0926132916540388E-3</v>
      </c>
      <c r="O13">
        <f t="shared" si="7"/>
        <v>0</v>
      </c>
      <c r="P13">
        <f t="shared" si="8"/>
        <v>0.18447572805727031</v>
      </c>
    </row>
    <row r="14" spans="1:19">
      <c r="A14">
        <v>5</v>
      </c>
      <c r="B14">
        <v>120</v>
      </c>
      <c r="C14">
        <v>2525223</v>
      </c>
      <c r="D14">
        <v>11691</v>
      </c>
      <c r="E14">
        <v>3323</v>
      </c>
      <c r="F14">
        <v>80343</v>
      </c>
      <c r="G14">
        <v>64638</v>
      </c>
      <c r="H14">
        <f t="shared" si="0"/>
        <v>7.2259936286999992E-7</v>
      </c>
      <c r="I14">
        <f t="shared" si="1"/>
        <v>2.8805444400000002E-8</v>
      </c>
      <c r="J14">
        <f t="shared" si="2"/>
        <v>0</v>
      </c>
      <c r="K14">
        <f t="shared" si="3"/>
        <v>3.1439905130000002E-7</v>
      </c>
      <c r="L14">
        <f t="shared" si="4"/>
        <v>0.77283053157655612</v>
      </c>
      <c r="M14">
        <f t="shared" si="5"/>
        <v>0.6779853132071777</v>
      </c>
      <c r="N14">
        <f t="shared" si="6"/>
        <v>2.7026965767086419E-2</v>
      </c>
      <c r="O14">
        <f t="shared" si="7"/>
        <v>0</v>
      </c>
      <c r="P14">
        <f t="shared" si="8"/>
        <v>0.29498772102573589</v>
      </c>
    </row>
    <row r="15" spans="1:19">
      <c r="A15">
        <v>6</v>
      </c>
      <c r="B15">
        <v>180</v>
      </c>
      <c r="C15">
        <v>2477876</v>
      </c>
      <c r="D15">
        <v>32777</v>
      </c>
      <c r="E15">
        <v>2582</v>
      </c>
      <c r="F15">
        <v>134205</v>
      </c>
      <c r="G15">
        <v>62813</v>
      </c>
      <c r="H15">
        <f t="shared" si="0"/>
        <v>7.115348424399999E-7</v>
      </c>
      <c r="I15">
        <f t="shared" si="1"/>
        <v>8.6758206799999995E-8</v>
      </c>
      <c r="J15">
        <f t="shared" si="2"/>
        <v>0</v>
      </c>
      <c r="K15">
        <f t="shared" si="3"/>
        <v>5.3087581550000007E-7</v>
      </c>
      <c r="L15">
        <f t="shared" si="4"/>
        <v>0.75101030632009369</v>
      </c>
      <c r="M15">
        <f t="shared" si="5"/>
        <v>0.53532313411447829</v>
      </c>
      <c r="N15">
        <f t="shared" si="6"/>
        <v>6.5272524132568246E-2</v>
      </c>
      <c r="O15">
        <f t="shared" si="7"/>
        <v>0</v>
      </c>
      <c r="P15">
        <f t="shared" si="8"/>
        <v>0.39940434175295342</v>
      </c>
    </row>
    <row r="16" spans="1:19">
      <c r="A16">
        <v>7</v>
      </c>
      <c r="B16">
        <v>240</v>
      </c>
      <c r="C16">
        <v>2312800</v>
      </c>
      <c r="D16">
        <v>30832</v>
      </c>
      <c r="E16">
        <v>0</v>
      </c>
      <c r="F16">
        <v>213585</v>
      </c>
      <c r="G16">
        <v>59334</v>
      </c>
      <c r="H16">
        <f t="shared" si="0"/>
        <v>6.7295823199999995E-7</v>
      </c>
      <c r="I16">
        <f t="shared" si="1"/>
        <v>8.1412568799999997E-8</v>
      </c>
      <c r="J16">
        <f t="shared" si="2"/>
        <v>0</v>
      </c>
      <c r="K16">
        <f t="shared" si="3"/>
        <v>8.4991197349999998E-7</v>
      </c>
      <c r="L16">
        <f t="shared" si="4"/>
        <v>0.70941438102297993</v>
      </c>
      <c r="M16">
        <f t="shared" si="5"/>
        <v>0.41947606916968438</v>
      </c>
      <c r="N16">
        <f t="shared" si="6"/>
        <v>5.0747019231396351E-2</v>
      </c>
      <c r="O16">
        <f t="shared" si="7"/>
        <v>0</v>
      </c>
      <c r="P16">
        <f t="shared" si="8"/>
        <v>0.52977691159891926</v>
      </c>
    </row>
    <row r="18" spans="1:16">
      <c r="A18" t="s">
        <v>18</v>
      </c>
      <c r="H18" t="s">
        <v>19</v>
      </c>
      <c r="N18" t="s">
        <v>20</v>
      </c>
    </row>
    <row r="19" spans="1:16">
      <c r="A19" s="3" t="s">
        <v>12</v>
      </c>
      <c r="B19" s="3" t="s">
        <v>21</v>
      </c>
      <c r="D19" s="3" t="s">
        <v>22</v>
      </c>
      <c r="E19" s="3" t="s">
        <v>23</v>
      </c>
      <c r="F19" s="3" t="s">
        <v>24</v>
      </c>
      <c r="H19" s="3" t="s">
        <v>21</v>
      </c>
      <c r="J19" s="3" t="s">
        <v>22</v>
      </c>
      <c r="K19" s="3" t="s">
        <v>23</v>
      </c>
      <c r="L19" s="3" t="s">
        <v>24</v>
      </c>
      <c r="N19" s="3" t="s">
        <v>14</v>
      </c>
      <c r="O19" s="3" t="s">
        <v>15</v>
      </c>
      <c r="P19" s="3" t="s">
        <v>16</v>
      </c>
    </row>
    <row r="20" spans="1:16">
      <c r="A20">
        <f t="shared" ref="A20:A27" si="9">B9*60</f>
        <v>0</v>
      </c>
      <c r="B20" t="e">
        <f>($C$9-$C9)/$C$9</f>
        <v>#DIV/0!</v>
      </c>
      <c r="D20" t="e">
        <f t="shared" ref="D20:D27" si="10">B20/$H9</f>
        <v>#DIV/0!</v>
      </c>
      <c r="E20" t="e">
        <f>LN(1/(1-B20))</f>
        <v>#DIV/0!</v>
      </c>
      <c r="F20" t="e">
        <f>$H$9*B20</f>
        <v>#DIV/0!</v>
      </c>
      <c r="H20">
        <f t="shared" ref="H20:H27" si="11">(2*I9+J9+K9)/(25*H9+2*I9+J9+K9)</f>
        <v>0</v>
      </c>
      <c r="J20">
        <f t="shared" ref="J20:J27" si="12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3">($H$10-$H10/L10)/$H$10</f>
        <v>0</v>
      </c>
      <c r="D21">
        <f t="shared" si="10"/>
        <v>0</v>
      </c>
      <c r="E21">
        <f t="shared" ref="E21:E27" si="14">LN(1/(1-B21))</f>
        <v>0</v>
      </c>
      <c r="F21">
        <f t="shared" ref="F21:F27" si="15">$H$9*B21</f>
        <v>0</v>
      </c>
      <c r="H21">
        <f t="shared" si="11"/>
        <v>1.814307648338092E-3</v>
      </c>
      <c r="J21">
        <f t="shared" si="12"/>
        <v>2205.7537515032786</v>
      </c>
      <c r="K21">
        <f t="shared" ref="K21:K27" si="16">LN(1/(1-H21))</f>
        <v>1.8159554978985891E-3</v>
      </c>
      <c r="L21">
        <f t="shared" ref="L21:L27" si="17">$H$9*H21</f>
        <v>2.4035947725183045E-10</v>
      </c>
      <c r="N21">
        <f t="shared" ref="N21:N27" si="18">I10/(I10+J10+K10)</f>
        <v>0.1530221769350221</v>
      </c>
      <c r="O21">
        <f t="shared" ref="O21:O27" si="19">J10/(I10+J10+K10)</f>
        <v>0</v>
      </c>
      <c r="P21">
        <f t="shared" ref="P21:P27" si="20">K10/(I10+J10+K10)</f>
        <v>0.84697782306497793</v>
      </c>
    </row>
    <row r="22" spans="1:16">
      <c r="A22">
        <f t="shared" si="9"/>
        <v>2400</v>
      </c>
      <c r="B22">
        <f t="shared" si="13"/>
        <v>-9.8514393331083069E-2</v>
      </c>
      <c r="D22">
        <f t="shared" si="10"/>
        <v>-126145.41006414584</v>
      </c>
      <c r="E22">
        <f t="shared" si="14"/>
        <v>-9.395871547046418E-2</v>
      </c>
      <c r="F22">
        <f t="shared" si="15"/>
        <v>-1.3051186828501885E-8</v>
      </c>
      <c r="H22">
        <f t="shared" si="11"/>
        <v>3.4502060091051142E-3</v>
      </c>
      <c r="J22">
        <f t="shared" si="12"/>
        <v>4417.9092730302846</v>
      </c>
      <c r="K22">
        <f t="shared" si="16"/>
        <v>3.456171695708768E-3</v>
      </c>
      <c r="L22">
        <f t="shared" si="17"/>
        <v>4.5708329208624552E-10</v>
      </c>
      <c r="N22">
        <f t="shared" si="18"/>
        <v>7.391681459757414E-2</v>
      </c>
      <c r="O22">
        <f t="shared" si="19"/>
        <v>0</v>
      </c>
      <c r="P22">
        <f t="shared" si="20"/>
        <v>0.92608318540242585</v>
      </c>
    </row>
    <row r="23" spans="1:16">
      <c r="A23">
        <f t="shared" si="9"/>
        <v>3600</v>
      </c>
      <c r="B23">
        <f t="shared" si="13"/>
        <v>-3.6098012638566164E-2</v>
      </c>
      <c r="D23">
        <f t="shared" si="10"/>
        <v>-47523.436901108675</v>
      </c>
      <c r="E23">
        <f t="shared" si="14"/>
        <v>-3.5461746156333629E-2</v>
      </c>
      <c r="F23">
        <f t="shared" si="15"/>
        <v>-4.7822647143572459E-9</v>
      </c>
      <c r="H23">
        <f t="shared" si="11"/>
        <v>5.645234891790603E-3</v>
      </c>
      <c r="J23">
        <f t="shared" si="12"/>
        <v>7432.014799765554</v>
      </c>
      <c r="K23">
        <f t="shared" si="16"/>
        <v>5.6612294540599253E-3</v>
      </c>
      <c r="L23">
        <f t="shared" si="17"/>
        <v>7.4788071846441913E-10</v>
      </c>
      <c r="N23">
        <f t="shared" si="18"/>
        <v>0</v>
      </c>
      <c r="O23">
        <f t="shared" si="19"/>
        <v>0</v>
      </c>
      <c r="P23">
        <f t="shared" si="20"/>
        <v>1</v>
      </c>
    </row>
    <row r="24" spans="1:16">
      <c r="A24">
        <f t="shared" si="9"/>
        <v>5400</v>
      </c>
      <c r="B24">
        <f t="shared" si="13"/>
        <v>-0.18327372154119881</v>
      </c>
      <c r="D24">
        <f t="shared" si="10"/>
        <v>-240379.5141516618</v>
      </c>
      <c r="E24">
        <f t="shared" si="14"/>
        <v>-0.16828493738792602</v>
      </c>
      <c r="F24">
        <f t="shared" si="15"/>
        <v>-2.4280102629778018E-8</v>
      </c>
      <c r="H24">
        <f t="shared" si="11"/>
        <v>9.7337719084012505E-3</v>
      </c>
      <c r="J24">
        <f t="shared" si="12"/>
        <v>12766.693132701046</v>
      </c>
      <c r="K24">
        <f t="shared" si="16"/>
        <v>9.7814547410266951E-3</v>
      </c>
      <c r="L24">
        <f t="shared" si="17"/>
        <v>1.2895301024249977E-9</v>
      </c>
      <c r="N24">
        <f t="shared" si="18"/>
        <v>3.7023932251600424E-2</v>
      </c>
      <c r="O24">
        <f t="shared" si="19"/>
        <v>0</v>
      </c>
      <c r="P24">
        <f t="shared" si="20"/>
        <v>0.96297606774839961</v>
      </c>
    </row>
    <row r="25" spans="1:16">
      <c r="A25">
        <f t="shared" si="9"/>
        <v>7200</v>
      </c>
      <c r="B25">
        <f t="shared" si="13"/>
        <v>-0.13673543531419158</v>
      </c>
      <c r="D25">
        <f t="shared" si="10"/>
        <v>-189227.17392264173</v>
      </c>
      <c r="E25">
        <f t="shared" si="14"/>
        <v>-0.12816050107366281</v>
      </c>
      <c r="F25">
        <f t="shared" si="15"/>
        <v>-1.81147104704241E-8</v>
      </c>
      <c r="H25">
        <f t="shared" si="11"/>
        <v>2.0177364046487092E-2</v>
      </c>
      <c r="J25">
        <f t="shared" si="12"/>
        <v>27923.307275482781</v>
      </c>
      <c r="K25">
        <f t="shared" si="16"/>
        <v>2.0383707417954571E-2</v>
      </c>
      <c r="L25">
        <f t="shared" si="17"/>
        <v>2.6730971888786102E-9</v>
      </c>
      <c r="N25">
        <f t="shared" si="18"/>
        <v>8.3930848112139106E-2</v>
      </c>
      <c r="O25">
        <f t="shared" si="19"/>
        <v>0</v>
      </c>
      <c r="P25">
        <f t="shared" si="20"/>
        <v>0.91606915188786087</v>
      </c>
    </row>
    <row r="26" spans="1:16">
      <c r="A26">
        <f t="shared" si="9"/>
        <v>10800</v>
      </c>
      <c r="B26">
        <f t="shared" si="13"/>
        <v>-0.15185117496549985</v>
      </c>
      <c r="D26">
        <f t="shared" si="10"/>
        <v>-213413.547599118</v>
      </c>
      <c r="E26">
        <f t="shared" si="14"/>
        <v>-0.14137036553015608</v>
      </c>
      <c r="F26">
        <f t="shared" si="15"/>
        <v>-2.0117243659429422E-8</v>
      </c>
      <c r="H26">
        <f t="shared" si="11"/>
        <v>3.8090155486773178E-2</v>
      </c>
      <c r="J26">
        <f t="shared" si="12"/>
        <v>53532.382695630433</v>
      </c>
      <c r="K26">
        <f t="shared" si="16"/>
        <v>3.8834549430334334E-2</v>
      </c>
      <c r="L26">
        <f t="shared" si="17"/>
        <v>5.0461837988877109E-9</v>
      </c>
      <c r="N26">
        <f t="shared" si="18"/>
        <v>0.14046863298903473</v>
      </c>
      <c r="O26">
        <f t="shared" si="19"/>
        <v>0</v>
      </c>
      <c r="P26">
        <f t="shared" si="20"/>
        <v>0.85953136701096522</v>
      </c>
    </row>
    <row r="27" spans="1:16">
      <c r="A27">
        <f t="shared" si="9"/>
        <v>14400</v>
      </c>
      <c r="B27">
        <f t="shared" si="13"/>
        <v>-0.15327855662188195</v>
      </c>
      <c r="D27">
        <f t="shared" si="10"/>
        <v>-227768.30616418101</v>
      </c>
      <c r="E27">
        <f t="shared" si="14"/>
        <v>-0.14260880501515133</v>
      </c>
      <c r="F27">
        <f t="shared" si="15"/>
        <v>-2.030634318126692E-8</v>
      </c>
      <c r="H27">
        <f t="shared" si="11"/>
        <v>5.677830055983981E-2</v>
      </c>
      <c r="J27">
        <f t="shared" si="12"/>
        <v>84371.210366351253</v>
      </c>
      <c r="K27">
        <f t="shared" si="16"/>
        <v>5.8453923831756585E-2</v>
      </c>
      <c r="L27">
        <f t="shared" si="17"/>
        <v>7.5219892581675782E-9</v>
      </c>
      <c r="N27">
        <f t="shared" si="18"/>
        <v>8.7415895428830256E-2</v>
      </c>
      <c r="O27">
        <f t="shared" si="19"/>
        <v>0</v>
      </c>
      <c r="P27">
        <f t="shared" si="20"/>
        <v>0.91258410457116979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19" workbookViewId="0">
      <selection activeCell="N37" sqref="N37"/>
    </sheetView>
  </sheetViews>
  <sheetFormatPr defaultRowHeight="15"/>
  <cols>
    <col min="15" max="15" width="11" bestFit="1" customWidth="1"/>
  </cols>
  <sheetData>
    <row r="1" spans="1:16">
      <c r="A1" s="3" t="s">
        <v>25</v>
      </c>
      <c r="C1" s="3"/>
      <c r="D1" s="3"/>
      <c r="E1" s="3"/>
    </row>
    <row r="2" spans="1:16">
      <c r="A2" s="3" t="s">
        <v>30</v>
      </c>
      <c r="B2" s="3" t="s">
        <v>26</v>
      </c>
      <c r="C2" s="3" t="s">
        <v>27</v>
      </c>
      <c r="D2" s="3" t="s">
        <v>28</v>
      </c>
      <c r="E2" s="3" t="s">
        <v>29</v>
      </c>
      <c r="N2" s="3" t="s">
        <v>34</v>
      </c>
      <c r="O2" s="3" t="s">
        <v>37</v>
      </c>
      <c r="P2" s="3" t="s">
        <v>38</v>
      </c>
    </row>
    <row r="3" spans="1:16">
      <c r="A3">
        <v>75</v>
      </c>
      <c r="B3">
        <f>A3+273</f>
        <v>348</v>
      </c>
      <c r="C3">
        <f>1/B3</f>
        <v>2.8735632183908046E-3</v>
      </c>
      <c r="D3" s="4">
        <v>2.0248000000000001E-6</v>
      </c>
      <c r="E3">
        <f>LOG(D3)</f>
        <v>-5.6936178678498024</v>
      </c>
      <c r="N3">
        <v>-13985</v>
      </c>
      <c r="O3">
        <f>-N3*8.314</f>
        <v>116271.29</v>
      </c>
      <c r="P3">
        <f>O3*0.239005736</f>
        <v>27789.505242119438</v>
      </c>
    </row>
    <row r="4" spans="1:16">
      <c r="A4">
        <v>85</v>
      </c>
      <c r="B4">
        <f>A4+273</f>
        <v>358</v>
      </c>
      <c r="C4">
        <f>1/B4</f>
        <v>2.7932960893854749E-3</v>
      </c>
      <c r="D4" s="4">
        <v>4.8265E-5</v>
      </c>
      <c r="E4">
        <f>LOG(D4)</f>
        <v>-4.3163676894738749</v>
      </c>
      <c r="N4" s="3" t="s">
        <v>35</v>
      </c>
      <c r="O4" s="3" t="s">
        <v>36</v>
      </c>
    </row>
    <row r="5" spans="1:16">
      <c r="A5">
        <v>92</v>
      </c>
      <c r="B5">
        <f>A5+273</f>
        <v>365</v>
      </c>
      <c r="C5">
        <f>1/B5</f>
        <v>2.7397260273972603E-3</v>
      </c>
      <c r="D5" s="4">
        <v>1.3861E-4</v>
      </c>
      <c r="E5">
        <f>LOG(D5)</f>
        <v>-3.858205436476343</v>
      </c>
      <c r="N5">
        <v>22.63</v>
      </c>
      <c r="O5" s="4">
        <f>EXP(N5)</f>
        <v>6731070285.6373158</v>
      </c>
    </row>
    <row r="6" spans="1:16">
      <c r="A6">
        <v>97</v>
      </c>
      <c r="B6">
        <f>A6+273</f>
        <v>370</v>
      </c>
      <c r="C6">
        <f>1/B6</f>
        <v>2.7027027027027029E-3</v>
      </c>
      <c r="D6" s="4">
        <v>8.3264999999999996E-5</v>
      </c>
      <c r="E6">
        <f>LOG(D6)</f>
        <v>-4.0795375136124585</v>
      </c>
    </row>
    <row r="12" spans="1:16">
      <c r="A12" s="3" t="s">
        <v>31</v>
      </c>
      <c r="C12" s="3"/>
      <c r="D12" s="3"/>
      <c r="E12" s="3"/>
    </row>
    <row r="13" spans="1:16">
      <c r="A13" s="3" t="s">
        <v>30</v>
      </c>
      <c r="B13" s="3" t="s">
        <v>26</v>
      </c>
      <c r="C13" s="3" t="s">
        <v>27</v>
      </c>
      <c r="D13" s="3" t="s">
        <v>28</v>
      </c>
      <c r="E13" s="3" t="s">
        <v>29</v>
      </c>
      <c r="N13" s="3" t="s">
        <v>34</v>
      </c>
      <c r="O13" s="3" t="s">
        <v>37</v>
      </c>
      <c r="P13" s="3" t="s">
        <v>38</v>
      </c>
    </row>
    <row r="14" spans="1:16">
      <c r="A14">
        <v>70</v>
      </c>
      <c r="B14">
        <f>A14+273</f>
        <v>343</v>
      </c>
      <c r="C14">
        <f>1/B14</f>
        <v>2.9154518950437317E-3</v>
      </c>
      <c r="D14" s="4">
        <v>1.3943999999999999E-6</v>
      </c>
      <c r="E14">
        <f>LOG(D14)</f>
        <v>-5.855612625898063</v>
      </c>
      <c r="N14">
        <v>-11618</v>
      </c>
      <c r="O14">
        <f>-N14*8.314</f>
        <v>96592.051999999996</v>
      </c>
      <c r="P14">
        <f>O14*0.239005736</f>
        <v>23086.054480010269</v>
      </c>
    </row>
    <row r="15" spans="1:16">
      <c r="A15">
        <v>78</v>
      </c>
      <c r="B15">
        <f>A15+273</f>
        <v>351</v>
      </c>
      <c r="C15">
        <f>1/B15</f>
        <v>2.8490028490028491E-3</v>
      </c>
      <c r="D15" s="4">
        <v>8.6211999999999997E-6</v>
      </c>
      <c r="E15">
        <f>LOG(D15)</f>
        <v>-5.0644322797545831</v>
      </c>
      <c r="N15" s="3" t="s">
        <v>35</v>
      </c>
      <c r="O15" s="3" t="s">
        <v>36</v>
      </c>
    </row>
    <row r="16" spans="1:16">
      <c r="A16">
        <v>85</v>
      </c>
      <c r="B16">
        <f>A16+273</f>
        <v>358</v>
      </c>
      <c r="C16">
        <f>1/B16</f>
        <v>2.7932960893854749E-3</v>
      </c>
      <c r="D16" s="4">
        <v>4.2268000000000003E-5</v>
      </c>
      <c r="E16">
        <f>LOG(D16)</f>
        <v>-4.3739883012486498</v>
      </c>
      <c r="N16">
        <v>28.986000000000001</v>
      </c>
      <c r="O16" s="4">
        <f>EXP(N16)</f>
        <v>3876679096090.1064</v>
      </c>
    </row>
    <row r="17" spans="1:16">
      <c r="A17">
        <v>92</v>
      </c>
      <c r="B17">
        <f>A17+273</f>
        <v>365</v>
      </c>
      <c r="C17">
        <f>1/B17</f>
        <v>2.7397260273972603E-3</v>
      </c>
      <c r="D17" s="4">
        <v>1.4747999999999999E-4</v>
      </c>
      <c r="E17">
        <f>LOG(D17)</f>
        <v>-3.831266871065921</v>
      </c>
    </row>
    <row r="18" spans="1:16">
      <c r="D18" s="4"/>
    </row>
    <row r="19" spans="1:16">
      <c r="D19" s="4"/>
    </row>
    <row r="23" spans="1:16">
      <c r="A23" s="3" t="s">
        <v>32</v>
      </c>
      <c r="C23" s="3"/>
      <c r="D23" s="3"/>
      <c r="E23" s="3"/>
    </row>
    <row r="24" spans="1:16">
      <c r="A24" s="3" t="s">
        <v>30</v>
      </c>
      <c r="B24" s="3" t="s">
        <v>26</v>
      </c>
      <c r="C24" s="3" t="s">
        <v>27</v>
      </c>
      <c r="D24" s="3" t="s">
        <v>28</v>
      </c>
      <c r="E24" s="3" t="s">
        <v>29</v>
      </c>
      <c r="N24" s="3" t="s">
        <v>34</v>
      </c>
      <c r="O24" s="3" t="s">
        <v>37</v>
      </c>
      <c r="P24" s="3" t="s">
        <v>38</v>
      </c>
    </row>
    <row r="25" spans="1:16">
      <c r="A25">
        <v>70</v>
      </c>
      <c r="B25">
        <f>A25+273</f>
        <v>343</v>
      </c>
      <c r="C25">
        <f>1/B25</f>
        <v>2.9154518950437317E-3</v>
      </c>
      <c r="D25" s="4">
        <v>3.6694E-6</v>
      </c>
      <c r="E25">
        <f>LOG(D25)</f>
        <v>-5.4354049433751612</v>
      </c>
      <c r="N25">
        <v>-8157.6</v>
      </c>
      <c r="O25">
        <f>-N25*8.314</f>
        <v>67822.286399999997</v>
      </c>
      <c r="P25">
        <f>O25*0.239005736</f>
        <v>16209.915478234789</v>
      </c>
    </row>
    <row r="26" spans="1:16">
      <c r="A26">
        <v>78</v>
      </c>
      <c r="B26">
        <f>A26+273</f>
        <v>351</v>
      </c>
      <c r="C26">
        <f>1/B26</f>
        <v>2.8490028490028491E-3</v>
      </c>
      <c r="D26" s="4">
        <v>2.1455999999999999E-5</v>
      </c>
      <c r="E26">
        <f>LOG(D26)</f>
        <v>-4.6684512394924766</v>
      </c>
      <c r="N26" s="3" t="s">
        <v>35</v>
      </c>
      <c r="O26" s="3" t="s">
        <v>36</v>
      </c>
    </row>
    <row r="27" spans="1:16">
      <c r="A27">
        <v>85</v>
      </c>
      <c r="B27">
        <f>A27+273</f>
        <v>358</v>
      </c>
      <c r="C27">
        <f>1/B27</f>
        <v>2.7932960893854749E-3</v>
      </c>
      <c r="D27" s="4">
        <v>3.0892000000000002E-5</v>
      </c>
      <c r="E27">
        <f>LOG(D27)</f>
        <v>-4.510153973833666</v>
      </c>
      <c r="N27">
        <v>20.882000000000001</v>
      </c>
      <c r="O27" s="4">
        <f>EXP(N27)</f>
        <v>1172026337.3612819</v>
      </c>
    </row>
    <row r="28" spans="1:16">
      <c r="A28">
        <v>92</v>
      </c>
      <c r="B28">
        <f>A28+273</f>
        <v>365</v>
      </c>
      <c r="C28">
        <f>1/B28</f>
        <v>2.7397260273972603E-3</v>
      </c>
      <c r="D28" s="4">
        <v>1.2294000000000001E-4</v>
      </c>
      <c r="E28">
        <f>LOG(D28)</f>
        <v>-3.9103067912151612</v>
      </c>
    </row>
    <row r="34" spans="1:16">
      <c r="A34" s="3" t="s">
        <v>33</v>
      </c>
      <c r="C34" s="3"/>
      <c r="D34" s="3"/>
      <c r="E34" s="3"/>
    </row>
    <row r="35" spans="1:16">
      <c r="A35" s="3" t="s">
        <v>30</v>
      </c>
      <c r="B35" s="3" t="s">
        <v>26</v>
      </c>
      <c r="C35" s="3" t="s">
        <v>27</v>
      </c>
      <c r="D35" s="3" t="s">
        <v>28</v>
      </c>
      <c r="E35" s="3" t="s">
        <v>29</v>
      </c>
      <c r="N35" s="3" t="s">
        <v>34</v>
      </c>
      <c r="O35" s="3" t="s">
        <v>37</v>
      </c>
      <c r="P35" s="3" t="s">
        <v>38</v>
      </c>
    </row>
    <row r="36" spans="1:16">
      <c r="A36">
        <v>70</v>
      </c>
      <c r="B36">
        <f>A36+273</f>
        <v>343</v>
      </c>
      <c r="C36">
        <f>1/B36</f>
        <v>2.9154518950437317E-3</v>
      </c>
      <c r="D36" s="4">
        <v>1.5345000000000001E-6</v>
      </c>
      <c r="E36">
        <f>LOG(D36)</f>
        <v>-5.8140331072321585</v>
      </c>
      <c r="N36">
        <v>-14949</v>
      </c>
      <c r="O36">
        <f>-N36*8.314</f>
        <v>124285.986</v>
      </c>
      <c r="P36">
        <f>O36*0.239005736</f>
        <v>29705.063558415695</v>
      </c>
    </row>
    <row r="37" spans="1:16">
      <c r="A37">
        <v>78</v>
      </c>
      <c r="B37">
        <f>A37+273</f>
        <v>351</v>
      </c>
      <c r="C37">
        <f>1/B37</f>
        <v>2.8490028490028491E-3</v>
      </c>
      <c r="D37" s="4">
        <v>1.5974E-5</v>
      </c>
      <c r="E37">
        <f>LOG(D37)</f>
        <v>-4.7965863199035477</v>
      </c>
      <c r="N37" s="3" t="s">
        <v>35</v>
      </c>
      <c r="O37" s="3" t="s">
        <v>36</v>
      </c>
    </row>
    <row r="38" spans="1:16">
      <c r="A38">
        <v>85</v>
      </c>
      <c r="B38">
        <f>A38+273</f>
        <v>358</v>
      </c>
      <c r="C38">
        <f>1/B38</f>
        <v>2.7932960893854749E-3</v>
      </c>
      <c r="D38" s="4">
        <v>1.0247999999999999E-4</v>
      </c>
      <c r="E38">
        <f>LOG(D38)</f>
        <v>-3.98936088326337</v>
      </c>
      <c r="N38">
        <v>28.291</v>
      </c>
      <c r="O38" s="4">
        <f>EXP(N38)</f>
        <v>1934751479896.6853</v>
      </c>
    </row>
    <row r="39" spans="1:16">
      <c r="A39">
        <v>92</v>
      </c>
      <c r="B39">
        <f>A39+273</f>
        <v>365</v>
      </c>
      <c r="C39">
        <f>1/B39</f>
        <v>2.7397260273972603E-3</v>
      </c>
      <c r="D39" s="4">
        <v>1.3605999999999999E-4</v>
      </c>
      <c r="E39">
        <f>LOG(D39)</f>
        <v>-3.8662695333754513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70" zoomScaleNormal="70" workbookViewId="0">
      <selection activeCell="R10" sqref="R10"/>
    </sheetView>
  </sheetViews>
  <sheetFormatPr defaultColWidth="8.7109375" defaultRowHeight="15"/>
  <cols>
    <col min="2" max="2" width="8.7109375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  <col min="18" max="18" width="14.85546875" bestFit="1" customWidth="1"/>
  </cols>
  <sheetData>
    <row r="1" spans="1:19">
      <c r="A1" t="s">
        <v>0</v>
      </c>
      <c r="L1" s="1">
        <v>42171</v>
      </c>
    </row>
    <row r="2" spans="1:19">
      <c r="A2" s="2" t="s">
        <v>1</v>
      </c>
      <c r="B2" t="s">
        <v>2</v>
      </c>
      <c r="L2" s="1"/>
    </row>
    <row r="3" spans="1:19">
      <c r="A3" s="2" t="s">
        <v>3</v>
      </c>
      <c r="B3" t="s">
        <v>4</v>
      </c>
    </row>
    <row r="4" spans="1:19">
      <c r="A4" s="2" t="s">
        <v>5</v>
      </c>
      <c r="B4" t="s">
        <v>6</v>
      </c>
    </row>
    <row r="5" spans="1:19">
      <c r="A5" s="2" t="s">
        <v>7</v>
      </c>
      <c r="B5" t="s">
        <v>8</v>
      </c>
    </row>
    <row r="7" spans="1:19">
      <c r="C7" t="s">
        <v>9</v>
      </c>
      <c r="H7" t="s">
        <v>10</v>
      </c>
      <c r="M7" t="s">
        <v>58</v>
      </c>
    </row>
    <row r="8" spans="1:19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 t="s">
        <v>57</v>
      </c>
      <c r="S8" s="3"/>
    </row>
    <row r="9" spans="1:19">
      <c r="A9">
        <v>0</v>
      </c>
      <c r="B9">
        <v>0</v>
      </c>
      <c r="H9">
        <f t="shared" ref="H9:H16" si="0">MAX(0.00000000000023369*C9+ 0.00000013248,0)</f>
        <v>1.3248000000000001E-7</v>
      </c>
      <c r="I9">
        <f t="shared" ref="I9:I16" si="1">MAX(0.0000000000027484*D9-0.0000000033261,0)</f>
        <v>0</v>
      </c>
      <c r="J9">
        <f t="shared" ref="J9:J16" si="2">MAX(0.0000000000044716*E9 - 0.000000049589,0)</f>
        <v>0</v>
      </c>
      <c r="K9">
        <f t="shared" ref="K9:K16" si="3"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5.7372664980249609E-5</v>
      </c>
    </row>
    <row r="10" spans="1:19">
      <c r="A10">
        <v>1</v>
      </c>
      <c r="B10">
        <v>20</v>
      </c>
      <c r="C10">
        <v>3062706</v>
      </c>
      <c r="D10">
        <v>5071</v>
      </c>
      <c r="E10">
        <v>3281</v>
      </c>
      <c r="F10">
        <v>21762</v>
      </c>
      <c r="G10">
        <v>99737</v>
      </c>
      <c r="H10">
        <f t="shared" si="0"/>
        <v>8.4820376513999992E-7</v>
      </c>
      <c r="I10">
        <f t="shared" si="1"/>
        <v>1.06110364E-8</v>
      </c>
      <c r="J10">
        <f t="shared" si="2"/>
        <v>0</v>
      </c>
      <c r="K10">
        <f t="shared" si="3"/>
        <v>7.8956154200000002E-8</v>
      </c>
      <c r="L10">
        <f t="shared" ref="L10:L16" si="4">G10/$G$10</f>
        <v>1</v>
      </c>
      <c r="M10">
        <f t="shared" ref="M10:M16" si="5">H10/(H10+I10+J10+K10)</f>
        <v>0.90448926781985683</v>
      </c>
      <c r="N10">
        <f t="shared" ref="N10:N16" si="6">I10/(H10+I10+J10+K10)</f>
        <v>1.1315168522815654E-2</v>
      </c>
      <c r="O10">
        <f t="shared" ref="O10:O16" si="7">J10/(H10+I10+J10+K10)</f>
        <v>0</v>
      </c>
      <c r="P10">
        <f t="shared" ref="P10:P16" si="8">K10/(H10+I10+J10+K10)</f>
        <v>8.4195563657327485E-2</v>
      </c>
    </row>
    <row r="11" spans="1:19">
      <c r="A11">
        <v>2</v>
      </c>
      <c r="B11">
        <v>40</v>
      </c>
      <c r="C11">
        <v>2882668</v>
      </c>
      <c r="D11">
        <v>8736</v>
      </c>
      <c r="E11">
        <v>0</v>
      </c>
      <c r="F11">
        <v>50210</v>
      </c>
      <c r="G11">
        <v>99303</v>
      </c>
      <c r="H11">
        <f t="shared" si="0"/>
        <v>8.0613068491999999E-7</v>
      </c>
      <c r="I11">
        <f t="shared" si="1"/>
        <v>2.0683922399999997E-8</v>
      </c>
      <c r="J11">
        <f t="shared" si="2"/>
        <v>0</v>
      </c>
      <c r="K11">
        <f t="shared" si="3"/>
        <v>1.9329151100000001E-7</v>
      </c>
      <c r="L11">
        <f t="shared" si="4"/>
        <v>0.99564855570149491</v>
      </c>
      <c r="M11">
        <f t="shared" si="5"/>
        <v>0.79024198604710516</v>
      </c>
      <c r="N11">
        <f t="shared" si="6"/>
        <v>2.027624580280343E-2</v>
      </c>
      <c r="O11">
        <f t="shared" si="7"/>
        <v>0</v>
      </c>
      <c r="P11">
        <f t="shared" si="8"/>
        <v>0.18948176815009149</v>
      </c>
    </row>
    <row r="12" spans="1:19">
      <c r="A12">
        <v>3</v>
      </c>
      <c r="B12">
        <v>60</v>
      </c>
      <c r="C12">
        <v>2864460</v>
      </c>
      <c r="D12">
        <v>9043</v>
      </c>
      <c r="E12">
        <v>0</v>
      </c>
      <c r="F12">
        <v>72953</v>
      </c>
      <c r="G12">
        <v>93130</v>
      </c>
      <c r="H12">
        <f t="shared" si="0"/>
        <v>8.0187565739999998E-7</v>
      </c>
      <c r="I12">
        <f t="shared" si="1"/>
        <v>2.1527681199999997E-8</v>
      </c>
      <c r="J12">
        <f t="shared" si="2"/>
        <v>0</v>
      </c>
      <c r="K12">
        <f t="shared" si="3"/>
        <v>2.8469790230000003E-7</v>
      </c>
      <c r="L12">
        <f t="shared" si="4"/>
        <v>0.9337557776953388</v>
      </c>
      <c r="M12">
        <f t="shared" si="5"/>
        <v>0.72364837056649856</v>
      </c>
      <c r="N12">
        <f t="shared" si="6"/>
        <v>1.9427540016573947E-2</v>
      </c>
      <c r="O12">
        <f t="shared" si="7"/>
        <v>0</v>
      </c>
      <c r="P12">
        <f t="shared" si="8"/>
        <v>0.25692408941692763</v>
      </c>
    </row>
    <row r="13" spans="1:19">
      <c r="A13">
        <v>4</v>
      </c>
      <c r="B13">
        <v>90</v>
      </c>
      <c r="C13">
        <v>2703041</v>
      </c>
      <c r="D13">
        <v>33411</v>
      </c>
      <c r="E13">
        <v>0</v>
      </c>
      <c r="F13">
        <v>145751</v>
      </c>
      <c r="G13">
        <v>100042</v>
      </c>
      <c r="H13">
        <f t="shared" si="0"/>
        <v>7.6415365128999997E-7</v>
      </c>
      <c r="I13">
        <f t="shared" si="1"/>
        <v>8.8500692399999994E-8</v>
      </c>
      <c r="J13">
        <f t="shared" si="2"/>
        <v>0</v>
      </c>
      <c r="K13">
        <f t="shared" si="3"/>
        <v>5.7728034409999999E-7</v>
      </c>
      <c r="L13">
        <f t="shared" si="4"/>
        <v>1.0030580426521751</v>
      </c>
      <c r="M13">
        <f t="shared" si="5"/>
        <v>0.5343975901941499</v>
      </c>
      <c r="N13">
        <f t="shared" si="6"/>
        <v>6.1891422843081065E-2</v>
      </c>
      <c r="O13">
        <f t="shared" si="7"/>
        <v>0</v>
      </c>
      <c r="P13">
        <f t="shared" si="8"/>
        <v>0.40371098696276914</v>
      </c>
    </row>
    <row r="14" spans="1:19">
      <c r="A14">
        <v>5</v>
      </c>
      <c r="B14">
        <v>120</v>
      </c>
      <c r="C14">
        <v>2625007</v>
      </c>
      <c r="D14">
        <v>58538</v>
      </c>
      <c r="E14">
        <v>0</v>
      </c>
      <c r="F14">
        <v>239058</v>
      </c>
      <c r="G14">
        <v>101992</v>
      </c>
      <c r="H14">
        <f t="shared" si="0"/>
        <v>7.4591788582999996E-7</v>
      </c>
      <c r="I14">
        <f t="shared" si="1"/>
        <v>1.5755973919999999E-7</v>
      </c>
      <c r="J14">
        <f t="shared" si="2"/>
        <v>0</v>
      </c>
      <c r="K14">
        <f t="shared" si="3"/>
        <v>9.5229050780000001E-7</v>
      </c>
      <c r="L14">
        <f t="shared" si="4"/>
        <v>1.0226094628873938</v>
      </c>
      <c r="M14">
        <f t="shared" si="5"/>
        <v>0.40194562706090542</v>
      </c>
      <c r="N14">
        <f t="shared" si="6"/>
        <v>8.4902707624214521E-2</v>
      </c>
      <c r="O14">
        <f t="shared" si="7"/>
        <v>0</v>
      </c>
      <c r="P14">
        <f t="shared" si="8"/>
        <v>0.51315166531487999</v>
      </c>
    </row>
    <row r="15" spans="1:19">
      <c r="A15">
        <v>6</v>
      </c>
      <c r="B15">
        <v>180</v>
      </c>
      <c r="C15">
        <v>2491866</v>
      </c>
      <c r="D15">
        <v>87877</v>
      </c>
      <c r="E15">
        <v>5742</v>
      </c>
      <c r="F15">
        <v>541889</v>
      </c>
      <c r="G15">
        <v>104887</v>
      </c>
      <c r="H15">
        <f t="shared" si="0"/>
        <v>7.148041655399999E-7</v>
      </c>
      <c r="I15">
        <f t="shared" si="1"/>
        <v>2.3819504679999999E-7</v>
      </c>
      <c r="J15">
        <f t="shared" si="2"/>
        <v>0</v>
      </c>
      <c r="K15">
        <f t="shared" si="3"/>
        <v>2.1693985799E-6</v>
      </c>
      <c r="L15">
        <f t="shared" si="4"/>
        <v>1.0516358021596799</v>
      </c>
      <c r="M15">
        <f t="shared" si="5"/>
        <v>0.22892796277158564</v>
      </c>
      <c r="N15">
        <f t="shared" si="6"/>
        <v>7.6285938771792267E-2</v>
      </c>
      <c r="O15">
        <f t="shared" si="7"/>
        <v>0</v>
      </c>
      <c r="P15">
        <f t="shared" si="8"/>
        <v>0.69478609845662209</v>
      </c>
    </row>
    <row r="16" spans="1:19">
      <c r="A16">
        <v>7</v>
      </c>
      <c r="B16">
        <v>240</v>
      </c>
      <c r="C16">
        <v>1613586</v>
      </c>
      <c r="D16">
        <v>161138</v>
      </c>
      <c r="E16">
        <v>7329</v>
      </c>
      <c r="F16">
        <v>975043</v>
      </c>
      <c r="G16">
        <v>115394</v>
      </c>
      <c r="H16">
        <f t="shared" si="0"/>
        <v>5.0955891233999997E-7</v>
      </c>
      <c r="I16">
        <f t="shared" si="1"/>
        <v>4.3954557919999998E-7</v>
      </c>
      <c r="J16">
        <f t="shared" si="2"/>
        <v>0</v>
      </c>
      <c r="K16">
        <f t="shared" si="3"/>
        <v>3.9102878213000007E-6</v>
      </c>
      <c r="L16">
        <f t="shared" si="4"/>
        <v>1.1569828649347784</v>
      </c>
      <c r="M16">
        <f t="shared" si="5"/>
        <v>0.10486062444342875</v>
      </c>
      <c r="N16">
        <f t="shared" si="6"/>
        <v>9.0452787283419406E-2</v>
      </c>
      <c r="O16">
        <f t="shared" si="7"/>
        <v>0</v>
      </c>
      <c r="P16">
        <f t="shared" si="8"/>
        <v>0.80468658827315187</v>
      </c>
    </row>
    <row r="18" spans="1:16">
      <c r="A18" t="s">
        <v>18</v>
      </c>
      <c r="H18" t="s">
        <v>19</v>
      </c>
      <c r="N18" t="s">
        <v>20</v>
      </c>
    </row>
    <row r="19" spans="1:16">
      <c r="A19" s="3" t="s">
        <v>12</v>
      </c>
      <c r="B19" s="3" t="s">
        <v>21</v>
      </c>
      <c r="D19" s="3" t="s">
        <v>22</v>
      </c>
      <c r="E19" s="3" t="s">
        <v>23</v>
      </c>
      <c r="F19" s="3" t="s">
        <v>24</v>
      </c>
      <c r="H19" s="3" t="s">
        <v>21</v>
      </c>
      <c r="J19" s="3" t="s">
        <v>22</v>
      </c>
      <c r="K19" s="3" t="s">
        <v>23</v>
      </c>
      <c r="L19" s="3" t="s">
        <v>24</v>
      </c>
      <c r="N19" s="3" t="s">
        <v>14</v>
      </c>
      <c r="O19" s="3" t="s">
        <v>15</v>
      </c>
      <c r="P19" s="3" t="s">
        <v>16</v>
      </c>
    </row>
    <row r="20" spans="1:16">
      <c r="A20">
        <f t="shared" ref="A20:A27" si="9">B9*60</f>
        <v>0</v>
      </c>
      <c r="B20" t="e">
        <f>($C$9-$C9)/$C$9</f>
        <v>#DIV/0!</v>
      </c>
      <c r="D20" t="e">
        <f t="shared" ref="D20:D27" si="10">B20/$H9</f>
        <v>#DIV/0!</v>
      </c>
      <c r="E20" t="e">
        <f>LN(1/(1-B20))</f>
        <v>#DIV/0!</v>
      </c>
      <c r="F20" t="e">
        <f>$H$9*B20</f>
        <v>#DIV/0!</v>
      </c>
      <c r="H20">
        <f t="shared" ref="H20:H26" si="11">(2*I9+J9+K9)/(25*H9+2*I9+J9+K9)</f>
        <v>0</v>
      </c>
      <c r="J20">
        <f t="shared" ref="J20:J27" si="12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3">($H$10-$H10/L10)/$H$10</f>
        <v>0</v>
      </c>
      <c r="D21">
        <f t="shared" si="10"/>
        <v>0</v>
      </c>
      <c r="E21">
        <f t="shared" ref="E21:E27" si="14">LN(1/(1-B21))</f>
        <v>0</v>
      </c>
      <c r="F21">
        <f t="shared" ref="F21:F27" si="15">$H$9*B21</f>
        <v>0</v>
      </c>
      <c r="H21">
        <f t="shared" si="11"/>
        <v>4.7020392571578079E-3</v>
      </c>
      <c r="J21">
        <f t="shared" si="12"/>
        <v>5543.525565913651</v>
      </c>
      <c r="K21">
        <f t="shared" ref="K21:K27" si="16">LN(1/(1-H21))</f>
        <v>4.7131286191445338E-3</v>
      </c>
      <c r="L21">
        <f t="shared" ref="L21:L27" si="17">$H$9*H21</f>
        <v>6.2292616078826641E-10</v>
      </c>
      <c r="N21">
        <f t="shared" ref="N21:N27" si="18">I10/(I10+J10+K10)</f>
        <v>0.11847012649294819</v>
      </c>
      <c r="O21">
        <f t="shared" ref="O21:O27" si="19">J10/(I10+J10+K10)</f>
        <v>0</v>
      </c>
      <c r="P21">
        <f t="shared" ref="P21:P27" si="20">K10/(I10+J10+K10)</f>
        <v>0.88152987350705192</v>
      </c>
    </row>
    <row r="22" spans="1:16">
      <c r="A22">
        <f t="shared" si="9"/>
        <v>2400</v>
      </c>
      <c r="B22">
        <f t="shared" si="13"/>
        <v>4.5448886436659425E-2</v>
      </c>
      <c r="D22">
        <f t="shared" si="10"/>
        <v>56379.055265920993</v>
      </c>
      <c r="E22">
        <f t="shared" si="14"/>
        <v>4.6514087157538221E-2</v>
      </c>
      <c r="F22">
        <f t="shared" si="15"/>
        <v>6.0210684751286412E-9</v>
      </c>
      <c r="H22">
        <f t="shared" si="11"/>
        <v>1.1509721503263516E-2</v>
      </c>
      <c r="J22">
        <f t="shared" si="12"/>
        <v>14277.736499269638</v>
      </c>
      <c r="K22">
        <f t="shared" si="16"/>
        <v>1.1576471021002467E-2</v>
      </c>
      <c r="L22">
        <f t="shared" si="17"/>
        <v>1.5248079047523507E-9</v>
      </c>
      <c r="N22">
        <f t="shared" si="18"/>
        <v>9.6664939854726323E-2</v>
      </c>
      <c r="O22">
        <f t="shared" si="19"/>
        <v>0</v>
      </c>
      <c r="P22">
        <f t="shared" si="20"/>
        <v>0.90333506014527376</v>
      </c>
    </row>
    <row r="23" spans="1:16">
      <c r="A23">
        <f t="shared" si="9"/>
        <v>3600</v>
      </c>
      <c r="B23">
        <f t="shared" si="13"/>
        <v>-1.24498765381884E-2</v>
      </c>
      <c r="D23">
        <f t="shared" si="10"/>
        <v>-15525.943983080688</v>
      </c>
      <c r="E23">
        <f t="shared" si="14"/>
        <v>-1.2373014119520314E-2</v>
      </c>
      <c r="F23">
        <f t="shared" si="15"/>
        <v>-1.6493596437791994E-9</v>
      </c>
      <c r="H23">
        <f t="shared" si="11"/>
        <v>1.6086330315484027E-2</v>
      </c>
      <c r="J23">
        <f t="shared" si="12"/>
        <v>20060.878724816652</v>
      </c>
      <c r="K23">
        <f t="shared" si="16"/>
        <v>1.6217119839192742E-2</v>
      </c>
      <c r="L23">
        <f t="shared" si="17"/>
        <v>2.1311170401953238E-9</v>
      </c>
      <c r="N23">
        <f t="shared" si="18"/>
        <v>7.030007406288441E-2</v>
      </c>
      <c r="O23">
        <f t="shared" si="19"/>
        <v>0</v>
      </c>
      <c r="P23">
        <f t="shared" si="20"/>
        <v>0.92969992593711559</v>
      </c>
    </row>
    <row r="24" spans="1:16">
      <c r="A24">
        <f t="shared" si="9"/>
        <v>5400</v>
      </c>
      <c r="B24">
        <f t="shared" si="13"/>
        <v>0.10183850575375249</v>
      </c>
      <c r="D24">
        <f t="shared" si="10"/>
        <v>133269.67106920789</v>
      </c>
      <c r="E24">
        <f t="shared" si="14"/>
        <v>0.10740538915809766</v>
      </c>
      <c r="F24">
        <f t="shared" si="15"/>
        <v>1.349156524225713E-8</v>
      </c>
      <c r="H24">
        <f t="shared" si="11"/>
        <v>3.7983535930182499E-2</v>
      </c>
      <c r="J24">
        <f t="shared" si="12"/>
        <v>49706.67334515891</v>
      </c>
      <c r="K24">
        <f t="shared" si="16"/>
        <v>3.8723714045190989E-2</v>
      </c>
      <c r="L24">
        <f t="shared" si="17"/>
        <v>5.0320588400305774E-9</v>
      </c>
      <c r="N24">
        <f t="shared" si="18"/>
        <v>0.13292762567291896</v>
      </c>
      <c r="O24">
        <f t="shared" si="19"/>
        <v>0</v>
      </c>
      <c r="P24">
        <f t="shared" si="20"/>
        <v>0.86707237432708095</v>
      </c>
    </row>
    <row r="25" spans="1:16">
      <c r="A25">
        <f t="shared" si="9"/>
        <v>7200</v>
      </c>
      <c r="B25">
        <f t="shared" si="13"/>
        <v>0.14003452152588919</v>
      </c>
      <c r="D25">
        <f t="shared" si="10"/>
        <v>187734.50025275847</v>
      </c>
      <c r="E25">
        <f t="shared" si="14"/>
        <v>0.15086303184944089</v>
      </c>
      <c r="F25">
        <f t="shared" si="15"/>
        <v>1.85517734117498E-8</v>
      </c>
      <c r="H25">
        <f t="shared" si="11"/>
        <v>6.3639832206006872E-2</v>
      </c>
      <c r="J25">
        <f t="shared" si="12"/>
        <v>85317.477184761927</v>
      </c>
      <c r="K25">
        <f t="shared" si="16"/>
        <v>6.5755081867318557E-2</v>
      </c>
      <c r="L25">
        <f t="shared" si="17"/>
        <v>8.4310049706517902E-9</v>
      </c>
      <c r="N25">
        <f t="shared" si="18"/>
        <v>0.14196486384167106</v>
      </c>
      <c r="O25">
        <f t="shared" si="19"/>
        <v>0</v>
      </c>
      <c r="P25">
        <f t="shared" si="20"/>
        <v>0.85803513615832894</v>
      </c>
    </row>
    <row r="26" spans="1:16">
      <c r="A26">
        <f t="shared" si="9"/>
        <v>10800</v>
      </c>
      <c r="B26">
        <f t="shared" si="13"/>
        <v>0.19865133853109257</v>
      </c>
      <c r="D26">
        <f t="shared" si="10"/>
        <v>277910.15792559227</v>
      </c>
      <c r="E26">
        <f t="shared" si="14"/>
        <v>0.22145914388910598</v>
      </c>
      <c r="F26">
        <f t="shared" si="15"/>
        <v>2.6317329328599145E-8</v>
      </c>
      <c r="H26">
        <f t="shared" si="11"/>
        <v>0.12896288247092252</v>
      </c>
      <c r="J26">
        <f t="shared" si="12"/>
        <v>180417.08301111721</v>
      </c>
      <c r="K26">
        <f t="shared" si="16"/>
        <v>0.13807068819367441</v>
      </c>
      <c r="L26">
        <f t="shared" si="17"/>
        <v>1.7085002669747818E-8</v>
      </c>
      <c r="N26">
        <f t="shared" si="18"/>
        <v>9.8934905026511963E-2</v>
      </c>
      <c r="O26">
        <f t="shared" si="19"/>
        <v>0</v>
      </c>
      <c r="P26">
        <f t="shared" si="20"/>
        <v>0.90106509497348808</v>
      </c>
    </row>
    <row r="27" spans="1:16">
      <c r="A27">
        <f t="shared" si="9"/>
        <v>14400</v>
      </c>
      <c r="B27">
        <f t="shared" si="13"/>
        <v>0.48076103095585276</v>
      </c>
      <c r="D27">
        <f t="shared" si="10"/>
        <v>943484.68707592343</v>
      </c>
      <c r="E27">
        <f t="shared" si="14"/>
        <v>0.65539106046862183</v>
      </c>
      <c r="F27">
        <f t="shared" si="15"/>
        <v>6.3691221381031371E-8</v>
      </c>
      <c r="H27">
        <f>(2*I16+J16+K16)/(25*H16+2*I16+J16+K16)</f>
        <v>0.27323612839195682</v>
      </c>
      <c r="J27">
        <f t="shared" si="12"/>
        <v>536220.88001012476</v>
      </c>
      <c r="K27">
        <f t="shared" si="16"/>
        <v>0.31915365254533967</v>
      </c>
      <c r="L27">
        <f t="shared" si="17"/>
        <v>3.619832228936644E-8</v>
      </c>
      <c r="N27">
        <f t="shared" si="18"/>
        <v>0.10104883077808809</v>
      </c>
      <c r="O27">
        <f t="shared" si="19"/>
        <v>0</v>
      </c>
      <c r="P27">
        <f t="shared" si="20"/>
        <v>0.89895116922191198</v>
      </c>
    </row>
  </sheetData>
  <pageMargins left="0.7" right="0.7" top="0.75" bottom="0.75" header="0.3" footer="0.3"/>
  <pageSetup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70" zoomScaleNormal="70" workbookViewId="0">
      <selection activeCell="R10" sqref="R10"/>
    </sheetView>
  </sheetViews>
  <sheetFormatPr defaultColWidth="8.7109375" defaultRowHeight="15"/>
  <cols>
    <col min="2" max="2" width="8.7109375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  <col min="18" max="18" width="14.85546875" bestFit="1" customWidth="1"/>
  </cols>
  <sheetData>
    <row r="1" spans="1:19">
      <c r="A1" t="s">
        <v>0</v>
      </c>
      <c r="L1" s="1">
        <v>42171</v>
      </c>
    </row>
    <row r="2" spans="1:19">
      <c r="A2" s="2" t="s">
        <v>1</v>
      </c>
      <c r="B2" t="s">
        <v>2</v>
      </c>
      <c r="L2" s="1"/>
    </row>
    <row r="3" spans="1:19">
      <c r="A3" s="2" t="s">
        <v>3</v>
      </c>
      <c r="B3" t="s">
        <v>4</v>
      </c>
    </row>
    <row r="4" spans="1:19">
      <c r="A4" s="2" t="s">
        <v>5</v>
      </c>
      <c r="B4" t="s">
        <v>6</v>
      </c>
    </row>
    <row r="5" spans="1:19">
      <c r="A5" s="2" t="s">
        <v>7</v>
      </c>
      <c r="B5" t="s">
        <v>8</v>
      </c>
    </row>
    <row r="7" spans="1:19">
      <c r="C7" t="s">
        <v>9</v>
      </c>
      <c r="H7" t="s">
        <v>10</v>
      </c>
      <c r="M7" t="s">
        <v>58</v>
      </c>
    </row>
    <row r="8" spans="1:19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 t="s">
        <v>57</v>
      </c>
      <c r="S8" s="3"/>
    </row>
    <row r="9" spans="1:19">
      <c r="A9">
        <v>0</v>
      </c>
      <c r="B9">
        <v>0</v>
      </c>
      <c r="H9">
        <f t="shared" ref="H9:H16" si="0">MAX(0.00000000000023369*C9+ 0.00000013248,0)</f>
        <v>1.3248000000000001E-7</v>
      </c>
      <c r="I9">
        <f t="shared" ref="I9:I16" si="1">MAX(0.0000000000027484*D9-0.0000000033261,0)</f>
        <v>0</v>
      </c>
      <c r="J9">
        <f t="shared" ref="J9:J16" si="2">MAX(0.0000000000044716*E9 - 0.000000049589,0)</f>
        <v>0</v>
      </c>
      <c r="K9">
        <f t="shared" ref="K9:K16" si="3"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5.1945202289128317E-5</v>
      </c>
    </row>
    <row r="10" spans="1:19">
      <c r="A10">
        <v>1</v>
      </c>
      <c r="B10">
        <v>20</v>
      </c>
      <c r="C10">
        <v>3096809</v>
      </c>
      <c r="D10">
        <v>41745</v>
      </c>
      <c r="E10">
        <v>6142</v>
      </c>
      <c r="F10">
        <v>125242</v>
      </c>
      <c r="G10">
        <v>172134</v>
      </c>
      <c r="H10">
        <f t="shared" si="0"/>
        <v>8.5617329520999997E-7</v>
      </c>
      <c r="I10">
        <f t="shared" si="1"/>
        <v>1.1140585799999999E-7</v>
      </c>
      <c r="J10">
        <f t="shared" si="2"/>
        <v>0</v>
      </c>
      <c r="K10">
        <f t="shared" si="3"/>
        <v>4.9485262220000004E-7</v>
      </c>
      <c r="L10">
        <f t="shared" ref="L10:L16" si="4">G10/$G$10</f>
        <v>1</v>
      </c>
      <c r="M10">
        <f t="shared" ref="M10:M16" si="5">H10/(H10+I10+J10+K10)</f>
        <v>0.58544494834295269</v>
      </c>
      <c r="N10">
        <f t="shared" ref="N10:N16" si="6">I10/(H10+I10+J10+K10)</f>
        <v>7.6178499314107709E-2</v>
      </c>
      <c r="O10">
        <f t="shared" ref="O10:O16" si="7">J10/(H10+I10+J10+K10)</f>
        <v>0</v>
      </c>
      <c r="P10">
        <f t="shared" ref="P10:P16" si="8">K10/(H10+I10+J10+K10)</f>
        <v>0.33837655234293967</v>
      </c>
    </row>
    <row r="11" spans="1:19">
      <c r="A11">
        <v>2</v>
      </c>
      <c r="B11">
        <v>40</v>
      </c>
      <c r="C11">
        <v>2315794</v>
      </c>
      <c r="D11">
        <v>78903</v>
      </c>
      <c r="E11">
        <v>6620</v>
      </c>
      <c r="F11">
        <v>346655</v>
      </c>
      <c r="G11">
        <v>170159</v>
      </c>
      <c r="H11">
        <f t="shared" si="0"/>
        <v>6.7365789985999992E-7</v>
      </c>
      <c r="I11">
        <f t="shared" si="1"/>
        <v>2.135309052E-7</v>
      </c>
      <c r="J11">
        <f t="shared" si="2"/>
        <v>0</v>
      </c>
      <c r="K11">
        <f t="shared" si="3"/>
        <v>1.3847336105E-6</v>
      </c>
      <c r="L11">
        <f t="shared" si="4"/>
        <v>0.98852638061045461</v>
      </c>
      <c r="M11">
        <f t="shared" si="5"/>
        <v>0.29651448273331638</v>
      </c>
      <c r="N11">
        <f t="shared" si="6"/>
        <v>9.3986882535056715E-2</v>
      </c>
      <c r="O11">
        <f t="shared" si="7"/>
        <v>0</v>
      </c>
      <c r="P11">
        <f t="shared" si="8"/>
        <v>0.60949863473162702</v>
      </c>
    </row>
    <row r="12" spans="1:19">
      <c r="A12">
        <v>3</v>
      </c>
      <c r="B12">
        <v>60</v>
      </c>
      <c r="C12">
        <v>1733378</v>
      </c>
      <c r="D12">
        <v>136471</v>
      </c>
      <c r="E12">
        <v>11509</v>
      </c>
      <c r="F12">
        <v>695510</v>
      </c>
      <c r="G12">
        <v>175570</v>
      </c>
      <c r="H12">
        <f t="shared" si="0"/>
        <v>5.3755310481999997E-7</v>
      </c>
      <c r="I12">
        <f t="shared" si="1"/>
        <v>3.7175079639999999E-7</v>
      </c>
      <c r="J12">
        <f t="shared" si="2"/>
        <v>1.8746443999999944E-9</v>
      </c>
      <c r="K12">
        <f t="shared" si="3"/>
        <v>2.7868167409999998E-6</v>
      </c>
      <c r="L12">
        <f t="shared" si="4"/>
        <v>1.0199611930240393</v>
      </c>
      <c r="M12">
        <f t="shared" si="5"/>
        <v>0.14536338290234227</v>
      </c>
      <c r="N12">
        <f t="shared" si="6"/>
        <v>0.10052765555030858</v>
      </c>
      <c r="O12">
        <f t="shared" si="7"/>
        <v>5.0693531351507916E-4</v>
      </c>
      <c r="P12">
        <f t="shared" si="8"/>
        <v>0.7536020262338341</v>
      </c>
    </row>
    <row r="13" spans="1:19">
      <c r="A13">
        <v>4</v>
      </c>
      <c r="B13">
        <v>90</v>
      </c>
      <c r="C13">
        <v>923328</v>
      </c>
      <c r="D13">
        <v>219149</v>
      </c>
      <c r="E13">
        <v>18732</v>
      </c>
      <c r="F13">
        <v>1410118</v>
      </c>
      <c r="G13">
        <v>178437</v>
      </c>
      <c r="H13">
        <f t="shared" si="0"/>
        <v>3.4825252031999999E-7</v>
      </c>
      <c r="I13">
        <f t="shared" si="1"/>
        <v>5.9898301160000002E-7</v>
      </c>
      <c r="J13">
        <f t="shared" si="2"/>
        <v>3.4173011199999995E-8</v>
      </c>
      <c r="K13">
        <f t="shared" si="3"/>
        <v>5.6588977538000005E-6</v>
      </c>
      <c r="L13">
        <f t="shared" si="4"/>
        <v>1.036616821778382</v>
      </c>
      <c r="M13">
        <f t="shared" si="5"/>
        <v>5.2445249473135197E-2</v>
      </c>
      <c r="N13">
        <f t="shared" si="6"/>
        <v>9.020412384859848E-2</v>
      </c>
      <c r="O13">
        <f t="shared" si="7"/>
        <v>5.1463004373534091E-3</v>
      </c>
      <c r="P13">
        <f t="shared" si="8"/>
        <v>0.85220432624091291</v>
      </c>
    </row>
    <row r="14" spans="1:19">
      <c r="A14">
        <v>5</v>
      </c>
      <c r="B14">
        <v>120</v>
      </c>
      <c r="C14">
        <v>299683</v>
      </c>
      <c r="D14">
        <v>277133</v>
      </c>
      <c r="E14">
        <v>29290</v>
      </c>
      <c r="F14">
        <v>2187310</v>
      </c>
      <c r="G14">
        <v>169514</v>
      </c>
      <c r="H14">
        <f t="shared" si="0"/>
        <v>2.0251292026999999E-7</v>
      </c>
      <c r="I14">
        <f t="shared" si="1"/>
        <v>7.5834623720000006E-7</v>
      </c>
      <c r="J14">
        <f t="shared" si="2"/>
        <v>8.1384163999999969E-8</v>
      </c>
      <c r="K14">
        <f t="shared" si="3"/>
        <v>8.782510121E-6</v>
      </c>
      <c r="L14">
        <f t="shared" si="4"/>
        <v>0.984779299847793</v>
      </c>
      <c r="M14">
        <f t="shared" si="5"/>
        <v>2.061251933250419E-2</v>
      </c>
      <c r="N14">
        <f t="shared" si="6"/>
        <v>7.7187304662716033E-2</v>
      </c>
      <c r="O14">
        <f t="shared" si="7"/>
        <v>8.2835833465495605E-3</v>
      </c>
      <c r="P14">
        <f t="shared" si="8"/>
        <v>0.8939165926582302</v>
      </c>
    </row>
    <row r="15" spans="1:19">
      <c r="A15">
        <v>6</v>
      </c>
      <c r="B15">
        <v>180</v>
      </c>
      <c r="C15">
        <v>58355</v>
      </c>
      <c r="D15">
        <v>275650</v>
      </c>
      <c r="E15">
        <v>44587</v>
      </c>
      <c r="F15">
        <v>2747177</v>
      </c>
      <c r="G15">
        <v>170399</v>
      </c>
      <c r="H15">
        <f t="shared" si="0"/>
        <v>1.4611697995000001E-7</v>
      </c>
      <c r="I15">
        <f t="shared" si="1"/>
        <v>7.5427035999999997E-7</v>
      </c>
      <c r="J15">
        <f t="shared" si="2"/>
        <v>1.4978622919999999E-7</v>
      </c>
      <c r="K15">
        <f t="shared" si="3"/>
        <v>1.1032671580699999E-5</v>
      </c>
      <c r="L15">
        <f t="shared" si="4"/>
        <v>0.9899206432198171</v>
      </c>
      <c r="M15">
        <f t="shared" si="5"/>
        <v>1.2092928291132982E-2</v>
      </c>
      <c r="N15">
        <f t="shared" si="6"/>
        <v>6.2424896673393494E-2</v>
      </c>
      <c r="O15">
        <f t="shared" si="7"/>
        <v>1.2396602566892904E-2</v>
      </c>
      <c r="P15">
        <f t="shared" si="8"/>
        <v>0.91308557246858058</v>
      </c>
    </row>
    <row r="16" spans="1:19">
      <c r="A16">
        <v>7</v>
      </c>
      <c r="B16">
        <v>240</v>
      </c>
      <c r="C16">
        <v>0</v>
      </c>
      <c r="D16">
        <v>257914</v>
      </c>
      <c r="E16">
        <v>53818</v>
      </c>
      <c r="F16">
        <v>2586500</v>
      </c>
      <c r="G16">
        <v>180597</v>
      </c>
      <c r="H16">
        <f t="shared" si="0"/>
        <v>1.3248000000000001E-7</v>
      </c>
      <c r="I16">
        <f t="shared" si="1"/>
        <v>7.0552473760000004E-7</v>
      </c>
      <c r="J16">
        <f t="shared" si="2"/>
        <v>1.9106356879999998E-7</v>
      </c>
      <c r="K16">
        <f t="shared" si="3"/>
        <v>1.0386894649999999E-5</v>
      </c>
      <c r="L16">
        <f t="shared" si="4"/>
        <v>1.0491651852626442</v>
      </c>
      <c r="M16">
        <f t="shared" si="5"/>
        <v>1.1604802898009517E-2</v>
      </c>
      <c r="N16">
        <f t="shared" si="6"/>
        <v>6.1801596614718325E-2</v>
      </c>
      <c r="O16">
        <f t="shared" si="7"/>
        <v>1.6736526697722527E-2</v>
      </c>
      <c r="P16">
        <f t="shared" si="8"/>
        <v>0.90985707378954961</v>
      </c>
    </row>
    <row r="18" spans="1:16">
      <c r="A18" t="s">
        <v>18</v>
      </c>
      <c r="H18" t="s">
        <v>19</v>
      </c>
      <c r="N18" t="s">
        <v>20</v>
      </c>
    </row>
    <row r="19" spans="1:16">
      <c r="A19" s="3" t="s">
        <v>12</v>
      </c>
      <c r="B19" s="3" t="s">
        <v>21</v>
      </c>
      <c r="D19" s="3" t="s">
        <v>22</v>
      </c>
      <c r="E19" s="3" t="s">
        <v>23</v>
      </c>
      <c r="F19" s="3" t="s">
        <v>24</v>
      </c>
      <c r="H19" s="3" t="s">
        <v>21</v>
      </c>
      <c r="J19" s="3" t="s">
        <v>22</v>
      </c>
      <c r="K19" s="3" t="s">
        <v>23</v>
      </c>
      <c r="L19" s="3" t="s">
        <v>24</v>
      </c>
      <c r="N19" s="3" t="s">
        <v>14</v>
      </c>
      <c r="O19" s="3" t="s">
        <v>15</v>
      </c>
      <c r="P19" s="3" t="s">
        <v>16</v>
      </c>
    </row>
    <row r="20" spans="1:16">
      <c r="A20">
        <f t="shared" ref="A20:A27" si="9">B9*60</f>
        <v>0</v>
      </c>
      <c r="B20" t="e">
        <f>($C$9-$C9)/$C$9</f>
        <v>#DIV/0!</v>
      </c>
      <c r="D20" t="e">
        <f t="shared" ref="D20:D27" si="10">B20/$H9</f>
        <v>#DIV/0!</v>
      </c>
      <c r="E20" t="e">
        <f>LN(1/(1-B20))</f>
        <v>#DIV/0!</v>
      </c>
      <c r="F20" t="e">
        <f>$H$9*B20</f>
        <v>#DIV/0!</v>
      </c>
      <c r="H20">
        <f t="shared" ref="H20:H26" si="11">(2*I9+J9+K9)/(25*H9+2*I9+J9+K9)</f>
        <v>0</v>
      </c>
      <c r="J20">
        <f t="shared" ref="J20:J27" si="12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3">($H$10-$H10/L10)/$H$10</f>
        <v>0</v>
      </c>
      <c r="D21">
        <f t="shared" si="10"/>
        <v>0</v>
      </c>
      <c r="E21">
        <f t="shared" ref="E21:E27" si="14">LN(1/(1-B21))</f>
        <v>0</v>
      </c>
      <c r="F21">
        <f t="shared" ref="F21:F27" si="15">$H$9*B21</f>
        <v>0</v>
      </c>
      <c r="H21">
        <f t="shared" si="11"/>
        <v>3.2441209866081379E-2</v>
      </c>
      <c r="J21">
        <f t="shared" si="12"/>
        <v>37890.938724179992</v>
      </c>
      <c r="K21">
        <f t="shared" ref="K21:K27" si="16">LN(1/(1-H21))</f>
        <v>3.2979090928019372E-2</v>
      </c>
      <c r="L21">
        <f t="shared" ref="L21:L27" si="17">$H$9*H21</f>
        <v>4.2978114830584611E-9</v>
      </c>
      <c r="N21">
        <f t="shared" ref="N21:N27" si="18">I10/(I10+J10+K10)</f>
        <v>0.18375966957731965</v>
      </c>
      <c r="O21">
        <f t="shared" ref="O21:O27" si="19">J10/(I10+J10+K10)</f>
        <v>0</v>
      </c>
      <c r="P21">
        <f t="shared" ref="P21:P27" si="20">K10/(I10+J10+K10)</f>
        <v>0.8162403304226804</v>
      </c>
    </row>
    <row r="22" spans="1:16">
      <c r="A22">
        <f t="shared" si="9"/>
        <v>2400</v>
      </c>
      <c r="B22">
        <f t="shared" si="13"/>
        <v>0.20404325815734883</v>
      </c>
      <c r="D22">
        <f t="shared" si="10"/>
        <v>302888.54060755949</v>
      </c>
      <c r="E22">
        <f t="shared" si="14"/>
        <v>0.22821043903324531</v>
      </c>
      <c r="F22">
        <f t="shared" si="15"/>
        <v>2.7031650840685575E-8</v>
      </c>
      <c r="H22">
        <f t="shared" si="11"/>
        <v>9.7130318246696531E-2</v>
      </c>
      <c r="J22">
        <f t="shared" si="12"/>
        <v>144183.44721687704</v>
      </c>
      <c r="K22">
        <f t="shared" si="16"/>
        <v>0.10217705297508546</v>
      </c>
      <c r="L22">
        <f t="shared" si="17"/>
        <v>1.2867824561322357E-8</v>
      </c>
      <c r="N22">
        <f t="shared" si="18"/>
        <v>0.13360173056615648</v>
      </c>
      <c r="O22">
        <f t="shared" si="19"/>
        <v>0</v>
      </c>
      <c r="P22">
        <f t="shared" si="20"/>
        <v>0.86639826943384346</v>
      </c>
    </row>
    <row r="23" spans="1:16">
      <c r="A23">
        <f t="shared" si="9"/>
        <v>3600</v>
      </c>
      <c r="B23">
        <f t="shared" si="13"/>
        <v>0.38443198084555924</v>
      </c>
      <c r="D23">
        <f t="shared" si="10"/>
        <v>715151.63320335862</v>
      </c>
      <c r="E23">
        <f t="shared" si="14"/>
        <v>0.48520982905818849</v>
      </c>
      <c r="F23">
        <f t="shared" si="15"/>
        <v>5.0929548822419693E-8</v>
      </c>
      <c r="H23">
        <f t="shared" si="11"/>
        <v>0.2081308520991702</v>
      </c>
      <c r="J23">
        <f t="shared" si="12"/>
        <v>387181.9365062787</v>
      </c>
      <c r="K23">
        <f t="shared" si="16"/>
        <v>0.23335911811452448</v>
      </c>
      <c r="L23">
        <f t="shared" si="17"/>
        <v>2.7573175286098071E-8</v>
      </c>
      <c r="N23">
        <f t="shared" si="18"/>
        <v>0.11762619754311496</v>
      </c>
      <c r="O23">
        <f t="shared" si="19"/>
        <v>5.9315889744653027E-4</v>
      </c>
      <c r="P23">
        <f t="shared" si="20"/>
        <v>0.88178064355943853</v>
      </c>
    </row>
    <row r="24" spans="1:16">
      <c r="A24">
        <f t="shared" si="9"/>
        <v>5400</v>
      </c>
      <c r="B24">
        <f t="shared" si="13"/>
        <v>0.60761324593848065</v>
      </c>
      <c r="D24">
        <f t="shared" si="10"/>
        <v>1744749.0268847472</v>
      </c>
      <c r="E24">
        <f t="shared" si="14"/>
        <v>0.93550730807495575</v>
      </c>
      <c r="F24">
        <f t="shared" si="15"/>
        <v>8.0496602821929916E-8</v>
      </c>
      <c r="H24">
        <f t="shared" si="11"/>
        <v>0.44180818396974536</v>
      </c>
      <c r="J24">
        <f t="shared" si="12"/>
        <v>1268643.1775534016</v>
      </c>
      <c r="K24">
        <f t="shared" si="16"/>
        <v>0.58305261934487418</v>
      </c>
      <c r="L24">
        <f t="shared" si="17"/>
        <v>5.8530748212311868E-8</v>
      </c>
      <c r="N24">
        <f t="shared" si="18"/>
        <v>9.5196740661626852E-2</v>
      </c>
      <c r="O24">
        <f t="shared" si="19"/>
        <v>5.4311378149831807E-3</v>
      </c>
      <c r="P24">
        <f t="shared" si="20"/>
        <v>0.89937212152338997</v>
      </c>
    </row>
    <row r="25" spans="1:16">
      <c r="A25">
        <f t="shared" si="9"/>
        <v>7200</v>
      </c>
      <c r="B25">
        <f t="shared" si="13"/>
        <v>0.75981153453383699</v>
      </c>
      <c r="D25">
        <f t="shared" si="10"/>
        <v>3751916.3395640119</v>
      </c>
      <c r="E25">
        <f t="shared" si="14"/>
        <v>1.4263313910298139</v>
      </c>
      <c r="F25">
        <f t="shared" si="15"/>
        <v>1.0065983209504272E-7</v>
      </c>
      <c r="H25">
        <f t="shared" si="11"/>
        <v>0.67216935356807872</v>
      </c>
      <c r="J25">
        <f t="shared" si="12"/>
        <v>3319143.0584868863</v>
      </c>
      <c r="K25">
        <f t="shared" si="16"/>
        <v>1.1152581257919199</v>
      </c>
      <c r="L25">
        <f t="shared" si="17"/>
        <v>8.9048995960699078E-8</v>
      </c>
      <c r="N25">
        <f t="shared" si="18"/>
        <v>7.8811814717204151E-2</v>
      </c>
      <c r="O25">
        <f t="shared" si="19"/>
        <v>8.4579224362802078E-3</v>
      </c>
      <c r="P25">
        <f t="shared" si="20"/>
        <v>0.91273026284651571</v>
      </c>
    </row>
    <row r="26" spans="1:16">
      <c r="A26">
        <f t="shared" si="9"/>
        <v>10800</v>
      </c>
      <c r="B26">
        <f t="shared" si="13"/>
        <v>0.82759945723521511</v>
      </c>
      <c r="D26">
        <f t="shared" si="10"/>
        <v>5663951.2910711169</v>
      </c>
      <c r="E26">
        <f t="shared" si="14"/>
        <v>1.7579347724698848</v>
      </c>
      <c r="F26">
        <f t="shared" si="15"/>
        <v>1.096403760945213E-7</v>
      </c>
      <c r="H26">
        <f t="shared" si="11"/>
        <v>0.77649646952285423</v>
      </c>
      <c r="J26">
        <f t="shared" si="12"/>
        <v>5314211.0505470671</v>
      </c>
      <c r="K26">
        <f t="shared" si="16"/>
        <v>1.4983280687349485</v>
      </c>
      <c r="L26">
        <f t="shared" si="17"/>
        <v>1.0287025228238773E-7</v>
      </c>
      <c r="N26">
        <f t="shared" si="18"/>
        <v>6.318903716865984E-2</v>
      </c>
      <c r="O26">
        <f t="shared" si="19"/>
        <v>1.2548348849704504E-2</v>
      </c>
      <c r="P26">
        <f t="shared" si="20"/>
        <v>0.92426261398163567</v>
      </c>
    </row>
    <row r="27" spans="1:16">
      <c r="A27">
        <f t="shared" si="9"/>
        <v>14400</v>
      </c>
      <c r="B27">
        <f t="shared" si="13"/>
        <v>0.85251604650370361</v>
      </c>
      <c r="D27">
        <f t="shared" si="10"/>
        <v>6435054.6988504194</v>
      </c>
      <c r="E27">
        <f t="shared" si="14"/>
        <v>1.9140358989759259</v>
      </c>
      <c r="F27">
        <f t="shared" si="15"/>
        <v>1.1294132584081066E-7</v>
      </c>
      <c r="H27">
        <f>(2*I16+J16+K16)/(25*H16+2*I16+J16+K16)</f>
        <v>0.78354366808803466</v>
      </c>
      <c r="J27">
        <f t="shared" si="12"/>
        <v>5914429.8617756236</v>
      </c>
      <c r="K27">
        <f t="shared" si="16"/>
        <v>1.5303664520594884</v>
      </c>
      <c r="L27">
        <f t="shared" si="17"/>
        <v>1.0380386514830284E-7</v>
      </c>
      <c r="N27">
        <f t="shared" si="18"/>
        <v>6.2527212592617593E-2</v>
      </c>
      <c r="O27">
        <f t="shared" si="19"/>
        <v>1.6933031187114842E-2</v>
      </c>
      <c r="P27">
        <f t="shared" si="20"/>
        <v>0.92053975622026751</v>
      </c>
    </row>
  </sheetData>
  <pageMargins left="0.7" right="0.7" top="0.75" bottom="0.75" header="0.3" footer="0.3"/>
  <pageSetup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A25" zoomScale="70" zoomScaleNormal="70" workbookViewId="0">
      <selection activeCell="Q46" sqref="Q46"/>
    </sheetView>
  </sheetViews>
  <sheetFormatPr defaultColWidth="8.7109375" defaultRowHeight="15"/>
  <cols>
    <col min="2" max="2" width="8.7109375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  <col min="18" max="18" width="15.85546875" bestFit="1" customWidth="1"/>
  </cols>
  <sheetData>
    <row r="1" spans="1:19">
      <c r="A1" t="s">
        <v>0</v>
      </c>
      <c r="L1" s="1">
        <v>42171</v>
      </c>
    </row>
    <row r="2" spans="1:19">
      <c r="A2" s="2" t="s">
        <v>1</v>
      </c>
      <c r="B2" t="s">
        <v>2</v>
      </c>
      <c r="L2" s="1"/>
    </row>
    <row r="3" spans="1:19">
      <c r="A3" s="2" t="s">
        <v>3</v>
      </c>
      <c r="B3" t="s">
        <v>4</v>
      </c>
    </row>
    <row r="4" spans="1:19">
      <c r="A4" s="2" t="s">
        <v>5</v>
      </c>
      <c r="B4" t="s">
        <v>6</v>
      </c>
    </row>
    <row r="5" spans="1:19">
      <c r="A5" s="2" t="s">
        <v>7</v>
      </c>
      <c r="B5" t="s">
        <v>8</v>
      </c>
    </row>
    <row r="7" spans="1:19">
      <c r="C7" t="s">
        <v>9</v>
      </c>
      <c r="H7" t="s">
        <v>10</v>
      </c>
      <c r="M7" t="s">
        <v>58</v>
      </c>
    </row>
    <row r="8" spans="1:19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 t="s">
        <v>57</v>
      </c>
      <c r="S8" s="3"/>
    </row>
    <row r="9" spans="1:19">
      <c r="A9">
        <v>0</v>
      </c>
      <c r="B9">
        <v>0</v>
      </c>
      <c r="H9">
        <f t="shared" ref="H9:H15" si="0">MAX(0.00000000000023369*C9+ 0.00000013248,0)</f>
        <v>1.3248000000000001E-7</v>
      </c>
      <c r="I9">
        <f t="shared" ref="I9:I15" si="1">MAX(0.0000000000027484*D9-0.0000000033261,0)</f>
        <v>0</v>
      </c>
      <c r="J9">
        <f t="shared" ref="J9:J15" si="2">MAX(0.0000000000044716*E9 - 0.000000049589,0)</f>
        <v>0</v>
      </c>
      <c r="K9">
        <f t="shared" ref="K9:K15" si="3"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SLOPE(P9:P15,A19:A25)</f>
        <v>7.8777000194625174E-6</v>
      </c>
    </row>
    <row r="10" spans="1:19">
      <c r="A10">
        <v>1</v>
      </c>
      <c r="B10">
        <v>20</v>
      </c>
      <c r="C10">
        <v>2090325</v>
      </c>
      <c r="D10">
        <v>0</v>
      </c>
      <c r="E10">
        <v>2033</v>
      </c>
      <c r="F10">
        <v>2514</v>
      </c>
      <c r="G10">
        <v>187828</v>
      </c>
      <c r="H10">
        <f t="shared" si="0"/>
        <v>6.2096804924999997E-7</v>
      </c>
      <c r="I10">
        <f t="shared" si="1"/>
        <v>0</v>
      </c>
      <c r="J10">
        <f t="shared" si="2"/>
        <v>0</v>
      </c>
      <c r="K10">
        <f t="shared" si="3"/>
        <v>1.5965173999999994E-9</v>
      </c>
      <c r="L10">
        <f t="shared" ref="L10:L15" si="4">G10/$G$10</f>
        <v>1</v>
      </c>
      <c r="M10">
        <f t="shared" ref="M10:M15" si="5">H10/(H10+I10+J10+K10)</f>
        <v>0.99743557939927296</v>
      </c>
      <c r="N10">
        <f t="shared" ref="N10:N15" si="6">I10/(H10+I10+J10+K10)</f>
        <v>0</v>
      </c>
      <c r="O10">
        <f t="shared" ref="O10:O15" si="7">J10/(H10+I10+J10+K10)</f>
        <v>0</v>
      </c>
      <c r="P10">
        <f t="shared" ref="P10:P15" si="8">K10/(H10+I10+J10+K10)</f>
        <v>2.5644206007270996E-3</v>
      </c>
    </row>
    <row r="11" spans="1:19">
      <c r="A11">
        <v>2</v>
      </c>
      <c r="B11">
        <v>40</v>
      </c>
      <c r="C11">
        <v>2049881</v>
      </c>
      <c r="D11">
        <v>0</v>
      </c>
      <c r="E11">
        <v>2818</v>
      </c>
      <c r="F11">
        <v>3501</v>
      </c>
      <c r="G11">
        <v>196469</v>
      </c>
      <c r="H11">
        <f t="shared" si="0"/>
        <v>6.1151669088999993E-7</v>
      </c>
      <c r="I11">
        <f t="shared" si="1"/>
        <v>0</v>
      </c>
      <c r="J11">
        <f t="shared" si="2"/>
        <v>0</v>
      </c>
      <c r="K11">
        <f t="shared" si="3"/>
        <v>5.5633691000000001E-9</v>
      </c>
      <c r="L11">
        <f t="shared" si="4"/>
        <v>1.0460048555061012</v>
      </c>
      <c r="M11">
        <f t="shared" si="5"/>
        <v>0.99098436416809499</v>
      </c>
      <c r="N11">
        <f t="shared" si="6"/>
        <v>0</v>
      </c>
      <c r="O11">
        <f t="shared" si="7"/>
        <v>0</v>
      </c>
      <c r="P11">
        <f t="shared" si="8"/>
        <v>9.0156358319051135E-3</v>
      </c>
    </row>
    <row r="12" spans="1:19">
      <c r="A12">
        <v>3</v>
      </c>
      <c r="B12">
        <v>60</v>
      </c>
      <c r="C12">
        <v>2249847</v>
      </c>
      <c r="D12">
        <v>0</v>
      </c>
      <c r="E12">
        <v>3490</v>
      </c>
      <c r="F12">
        <v>4945</v>
      </c>
      <c r="G12">
        <v>191505</v>
      </c>
      <c r="H12">
        <f t="shared" si="0"/>
        <v>6.5824674542999993E-7</v>
      </c>
      <c r="I12">
        <f t="shared" si="1"/>
        <v>0</v>
      </c>
      <c r="J12">
        <f t="shared" si="2"/>
        <v>0</v>
      </c>
      <c r="K12">
        <f t="shared" si="3"/>
        <v>1.1366949499999999E-8</v>
      </c>
      <c r="L12">
        <f t="shared" si="4"/>
        <v>1.0195764209808975</v>
      </c>
      <c r="M12">
        <f t="shared" si="5"/>
        <v>0.98302461615396275</v>
      </c>
      <c r="N12">
        <f t="shared" si="6"/>
        <v>0</v>
      </c>
      <c r="O12">
        <f t="shared" si="7"/>
        <v>0</v>
      </c>
      <c r="P12">
        <f t="shared" si="8"/>
        <v>1.6975383846037195E-2</v>
      </c>
    </row>
    <row r="13" spans="1:19">
      <c r="A13">
        <v>4</v>
      </c>
      <c r="B13">
        <v>90</v>
      </c>
      <c r="C13">
        <v>1904804</v>
      </c>
      <c r="D13">
        <v>0</v>
      </c>
      <c r="E13">
        <v>3904</v>
      </c>
      <c r="F13">
        <v>7125</v>
      </c>
      <c r="G13">
        <v>195788</v>
      </c>
      <c r="H13">
        <f t="shared" si="0"/>
        <v>5.7761364675999993E-7</v>
      </c>
      <c r="I13">
        <f t="shared" si="1"/>
        <v>0</v>
      </c>
      <c r="J13">
        <f t="shared" si="2"/>
        <v>0</v>
      </c>
      <c r="K13">
        <f t="shared" si="3"/>
        <v>2.01285875E-8</v>
      </c>
      <c r="L13">
        <f t="shared" si="4"/>
        <v>1.0423791979896502</v>
      </c>
      <c r="M13">
        <f t="shared" si="5"/>
        <v>0.96632563947080119</v>
      </c>
      <c r="N13">
        <f t="shared" si="6"/>
        <v>0</v>
      </c>
      <c r="O13">
        <f t="shared" si="7"/>
        <v>0</v>
      </c>
      <c r="P13">
        <f t="shared" si="8"/>
        <v>3.3674360529198727E-2</v>
      </c>
    </row>
    <row r="14" spans="1:19">
      <c r="A14">
        <v>5</v>
      </c>
      <c r="B14">
        <v>120</v>
      </c>
      <c r="C14">
        <v>2236686</v>
      </c>
      <c r="D14">
        <v>0</v>
      </c>
      <c r="E14">
        <v>6183</v>
      </c>
      <c r="F14">
        <v>10037</v>
      </c>
      <c r="G14">
        <v>204663</v>
      </c>
      <c r="H14">
        <f t="shared" si="0"/>
        <v>6.5517115133999993E-7</v>
      </c>
      <c r="I14">
        <f t="shared" si="1"/>
        <v>0</v>
      </c>
      <c r="J14">
        <f t="shared" si="2"/>
        <v>0</v>
      </c>
      <c r="K14">
        <f t="shared" si="3"/>
        <v>3.1832206700000001E-8</v>
      </c>
      <c r="L14">
        <f t="shared" si="4"/>
        <v>1.0896298741401709</v>
      </c>
      <c r="M14">
        <f t="shared" si="5"/>
        <v>0.95366513667296138</v>
      </c>
      <c r="N14">
        <f t="shared" si="6"/>
        <v>0</v>
      </c>
      <c r="O14">
        <f t="shared" si="7"/>
        <v>0</v>
      </c>
      <c r="P14">
        <f t="shared" si="8"/>
        <v>4.6334863327038657E-2</v>
      </c>
    </row>
    <row r="15" spans="1:19">
      <c r="A15">
        <v>7</v>
      </c>
      <c r="B15">
        <v>240</v>
      </c>
      <c r="C15">
        <v>2410097</v>
      </c>
      <c r="D15">
        <v>0</v>
      </c>
      <c r="E15">
        <v>7573</v>
      </c>
      <c r="F15">
        <v>23435</v>
      </c>
      <c r="G15">
        <v>208366</v>
      </c>
      <c r="H15">
        <f t="shared" si="0"/>
        <v>6.9569556792999991E-7</v>
      </c>
      <c r="I15">
        <f t="shared" si="1"/>
        <v>0</v>
      </c>
      <c r="J15">
        <f t="shared" si="2"/>
        <v>0</v>
      </c>
      <c r="K15">
        <f t="shared" si="3"/>
        <v>8.5680108500000007E-8</v>
      </c>
      <c r="L15">
        <f t="shared" si="4"/>
        <v>1.1093447196371149</v>
      </c>
      <c r="M15">
        <f t="shared" si="5"/>
        <v>0.89034710052472987</v>
      </c>
      <c r="N15">
        <f t="shared" si="6"/>
        <v>0</v>
      </c>
      <c r="O15">
        <f t="shared" si="7"/>
        <v>0</v>
      </c>
      <c r="P15">
        <f t="shared" si="8"/>
        <v>0.10965289947527017</v>
      </c>
    </row>
    <row r="17" spans="1:16">
      <c r="A17" t="s">
        <v>18</v>
      </c>
      <c r="H17" t="s">
        <v>19</v>
      </c>
      <c r="N17" t="s">
        <v>20</v>
      </c>
    </row>
    <row r="18" spans="1:16">
      <c r="A18" s="3" t="s">
        <v>12</v>
      </c>
      <c r="B18" s="3" t="s">
        <v>21</v>
      </c>
      <c r="D18" s="3" t="s">
        <v>22</v>
      </c>
      <c r="E18" s="3" t="s">
        <v>23</v>
      </c>
      <c r="F18" s="3" t="s">
        <v>24</v>
      </c>
      <c r="H18" s="3" t="s">
        <v>21</v>
      </c>
      <c r="J18" s="3" t="s">
        <v>22</v>
      </c>
      <c r="K18" s="3" t="s">
        <v>23</v>
      </c>
      <c r="L18" s="3" t="s">
        <v>24</v>
      </c>
      <c r="N18" s="3" t="s">
        <v>14</v>
      </c>
      <c r="O18" s="3" t="s">
        <v>15</v>
      </c>
      <c r="P18" s="3" t="s">
        <v>16</v>
      </c>
    </row>
    <row r="19" spans="1:16">
      <c r="A19">
        <f t="shared" ref="A19:A25" si="9">B9*60</f>
        <v>0</v>
      </c>
      <c r="B19" t="e">
        <f>($C$9-$C9)/$C$9</f>
        <v>#DIV/0!</v>
      </c>
      <c r="D19" t="e">
        <f t="shared" ref="D19:D25" si="10">B19/$H9</f>
        <v>#DIV/0!</v>
      </c>
      <c r="E19" t="e">
        <f>LN(1/(1-B19))</f>
        <v>#DIV/0!</v>
      </c>
      <c r="F19" t="e">
        <f>$H$9*B19</f>
        <v>#DIV/0!</v>
      </c>
      <c r="H19">
        <f t="shared" ref="H19:H25" si="11">(2*I9+J9+K9)/(25*H9+2*I9+J9+K9)</f>
        <v>0</v>
      </c>
      <c r="J19">
        <f t="shared" ref="J19:J25" si="12">H19/$H9</f>
        <v>0</v>
      </c>
      <c r="K19">
        <f>LN(1/(1-H19))</f>
        <v>0</v>
      </c>
      <c r="L19">
        <f>$H$9*H19</f>
        <v>0</v>
      </c>
      <c r="N19">
        <v>0</v>
      </c>
      <c r="O19">
        <v>0</v>
      </c>
      <c r="P19">
        <v>0</v>
      </c>
    </row>
    <row r="20" spans="1:16">
      <c r="A20">
        <f t="shared" si="9"/>
        <v>1200</v>
      </c>
      <c r="B20">
        <f t="shared" ref="B20:B25" si="13">($H$10-$H10/L10)/$H$10</f>
        <v>0</v>
      </c>
      <c r="D20">
        <f t="shared" si="10"/>
        <v>0</v>
      </c>
      <c r="E20">
        <f t="shared" ref="E20:E25" si="14">LN(1/(1-B20))</f>
        <v>0</v>
      </c>
      <c r="F20">
        <f t="shared" ref="F20:F25" si="15">$H$9*B20</f>
        <v>0</v>
      </c>
      <c r="H20">
        <f t="shared" si="11"/>
        <v>1.0282997536399184E-4</v>
      </c>
      <c r="J20">
        <f t="shared" si="12"/>
        <v>165.59624200985706</v>
      </c>
      <c r="K20">
        <f t="shared" ref="K20:K25" si="16">LN(1/(1-H20))</f>
        <v>1.0283526272840181E-4</v>
      </c>
      <c r="L20">
        <f t="shared" ref="L20:L25" si="17">$H$9*H20</f>
        <v>1.362291513622164E-11</v>
      </c>
      <c r="N20">
        <f>I10/(I10+J10+K10)</f>
        <v>0</v>
      </c>
      <c r="O20">
        <f>J10/(I10+J10+K10)</f>
        <v>0</v>
      </c>
      <c r="P20">
        <f>K10/(I10+J10+K10)</f>
        <v>1</v>
      </c>
    </row>
    <row r="21" spans="1:16">
      <c r="A21">
        <f t="shared" si="9"/>
        <v>2400</v>
      </c>
      <c r="B21">
        <f t="shared" si="13"/>
        <v>5.8532440799228626E-2</v>
      </c>
      <c r="D21">
        <f t="shared" si="10"/>
        <v>95716.832706627596</v>
      </c>
      <c r="E21">
        <f t="shared" si="14"/>
        <v>6.0315387983325822E-2</v>
      </c>
      <c r="F21">
        <f t="shared" si="15"/>
        <v>7.7543777570818092E-9</v>
      </c>
      <c r="H21">
        <f t="shared" si="11"/>
        <v>3.6377390016488129E-4</v>
      </c>
      <c r="J21">
        <f t="shared" si="12"/>
        <v>594.87158009611414</v>
      </c>
      <c r="K21">
        <f t="shared" si="16"/>
        <v>3.638400819407196E-4</v>
      </c>
      <c r="L21">
        <f t="shared" si="17"/>
        <v>4.8192766293843477E-11</v>
      </c>
      <c r="N21">
        <f>I11/(I11+J11+K11)</f>
        <v>0</v>
      </c>
      <c r="O21">
        <f>J11/(I11+J11+K11)</f>
        <v>0</v>
      </c>
      <c r="P21">
        <f>K11/(I11+J11+K11)</f>
        <v>1</v>
      </c>
    </row>
    <row r="22" spans="1:16">
      <c r="A22">
        <f t="shared" si="9"/>
        <v>3600</v>
      </c>
      <c r="B22">
        <f t="shared" si="13"/>
        <v>-3.9679982288261209E-2</v>
      </c>
      <c r="D22">
        <f t="shared" si="10"/>
        <v>-60281.319374150866</v>
      </c>
      <c r="E22">
        <f t="shared" si="14"/>
        <v>-3.8912956462838377E-2</v>
      </c>
      <c r="F22">
        <f t="shared" si="15"/>
        <v>-5.2568040535488455E-9</v>
      </c>
      <c r="H22">
        <f t="shared" si="11"/>
        <v>6.9026415283300786E-4</v>
      </c>
      <c r="J22">
        <f t="shared" si="12"/>
        <v>1048.6404340398105</v>
      </c>
      <c r="K22">
        <f t="shared" si="16"/>
        <v>6.9050249481895291E-4</v>
      </c>
      <c r="L22">
        <f t="shared" si="17"/>
        <v>9.1446194967316891E-11</v>
      </c>
      <c r="N22">
        <f>I12/(I12+J12+K12)</f>
        <v>0</v>
      </c>
      <c r="O22">
        <f>J12/(I12+J12+K12)</f>
        <v>0</v>
      </c>
      <c r="P22">
        <f>K12/(I12+J12+K12)</f>
        <v>1</v>
      </c>
    </row>
    <row r="23" spans="1:16">
      <c r="A23">
        <f t="shared" si="9"/>
        <v>5400</v>
      </c>
      <c r="B23">
        <f t="shared" si="13"/>
        <v>0.10763515138080133</v>
      </c>
      <c r="D23">
        <f t="shared" si="10"/>
        <v>186344.54359684483</v>
      </c>
      <c r="E23">
        <f t="shared" si="14"/>
        <v>0.11388020691358587</v>
      </c>
      <c r="F23">
        <f t="shared" si="15"/>
        <v>1.4259504854928561E-8</v>
      </c>
      <c r="H23">
        <f t="shared" si="11"/>
        <v>1.3919732788039044E-3</v>
      </c>
      <c r="J23">
        <f t="shared" si="12"/>
        <v>2409.8690995475617</v>
      </c>
      <c r="K23">
        <f t="shared" si="16"/>
        <v>1.3929429735723723E-3</v>
      </c>
      <c r="L23">
        <f t="shared" si="17"/>
        <v>1.8440861997594126E-10</v>
      </c>
      <c r="N23">
        <f>I13/(I13+J13+K13)</f>
        <v>0</v>
      </c>
      <c r="O23">
        <f>J13/(I13+J13+K13)</f>
        <v>0</v>
      </c>
      <c r="P23">
        <f>K13/(I13+J13+K13)</f>
        <v>1</v>
      </c>
    </row>
    <row r="24" spans="1:16">
      <c r="A24">
        <f t="shared" si="9"/>
        <v>7200</v>
      </c>
      <c r="B24">
        <f t="shared" si="13"/>
        <v>3.1707630242448527E-2</v>
      </c>
      <c r="D24">
        <f t="shared" si="10"/>
        <v>48395.94994010032</v>
      </c>
      <c r="E24">
        <f t="shared" si="14"/>
        <v>3.2221202435406542E-2</v>
      </c>
      <c r="F24">
        <f t="shared" si="15"/>
        <v>4.2006268545195809E-9</v>
      </c>
      <c r="H24">
        <f t="shared" si="11"/>
        <v>1.9396740853808625E-3</v>
      </c>
      <c r="J24">
        <f t="shared" si="12"/>
        <v>2960.5608876607448</v>
      </c>
      <c r="K24">
        <f t="shared" si="16"/>
        <v>1.9415576892721884E-3</v>
      </c>
      <c r="L24">
        <f t="shared" si="17"/>
        <v>2.5696802283125665E-10</v>
      </c>
      <c r="N24">
        <f>I14/(I14+J14+K14)</f>
        <v>0</v>
      </c>
      <c r="O24">
        <f>J14/(I14+J14+K14)</f>
        <v>0</v>
      </c>
      <c r="P24">
        <f>K14/(I14+J14+K14)</f>
        <v>1</v>
      </c>
    </row>
    <row r="25" spans="1:16">
      <c r="A25">
        <f t="shared" si="9"/>
        <v>14400</v>
      </c>
      <c r="B25">
        <f t="shared" si="13"/>
        <v>-9.9118338103001309E-3</v>
      </c>
      <c r="D25">
        <f t="shared" si="10"/>
        <v>-14247.372366899208</v>
      </c>
      <c r="E25">
        <f t="shared" si="14"/>
        <v>-9.8630337857614422E-3</v>
      </c>
      <c r="F25">
        <f t="shared" si="15"/>
        <v>-1.3131197431885614E-9</v>
      </c>
      <c r="H25">
        <f t="shared" si="11"/>
        <v>4.9021494878104472E-3</v>
      </c>
      <c r="J25">
        <f t="shared" si="12"/>
        <v>7046.4003420296276</v>
      </c>
      <c r="K25">
        <f t="shared" si="16"/>
        <v>4.9142044355176984E-3</v>
      </c>
      <c r="L25">
        <f t="shared" si="17"/>
        <v>6.4943676414512812E-10</v>
      </c>
      <c r="N25">
        <f t="shared" ref="N25" si="18">I15/(I15+J15+K15)</f>
        <v>0</v>
      </c>
      <c r="O25">
        <f t="shared" ref="O25" si="19">J15/(I15+J15+K15)</f>
        <v>0</v>
      </c>
      <c r="P25">
        <f t="shared" ref="P25" si="20">K15/(I15+J15+K15)</f>
        <v>1</v>
      </c>
    </row>
  </sheetData>
  <pageMargins left="0.7" right="0.7" top="0.75" bottom="0.75" header="0.3" footer="0.3"/>
  <pageSetup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70" zoomScaleNormal="70" workbookViewId="0">
      <selection activeCell="R10" sqref="R10"/>
    </sheetView>
  </sheetViews>
  <sheetFormatPr defaultColWidth="8.7109375" defaultRowHeight="15"/>
  <cols>
    <col min="2" max="2" width="8.7109375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  <col min="18" max="18" width="14.85546875" bestFit="1" customWidth="1"/>
  </cols>
  <sheetData>
    <row r="1" spans="1:19">
      <c r="A1" t="s">
        <v>0</v>
      </c>
      <c r="L1" s="1">
        <v>42171</v>
      </c>
    </row>
    <row r="2" spans="1:19">
      <c r="A2" s="2" t="s">
        <v>1</v>
      </c>
      <c r="B2" t="s">
        <v>2</v>
      </c>
      <c r="L2" s="1"/>
    </row>
    <row r="3" spans="1:19">
      <c r="A3" s="2" t="s">
        <v>3</v>
      </c>
      <c r="B3" t="s">
        <v>4</v>
      </c>
    </row>
    <row r="4" spans="1:19">
      <c r="A4" s="2" t="s">
        <v>5</v>
      </c>
      <c r="B4" t="s">
        <v>6</v>
      </c>
    </row>
    <row r="5" spans="1:19">
      <c r="A5" s="2" t="s">
        <v>7</v>
      </c>
      <c r="B5" t="s">
        <v>8</v>
      </c>
    </row>
    <row r="7" spans="1:19">
      <c r="C7" t="s">
        <v>9</v>
      </c>
      <c r="H7" t="s">
        <v>10</v>
      </c>
      <c r="M7" t="s">
        <v>58</v>
      </c>
    </row>
    <row r="8" spans="1:19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 t="s">
        <v>57</v>
      </c>
      <c r="S8" s="3"/>
    </row>
    <row r="9" spans="1:19">
      <c r="A9">
        <v>0</v>
      </c>
      <c r="B9">
        <v>0</v>
      </c>
      <c r="H9">
        <f t="shared" ref="H9:H16" si="0">MAX(0.00000000000023369*C9+ 0.00000013248,0)</f>
        <v>1.3248000000000001E-7</v>
      </c>
      <c r="I9">
        <f t="shared" ref="I9:I16" si="1">MAX(0.0000000000027484*D9-0.0000000033261,0)</f>
        <v>0</v>
      </c>
      <c r="J9">
        <f t="shared" ref="J9:J16" si="2">MAX(0.0000000000044716*E9 - 0.000000049589,0)</f>
        <v>0</v>
      </c>
      <c r="K9">
        <f t="shared" ref="K9:K16" si="3"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2.2103279260998632E-5</v>
      </c>
    </row>
    <row r="10" spans="1:19">
      <c r="A10">
        <v>1</v>
      </c>
      <c r="B10">
        <v>20</v>
      </c>
      <c r="C10">
        <v>2660411</v>
      </c>
      <c r="D10">
        <v>0</v>
      </c>
      <c r="E10">
        <v>0</v>
      </c>
      <c r="F10">
        <v>3945</v>
      </c>
      <c r="G10">
        <v>135676</v>
      </c>
      <c r="H10">
        <f t="shared" si="0"/>
        <v>7.5419144658999996E-7</v>
      </c>
      <c r="I10">
        <f t="shared" si="1"/>
        <v>0</v>
      </c>
      <c r="J10">
        <f t="shared" si="2"/>
        <v>0</v>
      </c>
      <c r="K10">
        <f t="shared" si="3"/>
        <v>7.347849499999999E-9</v>
      </c>
      <c r="L10">
        <f t="shared" ref="L10:L16" si="4">G10/$G$10</f>
        <v>1</v>
      </c>
      <c r="M10">
        <f t="shared" ref="M10:M16" si="5">H10/(H10+I10+J10+K10)</f>
        <v>0.99035131931112896</v>
      </c>
      <c r="N10">
        <f t="shared" ref="N10:N16" si="6">I10/(H10+I10+J10+K10)</f>
        <v>0</v>
      </c>
      <c r="O10">
        <f t="shared" ref="O10:O16" si="7">J10/(H10+I10+J10+K10)</f>
        <v>0</v>
      </c>
      <c r="P10">
        <f t="shared" ref="P10:P16" si="8">K10/(H10+I10+J10+K10)</f>
        <v>9.6486806888710017E-3</v>
      </c>
    </row>
    <row r="11" spans="1:19">
      <c r="A11">
        <v>2</v>
      </c>
      <c r="B11">
        <v>40</v>
      </c>
      <c r="C11">
        <v>2652819</v>
      </c>
      <c r="D11">
        <v>770</v>
      </c>
      <c r="E11">
        <v>996</v>
      </c>
      <c r="F11">
        <v>5985</v>
      </c>
      <c r="G11">
        <v>143500</v>
      </c>
      <c r="H11">
        <f t="shared" si="0"/>
        <v>7.5241727210999989E-7</v>
      </c>
      <c r="I11">
        <f t="shared" si="1"/>
        <v>0</v>
      </c>
      <c r="J11">
        <f t="shared" si="2"/>
        <v>0</v>
      </c>
      <c r="K11">
        <f t="shared" si="3"/>
        <v>1.5546813499999999E-8</v>
      </c>
      <c r="L11">
        <f t="shared" si="4"/>
        <v>1.0576667944220053</v>
      </c>
      <c r="M11">
        <f t="shared" si="5"/>
        <v>0.97975580656528871</v>
      </c>
      <c r="N11">
        <f t="shared" si="6"/>
        <v>0</v>
      </c>
      <c r="O11">
        <f t="shared" si="7"/>
        <v>0</v>
      </c>
      <c r="P11">
        <f t="shared" si="8"/>
        <v>2.0244193434711264E-2</v>
      </c>
    </row>
    <row r="12" spans="1:19">
      <c r="A12">
        <v>3</v>
      </c>
      <c r="B12">
        <v>60</v>
      </c>
      <c r="C12">
        <v>2643173</v>
      </c>
      <c r="D12">
        <v>16711</v>
      </c>
      <c r="E12">
        <v>1653</v>
      </c>
      <c r="F12">
        <v>11190</v>
      </c>
      <c r="G12">
        <v>141042</v>
      </c>
      <c r="H12">
        <f t="shared" si="0"/>
        <v>7.5016309836999998E-7</v>
      </c>
      <c r="I12">
        <f t="shared" si="1"/>
        <v>4.2602412399999999E-8</v>
      </c>
      <c r="J12">
        <f t="shared" si="2"/>
        <v>0</v>
      </c>
      <c r="K12">
        <f t="shared" si="3"/>
        <v>3.6466229000000001E-8</v>
      </c>
      <c r="L12">
        <f t="shared" si="4"/>
        <v>1.0395501046611044</v>
      </c>
      <c r="M12">
        <f t="shared" si="5"/>
        <v>0.90464831770437193</v>
      </c>
      <c r="N12">
        <f t="shared" si="6"/>
        <v>5.1375761873051831E-2</v>
      </c>
      <c r="O12">
        <f t="shared" si="7"/>
        <v>0</v>
      </c>
      <c r="P12">
        <f t="shared" si="8"/>
        <v>4.3975920422576281E-2</v>
      </c>
    </row>
    <row r="13" spans="1:19">
      <c r="A13">
        <v>4</v>
      </c>
      <c r="B13">
        <v>90</v>
      </c>
      <c r="C13">
        <v>2641502</v>
      </c>
      <c r="D13">
        <v>903</v>
      </c>
      <c r="E13">
        <v>2055</v>
      </c>
      <c r="F13">
        <v>16216</v>
      </c>
      <c r="G13">
        <v>137448</v>
      </c>
      <c r="H13">
        <f t="shared" si="0"/>
        <v>7.4977260237999998E-7</v>
      </c>
      <c r="I13">
        <f t="shared" si="1"/>
        <v>0</v>
      </c>
      <c r="J13">
        <f t="shared" si="2"/>
        <v>0</v>
      </c>
      <c r="K13">
        <f t="shared" si="3"/>
        <v>5.6666225600000005E-8</v>
      </c>
      <c r="L13">
        <f t="shared" si="4"/>
        <v>1.0130605265485422</v>
      </c>
      <c r="M13">
        <f t="shared" si="5"/>
        <v>0.92973276628812651</v>
      </c>
      <c r="N13">
        <f t="shared" si="6"/>
        <v>0</v>
      </c>
      <c r="O13">
        <f t="shared" si="7"/>
        <v>0</v>
      </c>
      <c r="P13">
        <f t="shared" si="8"/>
        <v>7.0267233711873489E-2</v>
      </c>
    </row>
    <row r="14" spans="1:19">
      <c r="A14">
        <v>5</v>
      </c>
      <c r="B14">
        <v>120</v>
      </c>
      <c r="C14">
        <v>1936194</v>
      </c>
      <c r="D14">
        <v>847</v>
      </c>
      <c r="E14">
        <v>9026</v>
      </c>
      <c r="F14">
        <v>30180</v>
      </c>
      <c r="G14">
        <v>145439</v>
      </c>
      <c r="H14">
        <f t="shared" si="0"/>
        <v>5.8494917585999994E-7</v>
      </c>
      <c r="I14">
        <f t="shared" si="1"/>
        <v>0</v>
      </c>
      <c r="J14">
        <f t="shared" si="2"/>
        <v>0</v>
      </c>
      <c r="K14">
        <f t="shared" si="3"/>
        <v>1.1278893800000001E-7</v>
      </c>
      <c r="L14">
        <f t="shared" si="4"/>
        <v>1.0719581945222443</v>
      </c>
      <c r="M14">
        <f t="shared" si="5"/>
        <v>0.83835061356182283</v>
      </c>
      <c r="N14">
        <f t="shared" si="6"/>
        <v>0</v>
      </c>
      <c r="O14">
        <f t="shared" si="7"/>
        <v>0</v>
      </c>
      <c r="P14">
        <f t="shared" si="8"/>
        <v>0.16164938643817719</v>
      </c>
    </row>
    <row r="15" spans="1:19">
      <c r="A15">
        <v>6</v>
      </c>
      <c r="B15">
        <v>180</v>
      </c>
      <c r="C15">
        <v>2659222</v>
      </c>
      <c r="D15">
        <v>3158</v>
      </c>
      <c r="E15">
        <v>5310</v>
      </c>
      <c r="F15">
        <v>50695</v>
      </c>
      <c r="G15">
        <v>167423</v>
      </c>
      <c r="H15">
        <f t="shared" si="0"/>
        <v>7.5391358917999996E-7</v>
      </c>
      <c r="I15">
        <f t="shared" si="1"/>
        <v>5.3533471999999999E-9</v>
      </c>
      <c r="J15">
        <f t="shared" si="2"/>
        <v>0</v>
      </c>
      <c r="K15">
        <f t="shared" si="3"/>
        <v>1.952407745E-7</v>
      </c>
      <c r="L15">
        <f t="shared" si="4"/>
        <v>1.2339912733276335</v>
      </c>
      <c r="M15">
        <f t="shared" si="5"/>
        <v>0.78984546754990159</v>
      </c>
      <c r="N15">
        <f t="shared" si="6"/>
        <v>5.6084902604553377E-3</v>
      </c>
      <c r="O15">
        <f t="shared" si="7"/>
        <v>0</v>
      </c>
      <c r="P15">
        <f t="shared" si="8"/>
        <v>0.20454604218964295</v>
      </c>
    </row>
    <row r="16" spans="1:19">
      <c r="A16">
        <v>7</v>
      </c>
      <c r="B16">
        <v>240</v>
      </c>
      <c r="C16">
        <v>2463607</v>
      </c>
      <c r="D16">
        <v>9004</v>
      </c>
      <c r="E16">
        <v>8377</v>
      </c>
      <c r="F16">
        <v>82898</v>
      </c>
      <c r="G16">
        <v>153883</v>
      </c>
      <c r="H16">
        <f t="shared" si="0"/>
        <v>7.082003198299999E-7</v>
      </c>
      <c r="I16">
        <f t="shared" si="1"/>
        <v>2.1420493600000001E-8</v>
      </c>
      <c r="J16">
        <f t="shared" si="2"/>
        <v>0</v>
      </c>
      <c r="K16">
        <f t="shared" si="3"/>
        <v>3.2466785180000001E-7</v>
      </c>
      <c r="L16">
        <f t="shared" si="4"/>
        <v>1.1341946991361773</v>
      </c>
      <c r="M16">
        <f t="shared" si="5"/>
        <v>0.67173284052665161</v>
      </c>
      <c r="N16">
        <f t="shared" si="6"/>
        <v>2.0317484486402009E-2</v>
      </c>
      <c r="O16">
        <f t="shared" si="7"/>
        <v>0</v>
      </c>
      <c r="P16">
        <f t="shared" si="8"/>
        <v>0.30794967498694642</v>
      </c>
    </row>
    <row r="18" spans="1:16">
      <c r="A18" t="s">
        <v>18</v>
      </c>
      <c r="H18" t="s">
        <v>19</v>
      </c>
      <c r="N18" t="s">
        <v>20</v>
      </c>
    </row>
    <row r="19" spans="1:16">
      <c r="A19" s="3" t="s">
        <v>12</v>
      </c>
      <c r="B19" s="3" t="s">
        <v>21</v>
      </c>
      <c r="D19" s="3" t="s">
        <v>22</v>
      </c>
      <c r="E19" s="3" t="s">
        <v>23</v>
      </c>
      <c r="F19" s="3" t="s">
        <v>24</v>
      </c>
      <c r="H19" s="3" t="s">
        <v>21</v>
      </c>
      <c r="J19" s="3" t="s">
        <v>22</v>
      </c>
      <c r="K19" s="3" t="s">
        <v>23</v>
      </c>
      <c r="L19" s="3" t="s">
        <v>24</v>
      </c>
      <c r="N19" s="3" t="s">
        <v>14</v>
      </c>
      <c r="O19" s="3" t="s">
        <v>15</v>
      </c>
      <c r="P19" s="3" t="s">
        <v>16</v>
      </c>
    </row>
    <row r="20" spans="1:16">
      <c r="A20">
        <f t="shared" ref="A20:A27" si="9">B9*60</f>
        <v>0</v>
      </c>
      <c r="B20" t="e">
        <f>($C$9-$C9)/$C$9</f>
        <v>#DIV/0!</v>
      </c>
      <c r="D20" t="e">
        <f t="shared" ref="D20:D27" si="10">B20/$H9</f>
        <v>#DIV/0!</v>
      </c>
      <c r="E20" t="e">
        <f>LN(1/(1-B20))</f>
        <v>#DIV/0!</v>
      </c>
      <c r="F20" t="e">
        <f>$H$9*B20</f>
        <v>#DIV/0!</v>
      </c>
      <c r="H20">
        <f t="shared" ref="H20:H26" si="11">(2*I9+J9+K9)/(25*H9+2*I9+J9+K9)</f>
        <v>0</v>
      </c>
      <c r="J20">
        <f t="shared" ref="J20:J27" si="12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3">($H$10-$H10/L10)/$H$10</f>
        <v>0</v>
      </c>
      <c r="D21">
        <f t="shared" si="10"/>
        <v>0</v>
      </c>
      <c r="E21">
        <f t="shared" ref="E21:E27" si="14">LN(1/(1-B21))</f>
        <v>0</v>
      </c>
      <c r="F21">
        <f t="shared" ref="F21:F27" si="15">$H$9*B21</f>
        <v>0</v>
      </c>
      <c r="H21">
        <f t="shared" si="11"/>
        <v>3.8955557703326848E-4</v>
      </c>
      <c r="J21">
        <f t="shared" si="12"/>
        <v>516.52081019296156</v>
      </c>
      <c r="K21">
        <f t="shared" ref="K21:K27" si="16">LN(1/(1-H21))</f>
        <v>3.8963147351829005E-4</v>
      </c>
      <c r="L21">
        <f t="shared" ref="L21:L27" si="17">$H$9*H21</f>
        <v>5.160832284536741E-11</v>
      </c>
      <c r="N21">
        <f t="shared" ref="N21:N27" si="18">I10/(I10+J10+K10)</f>
        <v>0</v>
      </c>
      <c r="O21">
        <f t="shared" ref="O21:O27" si="19">J10/(I10+J10+K10)</f>
        <v>0</v>
      </c>
      <c r="P21">
        <f t="shared" ref="P21:P27" si="20">K10/(I10+J10+K10)</f>
        <v>1</v>
      </c>
    </row>
    <row r="22" spans="1:16">
      <c r="A22">
        <f t="shared" si="9"/>
        <v>2400</v>
      </c>
      <c r="B22">
        <f t="shared" si="13"/>
        <v>5.6746807210291614E-2</v>
      </c>
      <c r="D22">
        <f t="shared" si="10"/>
        <v>75419.330886911775</v>
      </c>
      <c r="E22">
        <f t="shared" si="14"/>
        <v>5.8420535261698284E-2</v>
      </c>
      <c r="F22">
        <f t="shared" si="15"/>
        <v>7.5178170192194335E-9</v>
      </c>
      <c r="H22">
        <f t="shared" si="11"/>
        <v>8.2581701684184829E-4</v>
      </c>
      <c r="J22">
        <f t="shared" si="12"/>
        <v>1097.5519136157172</v>
      </c>
      <c r="K22">
        <f t="shared" si="16"/>
        <v>8.26158191559399E-4</v>
      </c>
      <c r="L22">
        <f t="shared" si="17"/>
        <v>1.0940423839120806E-10</v>
      </c>
      <c r="N22">
        <f t="shared" si="18"/>
        <v>0</v>
      </c>
      <c r="O22">
        <f t="shared" si="19"/>
        <v>0</v>
      </c>
      <c r="P22">
        <f t="shared" si="20"/>
        <v>1</v>
      </c>
    </row>
    <row r="23" spans="1:16">
      <c r="A23">
        <f t="shared" si="9"/>
        <v>3600</v>
      </c>
      <c r="B23">
        <f t="shared" si="13"/>
        <v>4.3183474430689005E-2</v>
      </c>
      <c r="D23">
        <f t="shared" si="10"/>
        <v>57565.447466718484</v>
      </c>
      <c r="E23">
        <f t="shared" si="14"/>
        <v>4.4143624227868293E-2</v>
      </c>
      <c r="F23">
        <f t="shared" si="15"/>
        <v>5.7209466925776794E-9</v>
      </c>
      <c r="H23">
        <f t="shared" si="11"/>
        <v>6.4458929252994169E-3</v>
      </c>
      <c r="J23">
        <f t="shared" si="12"/>
        <v>8592.6553029673742</v>
      </c>
      <c r="K23">
        <f t="shared" si="16"/>
        <v>6.4667574015493693E-3</v>
      </c>
      <c r="L23">
        <f t="shared" si="17"/>
        <v>8.5395189474366675E-10</v>
      </c>
      <c r="N23">
        <f t="shared" si="18"/>
        <v>0.5388028888023868</v>
      </c>
      <c r="O23">
        <f t="shared" si="19"/>
        <v>0</v>
      </c>
      <c r="P23">
        <f t="shared" si="20"/>
        <v>0.46119711119761314</v>
      </c>
    </row>
    <row r="24" spans="1:16">
      <c r="A24">
        <f t="shared" si="9"/>
        <v>5400</v>
      </c>
      <c r="B24">
        <f t="shared" si="13"/>
        <v>1.8675661010691531E-2</v>
      </c>
      <c r="D24">
        <f t="shared" si="10"/>
        <v>24908.433505584839</v>
      </c>
      <c r="E24">
        <f t="shared" si="14"/>
        <v>1.8852253275573261E-2</v>
      </c>
      <c r="F24">
        <f t="shared" si="15"/>
        <v>2.4741515706964141E-9</v>
      </c>
      <c r="H24">
        <f t="shared" si="11"/>
        <v>3.0140036171893143E-3</v>
      </c>
      <c r="J24">
        <f t="shared" si="12"/>
        <v>4019.8903075705562</v>
      </c>
      <c r="K24">
        <f t="shared" si="16"/>
        <v>3.0185548733938114E-3</v>
      </c>
      <c r="L24">
        <f t="shared" si="17"/>
        <v>3.992951992052404E-10</v>
      </c>
      <c r="N24">
        <f t="shared" si="18"/>
        <v>0</v>
      </c>
      <c r="O24">
        <f t="shared" si="19"/>
        <v>0</v>
      </c>
      <c r="P24">
        <f t="shared" si="20"/>
        <v>1</v>
      </c>
    </row>
    <row r="25" spans="1:16">
      <c r="A25">
        <f t="shared" si="9"/>
        <v>7200</v>
      </c>
      <c r="B25">
        <f t="shared" si="13"/>
        <v>0.27646643639484081</v>
      </c>
      <c r="D25">
        <f t="shared" si="10"/>
        <v>472633.26081001182</v>
      </c>
      <c r="E25">
        <f t="shared" si="14"/>
        <v>0.32360834337823469</v>
      </c>
      <c r="F25">
        <f t="shared" si="15"/>
        <v>3.6626273493588509E-8</v>
      </c>
      <c r="H25">
        <f t="shared" si="11"/>
        <v>7.6537032316478211E-3</v>
      </c>
      <c r="J25">
        <f t="shared" si="12"/>
        <v>13084.390144486051</v>
      </c>
      <c r="K25">
        <f t="shared" si="16"/>
        <v>7.6831431305956367E-3</v>
      </c>
      <c r="L25">
        <f t="shared" si="17"/>
        <v>1.0139626041287034E-9</v>
      </c>
      <c r="N25">
        <f t="shared" si="18"/>
        <v>0</v>
      </c>
      <c r="O25">
        <f t="shared" si="19"/>
        <v>0</v>
      </c>
      <c r="P25">
        <f t="shared" si="20"/>
        <v>1</v>
      </c>
    </row>
    <row r="26" spans="1:16">
      <c r="A26">
        <f t="shared" si="9"/>
        <v>10800</v>
      </c>
      <c r="B26">
        <f t="shared" si="13"/>
        <v>0.18992005535447382</v>
      </c>
      <c r="D26">
        <f t="shared" si="10"/>
        <v>251912.23248945791</v>
      </c>
      <c r="E26">
        <f t="shared" si="14"/>
        <v>0.21062233909264794</v>
      </c>
      <c r="F26">
        <f t="shared" si="15"/>
        <v>2.5160608933360693E-8</v>
      </c>
      <c r="H26">
        <f t="shared" si="11"/>
        <v>1.080874194487141E-2</v>
      </c>
      <c r="J26">
        <f t="shared" si="12"/>
        <v>14336.844566799258</v>
      </c>
      <c r="K26">
        <f t="shared" si="16"/>
        <v>1.0867580762594737E-2</v>
      </c>
      <c r="L26">
        <f t="shared" si="17"/>
        <v>1.4319421328565645E-9</v>
      </c>
      <c r="N26">
        <f t="shared" si="18"/>
        <v>2.6687458010390942E-2</v>
      </c>
      <c r="O26">
        <f t="shared" si="19"/>
        <v>0</v>
      </c>
      <c r="P26">
        <f t="shared" si="20"/>
        <v>0.97331254198960915</v>
      </c>
    </row>
    <row r="27" spans="1:16">
      <c r="A27">
        <f t="shared" si="9"/>
        <v>14400</v>
      </c>
      <c r="B27">
        <f t="shared" si="13"/>
        <v>0.17208280477419977</v>
      </c>
      <c r="D27">
        <f t="shared" si="10"/>
        <v>242986.05910755225</v>
      </c>
      <c r="E27">
        <f t="shared" si="14"/>
        <v>0.1888421353637291</v>
      </c>
      <c r="F27">
        <f t="shared" si="15"/>
        <v>2.2797529976485987E-8</v>
      </c>
      <c r="H27">
        <f>(2*I16+J16+K16)/(25*H16+2*I16+J16+K16)</f>
        <v>2.0335232904215683E-2</v>
      </c>
      <c r="J27">
        <f t="shared" si="12"/>
        <v>28713.956114983201</v>
      </c>
      <c r="K27">
        <f t="shared" si="16"/>
        <v>2.0544840230367165E-2</v>
      </c>
      <c r="L27">
        <f t="shared" si="17"/>
        <v>2.6940116551504938E-9</v>
      </c>
      <c r="N27">
        <f t="shared" si="18"/>
        <v>6.1893137647391003E-2</v>
      </c>
      <c r="O27">
        <f t="shared" si="19"/>
        <v>0</v>
      </c>
      <c r="P27">
        <f t="shared" si="20"/>
        <v>0.93810686235260898</v>
      </c>
    </row>
  </sheetData>
  <pageMargins left="0.7" right="0.7" top="0.75" bottom="0.75" header="0.3" footer="0.3"/>
  <pageSetup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70" zoomScaleNormal="70" workbookViewId="0">
      <selection activeCell="R10" sqref="R10"/>
    </sheetView>
  </sheetViews>
  <sheetFormatPr defaultColWidth="8.7109375" defaultRowHeight="15"/>
  <cols>
    <col min="2" max="2" width="8.7109375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  <col min="18" max="18" width="14.85546875" bestFit="1" customWidth="1"/>
  </cols>
  <sheetData>
    <row r="1" spans="1:19">
      <c r="A1" t="s">
        <v>0</v>
      </c>
      <c r="L1" s="1">
        <v>42171</v>
      </c>
    </row>
    <row r="2" spans="1:19">
      <c r="A2" s="2" t="s">
        <v>1</v>
      </c>
      <c r="B2" t="s">
        <v>2</v>
      </c>
      <c r="L2" s="1"/>
    </row>
    <row r="3" spans="1:19">
      <c r="A3" s="2" t="s">
        <v>3</v>
      </c>
      <c r="B3" t="s">
        <v>4</v>
      </c>
    </row>
    <row r="4" spans="1:19">
      <c r="A4" s="2" t="s">
        <v>5</v>
      </c>
      <c r="B4" t="s">
        <v>6</v>
      </c>
    </row>
    <row r="5" spans="1:19">
      <c r="A5" s="2" t="s">
        <v>7</v>
      </c>
      <c r="B5" t="s">
        <v>8</v>
      </c>
    </row>
    <row r="7" spans="1:19">
      <c r="C7" t="s">
        <v>9</v>
      </c>
      <c r="H7" t="s">
        <v>10</v>
      </c>
      <c r="M7" t="s">
        <v>58</v>
      </c>
    </row>
    <row r="8" spans="1:19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 t="s">
        <v>57</v>
      </c>
      <c r="S8" s="3"/>
    </row>
    <row r="9" spans="1:19">
      <c r="A9">
        <v>0</v>
      </c>
      <c r="B9">
        <v>0</v>
      </c>
      <c r="H9">
        <f t="shared" ref="H9:H16" si="0">MAX(0.00000000000023369*C9+ 0.00000013248,0)</f>
        <v>1.3248000000000001E-7</v>
      </c>
      <c r="I9">
        <f t="shared" ref="I9:I16" si="1">MAX(0.0000000000027484*D9-0.0000000033261,0)</f>
        <v>0</v>
      </c>
      <c r="J9">
        <f t="shared" ref="J9:J16" si="2">MAX(0.0000000000044716*E9 - 0.000000049589,0)</f>
        <v>0</v>
      </c>
      <c r="K9">
        <f t="shared" ref="K9:K16" si="3"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5.2604492280650095E-5</v>
      </c>
    </row>
    <row r="10" spans="1:19">
      <c r="A10">
        <v>1</v>
      </c>
      <c r="B10">
        <v>20</v>
      </c>
      <c r="C10">
        <v>2386927</v>
      </c>
      <c r="D10">
        <v>7858</v>
      </c>
      <c r="E10">
        <v>3579</v>
      </c>
      <c r="F10">
        <v>91349</v>
      </c>
      <c r="G10">
        <v>196133</v>
      </c>
      <c r="H10">
        <f t="shared" si="0"/>
        <v>6.902809706299999E-7</v>
      </c>
      <c r="I10">
        <f t="shared" si="1"/>
        <v>1.8270827199999996E-8</v>
      </c>
      <c r="J10">
        <f t="shared" si="2"/>
        <v>0</v>
      </c>
      <c r="K10">
        <f t="shared" si="3"/>
        <v>3.586332659E-7</v>
      </c>
      <c r="L10">
        <f t="shared" ref="L10:L16" si="4">G10/$G$10</f>
        <v>1</v>
      </c>
      <c r="M10">
        <f t="shared" ref="M10:M16" si="5">H10/(H10+I10+J10+K10)</f>
        <v>0.64682405525555819</v>
      </c>
      <c r="N10">
        <f t="shared" ref="N10:N16" si="6">I10/(H10+I10+J10+K10)</f>
        <v>1.7120579945281687E-2</v>
      </c>
      <c r="O10">
        <f t="shared" ref="O10:O16" si="7">J10/(H10+I10+J10+K10)</f>
        <v>0</v>
      </c>
      <c r="P10">
        <f t="shared" ref="P10:P16" si="8">K10/(H10+I10+J10+K10)</f>
        <v>0.33605536479916004</v>
      </c>
    </row>
    <row r="11" spans="1:19">
      <c r="A11">
        <v>2</v>
      </c>
      <c r="B11">
        <v>40</v>
      </c>
      <c r="C11">
        <v>2074332</v>
      </c>
      <c r="D11">
        <v>18366</v>
      </c>
      <c r="E11">
        <v>10485</v>
      </c>
      <c r="F11">
        <v>312982</v>
      </c>
      <c r="G11">
        <v>213459</v>
      </c>
      <c r="H11">
        <f t="shared" si="0"/>
        <v>6.1723064507999992E-7</v>
      </c>
      <c r="I11">
        <f t="shared" si="1"/>
        <v>4.7151014400000001E-8</v>
      </c>
      <c r="J11">
        <f t="shared" si="2"/>
        <v>0</v>
      </c>
      <c r="K11">
        <f t="shared" si="3"/>
        <v>1.2493984561999999E-6</v>
      </c>
      <c r="L11">
        <f t="shared" si="4"/>
        <v>1.088338015530278</v>
      </c>
      <c r="M11">
        <f t="shared" si="5"/>
        <v>0.32251910238950671</v>
      </c>
      <c r="N11">
        <f t="shared" si="6"/>
        <v>2.4637634184659928E-2</v>
      </c>
      <c r="O11">
        <f t="shared" si="7"/>
        <v>0</v>
      </c>
      <c r="P11">
        <f t="shared" si="8"/>
        <v>0.65284326342583332</v>
      </c>
    </row>
    <row r="12" spans="1:19">
      <c r="A12">
        <v>3</v>
      </c>
      <c r="B12">
        <v>60</v>
      </c>
      <c r="C12">
        <v>1680981</v>
      </c>
      <c r="D12">
        <v>41678</v>
      </c>
      <c r="E12">
        <v>16001</v>
      </c>
      <c r="F12">
        <v>656835</v>
      </c>
      <c r="G12">
        <v>210140</v>
      </c>
      <c r="H12">
        <f t="shared" si="0"/>
        <v>5.2530844988999999E-7</v>
      </c>
      <c r="I12">
        <f t="shared" si="1"/>
        <v>1.1122171519999999E-7</v>
      </c>
      <c r="J12">
        <f t="shared" si="2"/>
        <v>2.196107159999999E-8</v>
      </c>
      <c r="K12">
        <f t="shared" si="3"/>
        <v>2.6313780485000001E-6</v>
      </c>
      <c r="L12">
        <f t="shared" si="4"/>
        <v>1.0714158249759091</v>
      </c>
      <c r="M12">
        <f t="shared" si="5"/>
        <v>0.1596745658725045</v>
      </c>
      <c r="N12">
        <f t="shared" si="6"/>
        <v>3.3807335659409521E-2</v>
      </c>
      <c r="O12">
        <f t="shared" si="7"/>
        <v>6.675362969240789E-3</v>
      </c>
      <c r="P12">
        <f t="shared" si="8"/>
        <v>0.79984273549884521</v>
      </c>
    </row>
    <row r="13" spans="1:19">
      <c r="A13">
        <v>4</v>
      </c>
      <c r="B13">
        <v>90</v>
      </c>
      <c r="C13">
        <v>1163832</v>
      </c>
      <c r="D13">
        <v>82509</v>
      </c>
      <c r="E13">
        <v>28346</v>
      </c>
      <c r="F13">
        <v>1288563</v>
      </c>
      <c r="G13">
        <v>210291</v>
      </c>
      <c r="H13">
        <f t="shared" si="0"/>
        <v>4.0445590007999995E-7</v>
      </c>
      <c r="I13">
        <f t="shared" si="1"/>
        <v>2.2344163559999999E-7</v>
      </c>
      <c r="J13">
        <f t="shared" si="2"/>
        <v>7.7162973599999992E-8</v>
      </c>
      <c r="K13">
        <f t="shared" si="3"/>
        <v>5.1703560533000007E-6</v>
      </c>
      <c r="L13">
        <f t="shared" si="4"/>
        <v>1.0721857107167074</v>
      </c>
      <c r="M13">
        <f t="shared" si="5"/>
        <v>6.8838676504393445E-2</v>
      </c>
      <c r="N13">
        <f t="shared" si="6"/>
        <v>3.8029922341690579E-2</v>
      </c>
      <c r="O13">
        <f t="shared" si="7"/>
        <v>1.3133191966582256E-2</v>
      </c>
      <c r="P13">
        <f t="shared" si="8"/>
        <v>0.87999820918733385</v>
      </c>
    </row>
    <row r="14" spans="1:19">
      <c r="A14">
        <v>5</v>
      </c>
      <c r="B14">
        <v>120</v>
      </c>
      <c r="C14">
        <v>675510</v>
      </c>
      <c r="D14">
        <v>108850</v>
      </c>
      <c r="E14">
        <v>31898</v>
      </c>
      <c r="F14">
        <v>1847991</v>
      </c>
      <c r="G14">
        <v>206865</v>
      </c>
      <c r="H14">
        <f t="shared" si="0"/>
        <v>2.9033993189999999E-7</v>
      </c>
      <c r="I14">
        <f t="shared" si="1"/>
        <v>2.9583723999999997E-7</v>
      </c>
      <c r="J14">
        <f t="shared" si="2"/>
        <v>9.3046096799999989E-8</v>
      </c>
      <c r="K14">
        <f t="shared" si="3"/>
        <v>7.4187531281000001E-6</v>
      </c>
      <c r="L14">
        <f t="shared" si="4"/>
        <v>1.0547179719883957</v>
      </c>
      <c r="M14">
        <f t="shared" si="5"/>
        <v>3.5853393202619217E-2</v>
      </c>
      <c r="N14">
        <f t="shared" si="6"/>
        <v>3.6532242810302977E-2</v>
      </c>
      <c r="O14">
        <f t="shared" si="7"/>
        <v>1.1490042973793815E-2</v>
      </c>
      <c r="P14">
        <f t="shared" si="8"/>
        <v>0.91612432101328412</v>
      </c>
    </row>
    <row r="15" spans="1:19">
      <c r="A15">
        <v>6</v>
      </c>
      <c r="B15">
        <v>180</v>
      </c>
      <c r="C15">
        <v>179652</v>
      </c>
      <c r="D15">
        <v>162339</v>
      </c>
      <c r="E15">
        <v>52605</v>
      </c>
      <c r="F15">
        <v>2766603</v>
      </c>
      <c r="G15">
        <v>217837</v>
      </c>
      <c r="H15">
        <f t="shared" si="0"/>
        <v>1.7446287587999999E-7</v>
      </c>
      <c r="I15">
        <f t="shared" si="1"/>
        <v>4.4284640759999998E-7</v>
      </c>
      <c r="J15">
        <f t="shared" si="2"/>
        <v>1.8563951799999999E-7</v>
      </c>
      <c r="K15">
        <f t="shared" si="3"/>
        <v>1.11107466173E-5</v>
      </c>
      <c r="L15">
        <f t="shared" si="4"/>
        <v>1.1106596034323648</v>
      </c>
      <c r="M15">
        <f t="shared" si="5"/>
        <v>1.4643892574673991E-2</v>
      </c>
      <c r="N15">
        <f t="shared" si="6"/>
        <v>3.7171204402449705E-2</v>
      </c>
      <c r="O15">
        <f t="shared" si="7"/>
        <v>1.558202652280077E-2</v>
      </c>
      <c r="P15">
        <f t="shared" si="8"/>
        <v>0.93260287650007556</v>
      </c>
    </row>
    <row r="16" spans="1:19">
      <c r="A16">
        <v>7</v>
      </c>
      <c r="B16">
        <v>240</v>
      </c>
      <c r="C16">
        <v>47791</v>
      </c>
      <c r="D16">
        <v>168438</v>
      </c>
      <c r="E16">
        <v>60057</v>
      </c>
      <c r="F16">
        <v>2870640</v>
      </c>
      <c r="G16">
        <v>182773</v>
      </c>
      <c r="H16">
        <f t="shared" si="0"/>
        <v>1.4364827879000001E-7</v>
      </c>
      <c r="I16">
        <f t="shared" si="1"/>
        <v>4.5960889919999999E-7</v>
      </c>
      <c r="J16">
        <f t="shared" si="2"/>
        <v>2.1896188119999995E-7</v>
      </c>
      <c r="K16">
        <f t="shared" si="3"/>
        <v>1.1528881723999999E-5</v>
      </c>
      <c r="L16">
        <f t="shared" si="4"/>
        <v>0.93188295697307444</v>
      </c>
      <c r="M16">
        <f t="shared" si="5"/>
        <v>1.1630402934247537E-2</v>
      </c>
      <c r="N16">
        <f t="shared" si="6"/>
        <v>3.7211978694687148E-2</v>
      </c>
      <c r="O16">
        <f t="shared" si="7"/>
        <v>1.7728126832064213E-2</v>
      </c>
      <c r="P16">
        <f t="shared" si="8"/>
        <v>0.93342949153900101</v>
      </c>
    </row>
    <row r="18" spans="1:16">
      <c r="A18" t="s">
        <v>18</v>
      </c>
      <c r="H18" t="s">
        <v>19</v>
      </c>
      <c r="N18" t="s">
        <v>20</v>
      </c>
    </row>
    <row r="19" spans="1:16">
      <c r="A19" s="3" t="s">
        <v>12</v>
      </c>
      <c r="B19" s="3" t="s">
        <v>21</v>
      </c>
      <c r="D19" s="3" t="s">
        <v>22</v>
      </c>
      <c r="E19" s="3" t="s">
        <v>23</v>
      </c>
      <c r="F19" s="3" t="s">
        <v>24</v>
      </c>
      <c r="H19" s="3" t="s">
        <v>21</v>
      </c>
      <c r="J19" s="3" t="s">
        <v>22</v>
      </c>
      <c r="K19" s="3" t="s">
        <v>23</v>
      </c>
      <c r="L19" s="3" t="s">
        <v>24</v>
      </c>
      <c r="N19" s="3" t="s">
        <v>14</v>
      </c>
      <c r="O19" s="3" t="s">
        <v>15</v>
      </c>
      <c r="P19" s="3" t="s">
        <v>16</v>
      </c>
    </row>
    <row r="20" spans="1:16">
      <c r="A20">
        <f t="shared" ref="A20:A27" si="9">B9*60</f>
        <v>0</v>
      </c>
      <c r="B20" t="e">
        <f>($C$9-$C9)/$C$9</f>
        <v>#DIV/0!</v>
      </c>
      <c r="D20" t="e">
        <f t="shared" ref="D20:D27" si="10">B20/$H9</f>
        <v>#DIV/0!</v>
      </c>
      <c r="E20" t="e">
        <f>LN(1/(1-B20))</f>
        <v>#DIV/0!</v>
      </c>
      <c r="F20" t="e">
        <f>$H$9*B20</f>
        <v>#DIV/0!</v>
      </c>
      <c r="H20">
        <f t="shared" ref="H20:H26" si="11">(2*I9+J9+K9)/(25*H9+2*I9+J9+K9)</f>
        <v>0</v>
      </c>
      <c r="J20">
        <f t="shared" ref="J20:J27" si="12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3">($H$10-$H10/L10)/$H$10</f>
        <v>0</v>
      </c>
      <c r="D21">
        <f t="shared" si="10"/>
        <v>0</v>
      </c>
      <c r="E21">
        <f t="shared" ref="E21:E27" si="14">LN(1/(1-B21))</f>
        <v>0</v>
      </c>
      <c r="F21">
        <f t="shared" ref="F21:F27" si="15">$H$9*B21</f>
        <v>0</v>
      </c>
      <c r="H21">
        <f t="shared" si="11"/>
        <v>2.2386724517152221E-2</v>
      </c>
      <c r="J21">
        <f t="shared" si="12"/>
        <v>32431.322127742405</v>
      </c>
      <c r="K21">
        <f t="shared" ref="K21:K27" si="16">LN(1/(1-H21))</f>
        <v>2.26411109896116E-2</v>
      </c>
      <c r="L21">
        <f t="shared" ref="L21:L27" si="17">$H$9*H21</f>
        <v>2.9657932640323264E-9</v>
      </c>
      <c r="N21">
        <f t="shared" ref="N21:N27" si="18">I10/(I10+J10+K10)</f>
        <v>4.847606469254339E-2</v>
      </c>
      <c r="O21">
        <f t="shared" ref="O21:O27" si="19">J10/(I10+J10+K10)</f>
        <v>0</v>
      </c>
      <c r="P21">
        <f t="shared" ref="P21:P27" si="20">K10/(I10+J10+K10)</f>
        <v>0.9515239353074566</v>
      </c>
    </row>
    <row r="22" spans="1:16">
      <c r="A22">
        <f t="shared" si="9"/>
        <v>2400</v>
      </c>
      <c r="B22">
        <f t="shared" si="13"/>
        <v>0.17840501448415935</v>
      </c>
      <c r="D22">
        <f t="shared" si="10"/>
        <v>289041.08359855675</v>
      </c>
      <c r="E22">
        <f t="shared" si="14"/>
        <v>0.19650772370208988</v>
      </c>
      <c r="F22">
        <f t="shared" si="15"/>
        <v>2.3635096318861431E-8</v>
      </c>
      <c r="H22">
        <f t="shared" si="11"/>
        <v>8.0103917226122298E-2</v>
      </c>
      <c r="J22">
        <f t="shared" si="12"/>
        <v>129779.55301577735</v>
      </c>
      <c r="K22">
        <f t="shared" si="16"/>
        <v>8.3494568825433393E-2</v>
      </c>
      <c r="L22">
        <f t="shared" si="17"/>
        <v>1.0612166954116683E-8</v>
      </c>
      <c r="N22">
        <f t="shared" si="18"/>
        <v>3.6366537081057221E-2</v>
      </c>
      <c r="O22">
        <f t="shared" si="19"/>
        <v>0</v>
      </c>
      <c r="P22">
        <f t="shared" si="20"/>
        <v>0.96363346291894281</v>
      </c>
    </row>
    <row r="23" spans="1:16">
      <c r="A23">
        <f t="shared" si="9"/>
        <v>3600</v>
      </c>
      <c r="B23">
        <f t="shared" si="13"/>
        <v>0.28971862140644583</v>
      </c>
      <c r="D23">
        <f t="shared" si="10"/>
        <v>551520.96157431533</v>
      </c>
      <c r="E23">
        <f t="shared" si="14"/>
        <v>0.34209407957775595</v>
      </c>
      <c r="F23">
        <f t="shared" si="15"/>
        <v>3.8381922963925943E-8</v>
      </c>
      <c r="H23">
        <f t="shared" si="11"/>
        <v>0.17964104473740011</v>
      </c>
      <c r="J23">
        <f t="shared" si="12"/>
        <v>341972.50163216883</v>
      </c>
      <c r="K23">
        <f t="shared" si="16"/>
        <v>0.19801328418831388</v>
      </c>
      <c r="L23">
        <f t="shared" si="17"/>
        <v>2.3798845606810768E-8</v>
      </c>
      <c r="N23">
        <f t="shared" si="18"/>
        <v>4.0231241714719083E-2</v>
      </c>
      <c r="O23">
        <f t="shared" si="19"/>
        <v>7.943783084670971E-3</v>
      </c>
      <c r="P23">
        <f t="shared" si="20"/>
        <v>0.95182497520060994</v>
      </c>
    </row>
    <row r="24" spans="1:16">
      <c r="A24">
        <f t="shared" si="9"/>
        <v>5400</v>
      </c>
      <c r="B24">
        <f t="shared" si="13"/>
        <v>0.45351875836646244</v>
      </c>
      <c r="D24">
        <f t="shared" si="10"/>
        <v>1121305.8290823747</v>
      </c>
      <c r="E24">
        <f t="shared" si="14"/>
        <v>0.60425529650443854</v>
      </c>
      <c r="F24">
        <f t="shared" si="15"/>
        <v>6.0082165108388941E-8</v>
      </c>
      <c r="H24">
        <f t="shared" si="11"/>
        <v>0.36027296119896279</v>
      </c>
      <c r="J24">
        <f t="shared" si="12"/>
        <v>890759.56396655866</v>
      </c>
      <c r="K24">
        <f t="shared" si="16"/>
        <v>0.44671369547959189</v>
      </c>
      <c r="L24">
        <f t="shared" si="17"/>
        <v>4.7728961899638591E-8</v>
      </c>
      <c r="N24">
        <f t="shared" si="18"/>
        <v>4.0841389544536866E-2</v>
      </c>
      <c r="O24">
        <f t="shared" si="19"/>
        <v>1.4104099510147041E-2</v>
      </c>
      <c r="P24">
        <f t="shared" si="20"/>
        <v>0.94505451094531612</v>
      </c>
    </row>
    <row r="25" spans="1:16">
      <c r="A25">
        <f t="shared" si="9"/>
        <v>7200</v>
      </c>
      <c r="B25">
        <f t="shared" si="13"/>
        <v>0.60120975780022823</v>
      </c>
      <c r="D25">
        <f t="shared" si="10"/>
        <v>2070709.8533290944</v>
      </c>
      <c r="E25">
        <f t="shared" si="14"/>
        <v>0.91931970909808125</v>
      </c>
      <c r="F25">
        <f t="shared" si="15"/>
        <v>7.9648268713374238E-8</v>
      </c>
      <c r="H25">
        <f t="shared" si="11"/>
        <v>0.52750217899329555</v>
      </c>
      <c r="J25">
        <f t="shared" si="12"/>
        <v>1816843.3654347619</v>
      </c>
      <c r="K25">
        <f t="shared" si="16"/>
        <v>0.74972214368499546</v>
      </c>
      <c r="L25">
        <f t="shared" si="17"/>
        <v>6.9883488673031801E-8</v>
      </c>
      <c r="N25">
        <f t="shared" si="18"/>
        <v>3.7890754946130686E-2</v>
      </c>
      <c r="O25">
        <f t="shared" si="19"/>
        <v>1.191731930889686E-2</v>
      </c>
      <c r="P25">
        <f t="shared" si="20"/>
        <v>0.95019192574497258</v>
      </c>
    </row>
    <row r="26" spans="1:16">
      <c r="A26">
        <f t="shared" si="9"/>
        <v>10800</v>
      </c>
      <c r="B26">
        <f t="shared" si="13"/>
        <v>0.77243988217948001</v>
      </c>
      <c r="D26">
        <f t="shared" si="10"/>
        <v>4427531.5208651256</v>
      </c>
      <c r="E26">
        <f t="shared" si="14"/>
        <v>1.4803408213439799</v>
      </c>
      <c r="F26">
        <f t="shared" si="15"/>
        <v>1.0233283559113752E-7</v>
      </c>
      <c r="H26">
        <f t="shared" si="11"/>
        <v>0.73635977105627204</v>
      </c>
      <c r="J26">
        <f t="shared" si="12"/>
        <v>4220724.7091510696</v>
      </c>
      <c r="K26">
        <f t="shared" si="16"/>
        <v>1.3331698744027289</v>
      </c>
      <c r="L26">
        <f t="shared" si="17"/>
        <v>9.7552942469534928E-8</v>
      </c>
      <c r="N26">
        <f t="shared" si="18"/>
        <v>3.7723625116178293E-2</v>
      </c>
      <c r="O26">
        <f t="shared" si="19"/>
        <v>1.5813599170269147E-2</v>
      </c>
      <c r="P26">
        <f t="shared" si="20"/>
        <v>0.94646277571355264</v>
      </c>
    </row>
    <row r="27" spans="1:16">
      <c r="A27">
        <f t="shared" si="9"/>
        <v>14400</v>
      </c>
      <c r="B27">
        <f t="shared" si="13"/>
        <v>0.77668743682630248</v>
      </c>
      <c r="D27">
        <f t="shared" si="10"/>
        <v>5406869.0788961342</v>
      </c>
      <c r="E27">
        <f t="shared" si="14"/>
        <v>1.4991828603048569</v>
      </c>
      <c r="F27">
        <f t="shared" si="15"/>
        <v>1.0289555163074856E-7</v>
      </c>
      <c r="H27">
        <f>(2*I16+J16+K16)/(25*H16+2*I16+J16+K16)</f>
        <v>0.77911503935827608</v>
      </c>
      <c r="J27">
        <f t="shared" si="12"/>
        <v>5423768.7072969908</v>
      </c>
      <c r="K27">
        <f t="shared" si="16"/>
        <v>1.5101132530751042</v>
      </c>
      <c r="L27">
        <f t="shared" si="17"/>
        <v>1.0321716041418442E-7</v>
      </c>
      <c r="N27">
        <f t="shared" si="18"/>
        <v>3.7649861757343771E-2</v>
      </c>
      <c r="O27">
        <f t="shared" si="19"/>
        <v>1.7936738326123188E-2</v>
      </c>
      <c r="P27">
        <f t="shared" si="20"/>
        <v>0.94441339991653306</v>
      </c>
    </row>
  </sheetData>
  <pageMargins left="0.7" right="0.7" top="0.75" bottom="0.75" header="0.3" footer="0.3"/>
  <pageSetup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70" zoomScaleNormal="70" workbookViewId="0">
      <selection activeCell="R10" sqref="R10"/>
    </sheetView>
  </sheetViews>
  <sheetFormatPr defaultColWidth="8.7109375" defaultRowHeight="15"/>
  <cols>
    <col min="2" max="2" width="8.7109375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  <col min="18" max="18" width="14.85546875" bestFit="1" customWidth="1"/>
  </cols>
  <sheetData>
    <row r="1" spans="1:19">
      <c r="A1" t="s">
        <v>0</v>
      </c>
      <c r="L1" s="1">
        <v>42171</v>
      </c>
    </row>
    <row r="2" spans="1:19">
      <c r="A2" s="2" t="s">
        <v>1</v>
      </c>
      <c r="B2" t="s">
        <v>2</v>
      </c>
      <c r="L2" s="1"/>
    </row>
    <row r="3" spans="1:19">
      <c r="A3" s="2" t="s">
        <v>3</v>
      </c>
      <c r="B3" t="s">
        <v>4</v>
      </c>
    </row>
    <row r="4" spans="1:19">
      <c r="A4" s="2" t="s">
        <v>5</v>
      </c>
      <c r="B4" t="s">
        <v>6</v>
      </c>
    </row>
    <row r="5" spans="1:19">
      <c r="A5" s="2" t="s">
        <v>7</v>
      </c>
      <c r="B5" t="s">
        <v>8</v>
      </c>
    </row>
    <row r="7" spans="1:19">
      <c r="C7" t="s">
        <v>9</v>
      </c>
      <c r="H7" t="s">
        <v>10</v>
      </c>
      <c r="M7" t="s">
        <v>58</v>
      </c>
    </row>
    <row r="8" spans="1:19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 t="s">
        <v>57</v>
      </c>
      <c r="S8" s="3"/>
    </row>
    <row r="9" spans="1:19">
      <c r="A9">
        <v>0</v>
      </c>
      <c r="B9">
        <v>0</v>
      </c>
      <c r="H9">
        <f t="shared" ref="H9:H16" si="0">MAX(0.00000000000023369*C9+ 0.00000013248,0)</f>
        <v>1.3248000000000001E-7</v>
      </c>
      <c r="I9">
        <f t="shared" ref="I9:I16" si="1">MAX(0.0000000000027484*D9-0.0000000033261,0)</f>
        <v>0</v>
      </c>
      <c r="J9">
        <f t="shared" ref="J9:J16" si="2">MAX(0.0000000000044716*E9 - 0.000000049589,0)</f>
        <v>0</v>
      </c>
      <c r="K9">
        <f t="shared" ref="K9:K16" si="3"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2.8862541624183843E-5</v>
      </c>
    </row>
    <row r="10" spans="1:19">
      <c r="A10">
        <v>1</v>
      </c>
      <c r="B10">
        <v>20</v>
      </c>
      <c r="C10">
        <v>2504265</v>
      </c>
      <c r="D10">
        <v>0</v>
      </c>
      <c r="E10">
        <v>0</v>
      </c>
      <c r="F10">
        <v>6099</v>
      </c>
      <c r="G10">
        <v>117896</v>
      </c>
      <c r="H10">
        <f t="shared" si="0"/>
        <v>7.177016878499999E-7</v>
      </c>
      <c r="I10">
        <f t="shared" si="1"/>
        <v>0</v>
      </c>
      <c r="J10">
        <f t="shared" si="2"/>
        <v>0</v>
      </c>
      <c r="K10">
        <f t="shared" si="3"/>
        <v>1.6004990900000002E-8</v>
      </c>
      <c r="L10">
        <f t="shared" ref="L10:L16" si="4">G10/$G$10</f>
        <v>1</v>
      </c>
      <c r="M10">
        <f t="shared" ref="M10:M16" si="5">H10/(H10+I10+J10+K10)</f>
        <v>0.97818611801753352</v>
      </c>
      <c r="N10">
        <f t="shared" ref="N10:N16" si="6">I10/(H10+I10+J10+K10)</f>
        <v>0</v>
      </c>
      <c r="O10">
        <f t="shared" ref="O10:O16" si="7">J10/(H10+I10+J10+K10)</f>
        <v>0</v>
      </c>
      <c r="P10">
        <f t="shared" ref="P10:P16" si="8">K10/(H10+I10+J10+K10)</f>
        <v>2.181388198246656E-2</v>
      </c>
    </row>
    <row r="11" spans="1:19">
      <c r="A11">
        <v>2</v>
      </c>
      <c r="B11">
        <v>40</v>
      </c>
      <c r="C11">
        <v>2493578</v>
      </c>
      <c r="D11">
        <v>2687</v>
      </c>
      <c r="E11">
        <v>0</v>
      </c>
      <c r="F11">
        <v>11610</v>
      </c>
      <c r="G11">
        <v>119748</v>
      </c>
      <c r="H11">
        <f t="shared" si="0"/>
        <v>7.1520424281999998E-7</v>
      </c>
      <c r="I11">
        <f t="shared" si="1"/>
        <v>4.0588507999999997E-9</v>
      </c>
      <c r="J11">
        <f t="shared" si="2"/>
        <v>0</v>
      </c>
      <c r="K11">
        <f t="shared" si="3"/>
        <v>3.8154251000000003E-8</v>
      </c>
      <c r="L11">
        <f t="shared" si="4"/>
        <v>1.0157087602632828</v>
      </c>
      <c r="M11">
        <f t="shared" si="5"/>
        <v>0.94426705158015822</v>
      </c>
      <c r="N11">
        <f t="shared" si="6"/>
        <v>5.3588036091731508E-3</v>
      </c>
      <c r="O11">
        <f t="shared" si="7"/>
        <v>0</v>
      </c>
      <c r="P11">
        <f t="shared" si="8"/>
        <v>5.037414481066866E-2</v>
      </c>
    </row>
    <row r="12" spans="1:19">
      <c r="A12">
        <v>3</v>
      </c>
      <c r="B12">
        <v>60</v>
      </c>
      <c r="C12">
        <v>2438925</v>
      </c>
      <c r="D12">
        <v>0</v>
      </c>
      <c r="E12">
        <v>0</v>
      </c>
      <c r="F12">
        <v>17517</v>
      </c>
      <c r="G12">
        <v>113853</v>
      </c>
      <c r="H12">
        <f t="shared" si="0"/>
        <v>7.0243238324999996E-7</v>
      </c>
      <c r="I12">
        <f t="shared" si="1"/>
        <v>0</v>
      </c>
      <c r="J12">
        <f t="shared" si="2"/>
        <v>0</v>
      </c>
      <c r="K12">
        <f t="shared" si="3"/>
        <v>6.1895074700000008E-8</v>
      </c>
      <c r="L12">
        <f t="shared" si="4"/>
        <v>0.96570706385288729</v>
      </c>
      <c r="M12">
        <f t="shared" si="5"/>
        <v>0.91902021305631409</v>
      </c>
      <c r="N12">
        <f t="shared" si="6"/>
        <v>0</v>
      </c>
      <c r="O12">
        <f t="shared" si="7"/>
        <v>0</v>
      </c>
      <c r="P12">
        <f t="shared" si="8"/>
        <v>8.0979786943685864E-2</v>
      </c>
    </row>
    <row r="13" spans="1:19">
      <c r="A13">
        <v>4</v>
      </c>
      <c r="B13">
        <v>90</v>
      </c>
      <c r="C13">
        <v>2309897</v>
      </c>
      <c r="D13">
        <v>5238</v>
      </c>
      <c r="E13">
        <v>0</v>
      </c>
      <c r="F13">
        <v>29846</v>
      </c>
      <c r="G13">
        <v>128449</v>
      </c>
      <c r="H13">
        <f t="shared" si="0"/>
        <v>6.7227982992999993E-7</v>
      </c>
      <c r="I13">
        <f t="shared" si="1"/>
        <v>1.1070019199999999E-8</v>
      </c>
      <c r="J13">
        <f t="shared" si="2"/>
        <v>0</v>
      </c>
      <c r="K13">
        <f t="shared" si="3"/>
        <v>1.1144655860000001E-7</v>
      </c>
      <c r="L13">
        <f t="shared" si="4"/>
        <v>1.0895110945239872</v>
      </c>
      <c r="M13">
        <f t="shared" si="5"/>
        <v>0.84585162110896184</v>
      </c>
      <c r="N13">
        <f t="shared" si="6"/>
        <v>1.3928119317520356E-2</v>
      </c>
      <c r="O13">
        <f t="shared" si="7"/>
        <v>0</v>
      </c>
      <c r="P13">
        <f t="shared" si="8"/>
        <v>0.14022025957351772</v>
      </c>
    </row>
    <row r="14" spans="1:19">
      <c r="A14">
        <v>5</v>
      </c>
      <c r="B14">
        <v>120</v>
      </c>
      <c r="C14">
        <v>2414447</v>
      </c>
      <c r="D14">
        <v>5137</v>
      </c>
      <c r="E14">
        <v>0</v>
      </c>
      <c r="F14">
        <v>42256</v>
      </c>
      <c r="G14">
        <v>123345</v>
      </c>
      <c r="H14">
        <f t="shared" si="0"/>
        <v>6.9671211942999994E-7</v>
      </c>
      <c r="I14">
        <f t="shared" si="1"/>
        <v>1.07924308E-8</v>
      </c>
      <c r="J14">
        <f t="shared" si="2"/>
        <v>0</v>
      </c>
      <c r="K14">
        <f t="shared" si="3"/>
        <v>1.6132358960000001E-7</v>
      </c>
      <c r="L14">
        <f t="shared" si="4"/>
        <v>1.0462187012282012</v>
      </c>
      <c r="M14">
        <f t="shared" si="5"/>
        <v>0.80189865807790572</v>
      </c>
      <c r="N14">
        <f t="shared" si="6"/>
        <v>1.2421824645449112E-2</v>
      </c>
      <c r="O14">
        <f t="shared" si="7"/>
        <v>0</v>
      </c>
      <c r="P14">
        <f t="shared" si="8"/>
        <v>0.18567951727664522</v>
      </c>
    </row>
    <row r="15" spans="1:19">
      <c r="A15">
        <v>6</v>
      </c>
      <c r="B15">
        <v>180</v>
      </c>
      <c r="C15">
        <v>2188535</v>
      </c>
      <c r="D15">
        <v>7144</v>
      </c>
      <c r="E15">
        <v>0</v>
      </c>
      <c r="F15">
        <v>69831</v>
      </c>
      <c r="G15">
        <v>120951</v>
      </c>
      <c r="H15">
        <f t="shared" si="0"/>
        <v>6.4391874414999991E-7</v>
      </c>
      <c r="I15">
        <f t="shared" si="1"/>
        <v>1.63084696E-8</v>
      </c>
      <c r="J15">
        <f t="shared" si="2"/>
        <v>0</v>
      </c>
      <c r="K15">
        <f t="shared" si="3"/>
        <v>2.7215027210000001E-7</v>
      </c>
      <c r="L15">
        <f t="shared" si="4"/>
        <v>1.0259126687928344</v>
      </c>
      <c r="M15">
        <f t="shared" si="5"/>
        <v>0.69062021973103815</v>
      </c>
      <c r="N15">
        <f t="shared" si="6"/>
        <v>1.7491273489012252E-2</v>
      </c>
      <c r="O15">
        <f t="shared" si="7"/>
        <v>0</v>
      </c>
      <c r="P15">
        <f t="shared" si="8"/>
        <v>0.29188850677994954</v>
      </c>
    </row>
    <row r="16" spans="1:19">
      <c r="A16">
        <v>7</v>
      </c>
      <c r="B16">
        <v>240</v>
      </c>
      <c r="C16">
        <v>2144278</v>
      </c>
      <c r="D16">
        <v>22753</v>
      </c>
      <c r="E16">
        <v>0</v>
      </c>
      <c r="F16">
        <v>122987</v>
      </c>
      <c r="G16">
        <v>125165</v>
      </c>
      <c r="H16">
        <f t="shared" si="0"/>
        <v>6.3357632581999994E-7</v>
      </c>
      <c r="I16">
        <f t="shared" si="1"/>
        <v>5.9208245199999995E-8</v>
      </c>
      <c r="J16">
        <f t="shared" si="2"/>
        <v>0</v>
      </c>
      <c r="K16">
        <f t="shared" si="3"/>
        <v>4.8578955169999996E-7</v>
      </c>
      <c r="L16">
        <f t="shared" si="4"/>
        <v>1.0616560358281875</v>
      </c>
      <c r="M16">
        <f t="shared" si="5"/>
        <v>0.5375786839420722</v>
      </c>
      <c r="N16">
        <f t="shared" si="6"/>
        <v>5.0237184118173961E-2</v>
      </c>
      <c r="O16">
        <f t="shared" si="7"/>
        <v>0</v>
      </c>
      <c r="P16">
        <f t="shared" si="8"/>
        <v>0.41218413193975373</v>
      </c>
    </row>
    <row r="18" spans="1:16">
      <c r="A18" t="s">
        <v>18</v>
      </c>
      <c r="H18" t="s">
        <v>19</v>
      </c>
      <c r="N18" t="s">
        <v>20</v>
      </c>
    </row>
    <row r="19" spans="1:16">
      <c r="A19" s="3" t="s">
        <v>12</v>
      </c>
      <c r="B19" s="3" t="s">
        <v>21</v>
      </c>
      <c r="D19" s="3" t="s">
        <v>22</v>
      </c>
      <c r="E19" s="3" t="s">
        <v>23</v>
      </c>
      <c r="F19" s="3" t="s">
        <v>24</v>
      </c>
      <c r="H19" s="3" t="s">
        <v>21</v>
      </c>
      <c r="J19" s="3" t="s">
        <v>22</v>
      </c>
      <c r="K19" s="3" t="s">
        <v>23</v>
      </c>
      <c r="L19" s="3" t="s">
        <v>24</v>
      </c>
      <c r="N19" s="3" t="s">
        <v>14</v>
      </c>
      <c r="O19" s="3" t="s">
        <v>15</v>
      </c>
      <c r="P19" s="3" t="s">
        <v>16</v>
      </c>
    </row>
    <row r="20" spans="1:16">
      <c r="A20">
        <f t="shared" ref="A20:A27" si="9">B9*60</f>
        <v>0</v>
      </c>
      <c r="B20" t="e">
        <f>($C$9-$C9)/$C$9</f>
        <v>#DIV/0!</v>
      </c>
      <c r="D20" t="e">
        <f t="shared" ref="D20:D27" si="10">B20/$H9</f>
        <v>#DIV/0!</v>
      </c>
      <c r="E20" t="e">
        <f>LN(1/(1-B20))</f>
        <v>#DIV/0!</v>
      </c>
      <c r="F20" t="e">
        <f>$H$9*B20</f>
        <v>#DIV/0!</v>
      </c>
      <c r="H20">
        <f t="shared" ref="H20:H26" si="11">(2*I9+J9+K9)/(25*H9+2*I9+J9+K9)</f>
        <v>0</v>
      </c>
      <c r="J20">
        <f t="shared" ref="J20:J27" si="12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3">($H$10-$H10/L10)/$H$10</f>
        <v>0</v>
      </c>
      <c r="D21">
        <f t="shared" si="10"/>
        <v>0</v>
      </c>
      <c r="E21">
        <f t="shared" ref="E21:E27" si="14">LN(1/(1-B21))</f>
        <v>0</v>
      </c>
      <c r="F21">
        <f t="shared" ref="F21:F27" si="15">$H$9*B21</f>
        <v>0</v>
      </c>
      <c r="H21">
        <f t="shared" si="11"/>
        <v>8.9121857871956158E-4</v>
      </c>
      <c r="J21">
        <f t="shared" si="12"/>
        <v>1241.767427619352</v>
      </c>
      <c r="K21">
        <f t="shared" ref="K21:K27" si="16">LN(1/(1-H21))</f>
        <v>8.9161595011121844E-4</v>
      </c>
      <c r="L21">
        <f t="shared" ref="L21:L27" si="17">$H$9*H21</f>
        <v>1.1806863730876752E-10</v>
      </c>
      <c r="N21">
        <f t="shared" ref="N21:N27" si="18">I10/(I10+J10+K10)</f>
        <v>0</v>
      </c>
      <c r="O21">
        <f t="shared" ref="O21:O27" si="19">J10/(I10+J10+K10)</f>
        <v>0</v>
      </c>
      <c r="P21">
        <f t="shared" ref="P21:P27" si="20">K10/(I10+J10+K10)</f>
        <v>1</v>
      </c>
    </row>
    <row r="22" spans="1:16">
      <c r="A22">
        <f t="shared" si="9"/>
        <v>2400</v>
      </c>
      <c r="B22">
        <f t="shared" si="13"/>
        <v>1.8891775357162879E-2</v>
      </c>
      <c r="D22">
        <f t="shared" si="10"/>
        <v>26414.518016103957</v>
      </c>
      <c r="E22">
        <f t="shared" si="14"/>
        <v>1.907250476482188E-2</v>
      </c>
      <c r="F22">
        <f t="shared" si="15"/>
        <v>2.5027823993169381E-9</v>
      </c>
      <c r="H22">
        <f t="shared" si="11"/>
        <v>2.5812215128105513E-3</v>
      </c>
      <c r="J22">
        <f t="shared" si="12"/>
        <v>3609.0690718402011</v>
      </c>
      <c r="K22">
        <f t="shared" si="16"/>
        <v>2.584558608819231E-3</v>
      </c>
      <c r="L22">
        <f t="shared" si="17"/>
        <v>3.4196022601714186E-10</v>
      </c>
      <c r="N22">
        <f t="shared" si="18"/>
        <v>9.6151446516067177E-2</v>
      </c>
      <c r="O22">
        <f t="shared" si="19"/>
        <v>0</v>
      </c>
      <c r="P22">
        <f t="shared" si="20"/>
        <v>0.90384855348393278</v>
      </c>
    </row>
    <row r="23" spans="1:16">
      <c r="A23">
        <f t="shared" si="9"/>
        <v>3600</v>
      </c>
      <c r="B23">
        <f t="shared" si="13"/>
        <v>-1.3479921922091746E-2</v>
      </c>
      <c r="D23">
        <f t="shared" si="10"/>
        <v>-19190.348058446729</v>
      </c>
      <c r="E23">
        <f t="shared" si="14"/>
        <v>-1.338987607933987E-2</v>
      </c>
      <c r="F23">
        <f t="shared" si="15"/>
        <v>-1.7858200562387146E-9</v>
      </c>
      <c r="H23">
        <f t="shared" si="11"/>
        <v>3.5122346942983132E-3</v>
      </c>
      <c r="J23">
        <f t="shared" si="12"/>
        <v>5000.103608617781</v>
      </c>
      <c r="K23">
        <f t="shared" si="16"/>
        <v>3.5184170707884968E-3</v>
      </c>
      <c r="L23">
        <f t="shared" si="17"/>
        <v>4.6530085230064054E-10</v>
      </c>
      <c r="N23">
        <f t="shared" si="18"/>
        <v>0</v>
      </c>
      <c r="O23">
        <f t="shared" si="19"/>
        <v>0</v>
      </c>
      <c r="P23">
        <f t="shared" si="20"/>
        <v>1</v>
      </c>
    </row>
    <row r="24" spans="1:16">
      <c r="A24">
        <f t="shared" si="9"/>
        <v>5400</v>
      </c>
      <c r="B24">
        <f t="shared" si="13"/>
        <v>0.14024550140050576</v>
      </c>
      <c r="D24">
        <f t="shared" si="10"/>
        <v>208611.79401308025</v>
      </c>
      <c r="E24">
        <f t="shared" si="14"/>
        <v>0.151108397232745</v>
      </c>
      <c r="F24">
        <f t="shared" si="15"/>
        <v>1.8579724025539003E-8</v>
      </c>
      <c r="H24">
        <f t="shared" si="11"/>
        <v>7.885596508874243E-3</v>
      </c>
      <c r="J24">
        <f t="shared" si="12"/>
        <v>11729.634235338161</v>
      </c>
      <c r="K24">
        <f t="shared" si="16"/>
        <v>7.9168522468824783E-3</v>
      </c>
      <c r="L24">
        <f t="shared" si="17"/>
        <v>1.0446838254956598E-9</v>
      </c>
      <c r="N24">
        <f t="shared" si="18"/>
        <v>9.0355275986169437E-2</v>
      </c>
      <c r="O24">
        <f t="shared" si="19"/>
        <v>0</v>
      </c>
      <c r="P24">
        <f t="shared" si="20"/>
        <v>0.90964472401383067</v>
      </c>
    </row>
    <row r="25" spans="1:16">
      <c r="A25">
        <f t="shared" si="9"/>
        <v>7200</v>
      </c>
      <c r="B25">
        <f t="shared" si="13"/>
        <v>7.2130458165973924E-2</v>
      </c>
      <c r="D25">
        <f t="shared" si="10"/>
        <v>103529.78820719512</v>
      </c>
      <c r="E25">
        <f t="shared" si="14"/>
        <v>7.4864135998450182E-2</v>
      </c>
      <c r="F25">
        <f t="shared" si="15"/>
        <v>9.555843097828225E-9</v>
      </c>
      <c r="H25">
        <f t="shared" si="11"/>
        <v>1.0392105560915665E-2</v>
      </c>
      <c r="J25">
        <f t="shared" si="12"/>
        <v>14915.924771651371</v>
      </c>
      <c r="K25">
        <f t="shared" si="16"/>
        <v>1.0446480531591416E-2</v>
      </c>
      <c r="L25">
        <f t="shared" si="17"/>
        <v>1.3767461447101074E-9</v>
      </c>
      <c r="N25">
        <f t="shared" si="18"/>
        <v>6.2704394250565648E-2</v>
      </c>
      <c r="O25">
        <f t="shared" si="19"/>
        <v>0</v>
      </c>
      <c r="P25">
        <f t="shared" si="20"/>
        <v>0.93729560574943438</v>
      </c>
    </row>
    <row r="26" spans="1:16">
      <c r="A26">
        <f t="shared" si="9"/>
        <v>10800</v>
      </c>
      <c r="B26">
        <f t="shared" si="13"/>
        <v>0.12546598319914978</v>
      </c>
      <c r="D26">
        <f t="shared" si="10"/>
        <v>194847.53990935645</v>
      </c>
      <c r="E26">
        <f t="shared" si="14"/>
        <v>0.13406408670842615</v>
      </c>
      <c r="F26">
        <f t="shared" si="15"/>
        <v>1.6621733454223363E-8</v>
      </c>
      <c r="H26">
        <f t="shared" si="11"/>
        <v>1.8580267019869152E-2</v>
      </c>
      <c r="J26">
        <f t="shared" si="12"/>
        <v>28854.987044049936</v>
      </c>
      <c r="K26">
        <f t="shared" si="16"/>
        <v>1.8755048558707941E-2</v>
      </c>
      <c r="L26">
        <f t="shared" si="17"/>
        <v>2.4615137747922652E-9</v>
      </c>
      <c r="N26">
        <f t="shared" si="18"/>
        <v>5.653657609364799E-2</v>
      </c>
      <c r="O26">
        <f t="shared" si="19"/>
        <v>0</v>
      </c>
      <c r="P26">
        <f t="shared" si="20"/>
        <v>0.94346342390635207</v>
      </c>
    </row>
    <row r="27" spans="1:16">
      <c r="A27">
        <f t="shared" si="9"/>
        <v>14400</v>
      </c>
      <c r="B27">
        <f t="shared" si="13"/>
        <v>0.16848298529010367</v>
      </c>
      <c r="D27">
        <f t="shared" si="10"/>
        <v>265923.73866249848</v>
      </c>
      <c r="E27">
        <f t="shared" si="14"/>
        <v>0.18450351788876315</v>
      </c>
      <c r="F27">
        <f t="shared" si="15"/>
        <v>2.2320625891232934E-8</v>
      </c>
      <c r="H27">
        <f>(2*I16+J16+K16)/(25*H16+2*I16+J16+K16)</f>
        <v>3.6744114475492078E-2</v>
      </c>
      <c r="J27">
        <f t="shared" si="12"/>
        <v>57994.771865783288</v>
      </c>
      <c r="K27">
        <f t="shared" si="16"/>
        <v>3.7436185424972054E-2</v>
      </c>
      <c r="L27">
        <f t="shared" si="17"/>
        <v>4.8678602857131907E-9</v>
      </c>
      <c r="N27">
        <f t="shared" si="18"/>
        <v>0.1086394211807501</v>
      </c>
      <c r="O27">
        <f t="shared" si="19"/>
        <v>0</v>
      </c>
      <c r="P27">
        <f t="shared" si="20"/>
        <v>0.8913605788192499</v>
      </c>
    </row>
  </sheetData>
  <pageMargins left="0.7" right="0.7" top="0.75" bottom="0.75" header="0.3" footer="0.3"/>
  <pageSetup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70" zoomScaleNormal="70" workbookViewId="0">
      <selection activeCell="R10" sqref="R10"/>
    </sheetView>
  </sheetViews>
  <sheetFormatPr defaultColWidth="8.7109375" defaultRowHeight="15"/>
  <cols>
    <col min="2" max="2" width="8.7109375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  <col min="18" max="18" width="13.5703125" bestFit="1" customWidth="1"/>
  </cols>
  <sheetData>
    <row r="1" spans="1:19">
      <c r="A1" t="s">
        <v>0</v>
      </c>
      <c r="L1" s="1">
        <v>42171</v>
      </c>
    </row>
    <row r="2" spans="1:19">
      <c r="A2" s="2" t="s">
        <v>1</v>
      </c>
      <c r="B2" t="s">
        <v>2</v>
      </c>
      <c r="L2" s="1"/>
    </row>
    <row r="3" spans="1:19">
      <c r="A3" s="2" t="s">
        <v>3</v>
      </c>
      <c r="B3" t="s">
        <v>4</v>
      </c>
    </row>
    <row r="4" spans="1:19">
      <c r="A4" s="2" t="s">
        <v>5</v>
      </c>
      <c r="B4" t="s">
        <v>6</v>
      </c>
    </row>
    <row r="5" spans="1:19">
      <c r="A5" s="2" t="s">
        <v>7</v>
      </c>
      <c r="B5" t="s">
        <v>8</v>
      </c>
    </row>
    <row r="7" spans="1:19">
      <c r="C7" t="s">
        <v>9</v>
      </c>
      <c r="H7" t="s">
        <v>10</v>
      </c>
      <c r="M7" t="s">
        <v>58</v>
      </c>
    </row>
    <row r="8" spans="1:19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 t="s">
        <v>57</v>
      </c>
      <c r="S8" s="3"/>
    </row>
    <row r="9" spans="1:19">
      <c r="A9">
        <v>0</v>
      </c>
      <c r="B9">
        <v>0</v>
      </c>
      <c r="H9">
        <f t="shared" ref="H9:H16" si="0">MAX(0.00000000000023369*C9+ 0.00000013248,0)</f>
        <v>1.3248000000000001E-7</v>
      </c>
      <c r="I9">
        <f t="shared" ref="I9:I16" si="1">MAX(0.0000000000027484*D9-0.0000000033261,0)</f>
        <v>0</v>
      </c>
      <c r="J9">
        <f t="shared" ref="J9:J16" si="2">MAX(0.0000000000044716*E9 - 0.000000049589,0)</f>
        <v>0</v>
      </c>
      <c r="K9">
        <f t="shared" ref="K9:K16" si="3"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4.8638995233978628E-5</v>
      </c>
    </row>
    <row r="10" spans="1:19">
      <c r="A10">
        <v>1</v>
      </c>
      <c r="B10">
        <v>20</v>
      </c>
      <c r="C10">
        <v>2749674</v>
      </c>
      <c r="D10">
        <v>5160</v>
      </c>
      <c r="E10">
        <v>5342</v>
      </c>
      <c r="F10">
        <v>10682</v>
      </c>
      <c r="G10">
        <v>182436</v>
      </c>
      <c r="H10">
        <f t="shared" si="0"/>
        <v>7.750513170599999E-7</v>
      </c>
      <c r="I10">
        <f t="shared" si="1"/>
        <v>1.0855643999999999E-8</v>
      </c>
      <c r="J10">
        <f t="shared" si="2"/>
        <v>0</v>
      </c>
      <c r="K10">
        <f t="shared" si="3"/>
        <v>3.4424526200000003E-8</v>
      </c>
      <c r="L10">
        <f t="shared" ref="L10:L16" si="4">G10/$G$10</f>
        <v>1</v>
      </c>
      <c r="M10">
        <f t="shared" ref="M10:M16" si="5">H10/(H10+I10+J10+K10)</f>
        <v>0.9448025939474286</v>
      </c>
      <c r="N10">
        <f t="shared" ref="N10:N16" si="6">I10/(H10+I10+J10+K10)</f>
        <v>1.3233240669889533E-2</v>
      </c>
      <c r="O10">
        <f t="shared" ref="O10:O16" si="7">J10/(H10+I10+J10+K10)</f>
        <v>0</v>
      </c>
      <c r="P10">
        <f t="shared" ref="P10:P16" si="8">K10/(H10+I10+J10+K10)</f>
        <v>4.1964165382681849E-2</v>
      </c>
    </row>
    <row r="11" spans="1:19">
      <c r="A11">
        <v>2</v>
      </c>
      <c r="B11">
        <v>40</v>
      </c>
      <c r="C11">
        <v>2715740</v>
      </c>
      <c r="D11">
        <v>9194</v>
      </c>
      <c r="E11">
        <v>7444</v>
      </c>
      <c r="F11">
        <v>29447</v>
      </c>
      <c r="G11">
        <v>178879</v>
      </c>
      <c r="H11">
        <f t="shared" si="0"/>
        <v>7.6712128059999996E-7</v>
      </c>
      <c r="I11">
        <f t="shared" si="1"/>
        <v>2.19426896E-8</v>
      </c>
      <c r="J11">
        <f t="shared" si="2"/>
        <v>0</v>
      </c>
      <c r="K11">
        <f t="shared" si="3"/>
        <v>1.098429377E-7</v>
      </c>
      <c r="L11">
        <f t="shared" si="4"/>
        <v>0.98050275164989364</v>
      </c>
      <c r="M11">
        <f t="shared" si="5"/>
        <v>0.85339346472720545</v>
      </c>
      <c r="N11">
        <f t="shared" si="6"/>
        <v>2.44104138116614E-2</v>
      </c>
      <c r="O11">
        <f t="shared" si="7"/>
        <v>0</v>
      </c>
      <c r="P11">
        <f t="shared" si="8"/>
        <v>0.12219612146113312</v>
      </c>
    </row>
    <row r="12" spans="1:19">
      <c r="A12">
        <v>3</v>
      </c>
      <c r="B12">
        <v>60</v>
      </c>
      <c r="C12">
        <v>2638420</v>
      </c>
      <c r="D12">
        <v>12533</v>
      </c>
      <c r="E12">
        <v>5680</v>
      </c>
      <c r="F12">
        <v>46477</v>
      </c>
      <c r="G12">
        <v>175337</v>
      </c>
      <c r="H12">
        <f t="shared" si="0"/>
        <v>7.4905236979999993E-7</v>
      </c>
      <c r="I12">
        <f t="shared" si="1"/>
        <v>3.1119597200000001E-8</v>
      </c>
      <c r="J12">
        <f t="shared" si="2"/>
        <v>0</v>
      </c>
      <c r="K12">
        <f t="shared" si="3"/>
        <v>1.782882107E-7</v>
      </c>
      <c r="L12">
        <f t="shared" si="4"/>
        <v>0.96108772391413977</v>
      </c>
      <c r="M12">
        <f t="shared" si="5"/>
        <v>0.78151642314184377</v>
      </c>
      <c r="N12">
        <f t="shared" si="6"/>
        <v>3.2468325679087841E-2</v>
      </c>
      <c r="O12">
        <f t="shared" si="7"/>
        <v>0</v>
      </c>
      <c r="P12">
        <f t="shared" si="8"/>
        <v>0.18601525117906836</v>
      </c>
    </row>
    <row r="13" spans="1:19">
      <c r="A13">
        <v>4</v>
      </c>
      <c r="B13">
        <v>90</v>
      </c>
      <c r="C13">
        <v>2394071</v>
      </c>
      <c r="D13">
        <v>20155</v>
      </c>
      <c r="E13">
        <v>6122</v>
      </c>
      <c r="F13">
        <v>82046</v>
      </c>
      <c r="G13">
        <v>187398</v>
      </c>
      <c r="H13">
        <f t="shared" si="0"/>
        <v>6.9195045198999998E-7</v>
      </c>
      <c r="I13">
        <f t="shared" si="1"/>
        <v>5.2067902000000002E-8</v>
      </c>
      <c r="J13">
        <f t="shared" si="2"/>
        <v>0</v>
      </c>
      <c r="K13">
        <f t="shared" si="3"/>
        <v>3.2124357860000002E-7</v>
      </c>
      <c r="L13">
        <f t="shared" si="4"/>
        <v>1.027198579227784</v>
      </c>
      <c r="M13">
        <f t="shared" si="5"/>
        <v>0.64955897776957272</v>
      </c>
      <c r="N13">
        <f t="shared" si="6"/>
        <v>4.8878027466358345E-2</v>
      </c>
      <c r="O13">
        <f t="shared" si="7"/>
        <v>0</v>
      </c>
      <c r="P13">
        <f t="shared" si="8"/>
        <v>0.30156299476406878</v>
      </c>
    </row>
    <row r="14" spans="1:19">
      <c r="A14">
        <v>5</v>
      </c>
      <c r="B14">
        <v>120</v>
      </c>
      <c r="C14">
        <v>2235145</v>
      </c>
      <c r="D14">
        <v>28191</v>
      </c>
      <c r="E14">
        <v>6360</v>
      </c>
      <c r="F14">
        <v>127314</v>
      </c>
      <c r="G14">
        <v>169960</v>
      </c>
      <c r="H14">
        <f t="shared" si="0"/>
        <v>6.548110350499999E-7</v>
      </c>
      <c r="I14">
        <f t="shared" si="1"/>
        <v>7.4154044399999998E-8</v>
      </c>
      <c r="J14">
        <f t="shared" si="2"/>
        <v>0</v>
      </c>
      <c r="K14">
        <f t="shared" si="3"/>
        <v>5.0318019740000004E-7</v>
      </c>
      <c r="L14">
        <f t="shared" si="4"/>
        <v>0.93161437435593852</v>
      </c>
      <c r="M14">
        <f t="shared" si="5"/>
        <v>0.53143979638832461</v>
      </c>
      <c r="N14">
        <f t="shared" si="6"/>
        <v>6.0182874368171949E-2</v>
      </c>
      <c r="O14">
        <f t="shared" si="7"/>
        <v>0</v>
      </c>
      <c r="P14">
        <f t="shared" si="8"/>
        <v>0.40837732924350334</v>
      </c>
    </row>
    <row r="15" spans="1:19">
      <c r="A15">
        <v>6</v>
      </c>
      <c r="B15">
        <v>180</v>
      </c>
      <c r="C15">
        <v>1888241</v>
      </c>
      <c r="D15">
        <v>49719</v>
      </c>
      <c r="E15">
        <v>6976</v>
      </c>
      <c r="F15">
        <v>235116</v>
      </c>
      <c r="G15">
        <v>169524</v>
      </c>
      <c r="H15">
        <f t="shared" si="0"/>
        <v>5.7374303929000001E-7</v>
      </c>
      <c r="I15">
        <f t="shared" si="1"/>
        <v>1.3332159959999998E-7</v>
      </c>
      <c r="J15">
        <f t="shared" si="2"/>
        <v>0</v>
      </c>
      <c r="K15">
        <f t="shared" si="3"/>
        <v>9.3644721560000003E-7</v>
      </c>
      <c r="L15">
        <f t="shared" si="4"/>
        <v>0.92922449516542782</v>
      </c>
      <c r="M15">
        <f t="shared" si="5"/>
        <v>0.34909577179048629</v>
      </c>
      <c r="N15">
        <f t="shared" si="6"/>
        <v>8.1119950084796402E-2</v>
      </c>
      <c r="O15">
        <f t="shared" si="7"/>
        <v>0</v>
      </c>
      <c r="P15">
        <f t="shared" si="8"/>
        <v>0.56978427812471721</v>
      </c>
    </row>
    <row r="16" spans="1:19">
      <c r="A16">
        <v>7</v>
      </c>
      <c r="B16">
        <v>240</v>
      </c>
      <c r="C16">
        <v>1613958</v>
      </c>
      <c r="D16">
        <v>72418</v>
      </c>
      <c r="E16">
        <v>9747</v>
      </c>
      <c r="F16">
        <v>344284</v>
      </c>
      <c r="G16">
        <v>170307</v>
      </c>
      <c r="H16">
        <f t="shared" si="0"/>
        <v>5.0964584501999996E-7</v>
      </c>
      <c r="I16">
        <f t="shared" si="1"/>
        <v>1.9570753119999998E-7</v>
      </c>
      <c r="J16">
        <f t="shared" si="2"/>
        <v>0</v>
      </c>
      <c r="K16">
        <f t="shared" si="3"/>
        <v>1.3752043243999999E-6</v>
      </c>
      <c r="L16">
        <f t="shared" si="4"/>
        <v>0.9335164112346247</v>
      </c>
      <c r="M16">
        <f t="shared" si="5"/>
        <v>0.24495636187745579</v>
      </c>
      <c r="N16">
        <f t="shared" si="6"/>
        <v>9.4064938041218349E-2</v>
      </c>
      <c r="O16">
        <f t="shared" si="7"/>
        <v>0</v>
      </c>
      <c r="P16">
        <f t="shared" si="8"/>
        <v>0.66097870008132598</v>
      </c>
    </row>
    <row r="18" spans="1:16">
      <c r="A18" t="s">
        <v>18</v>
      </c>
      <c r="H18" t="s">
        <v>19</v>
      </c>
      <c r="N18" t="s">
        <v>20</v>
      </c>
    </row>
    <row r="19" spans="1:16">
      <c r="A19" s="3" t="s">
        <v>12</v>
      </c>
      <c r="B19" s="3" t="s">
        <v>21</v>
      </c>
      <c r="D19" s="3" t="s">
        <v>22</v>
      </c>
      <c r="E19" s="3" t="s">
        <v>23</v>
      </c>
      <c r="F19" s="3" t="s">
        <v>24</v>
      </c>
      <c r="H19" s="3" t="s">
        <v>21</v>
      </c>
      <c r="J19" s="3" t="s">
        <v>22</v>
      </c>
      <c r="K19" s="3" t="s">
        <v>23</v>
      </c>
      <c r="L19" s="3" t="s">
        <v>24</v>
      </c>
      <c r="N19" s="3" t="s">
        <v>14</v>
      </c>
      <c r="O19" s="3" t="s">
        <v>15</v>
      </c>
      <c r="P19" s="3" t="s">
        <v>16</v>
      </c>
    </row>
    <row r="20" spans="1:16">
      <c r="A20">
        <f t="shared" ref="A20:A27" si="9">B9*60</f>
        <v>0</v>
      </c>
      <c r="B20" t="e">
        <f>($C$9-$C9)/$C$9</f>
        <v>#DIV/0!</v>
      </c>
      <c r="D20" t="e">
        <f t="shared" ref="D20:D27" si="10">B20/$H9</f>
        <v>#DIV/0!</v>
      </c>
      <c r="E20" t="e">
        <f>LN(1/(1-B20))</f>
        <v>#DIV/0!</v>
      </c>
      <c r="F20" t="e">
        <f>$H$9*B20</f>
        <v>#DIV/0!</v>
      </c>
      <c r="H20">
        <f t="shared" ref="H20:H26" si="11">(2*I9+J9+K9)/(25*H9+2*I9+J9+K9)</f>
        <v>0</v>
      </c>
      <c r="J20">
        <f t="shared" ref="J20:J27" si="12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3">($H$10-$H10/L10)/$H$10</f>
        <v>0</v>
      </c>
      <c r="D21">
        <f t="shared" si="10"/>
        <v>0</v>
      </c>
      <c r="E21">
        <f t="shared" ref="E21:E27" si="14">LN(1/(1-B21))</f>
        <v>0</v>
      </c>
      <c r="F21">
        <f t="shared" ref="F21:F27" si="15">$H$9*B21</f>
        <v>0</v>
      </c>
      <c r="H21">
        <f t="shared" si="11"/>
        <v>2.8887713335667788E-3</v>
      </c>
      <c r="J21">
        <f t="shared" si="12"/>
        <v>3727.2000833760885</v>
      </c>
      <c r="K21">
        <f t="shared" ref="K21:K27" si="16">LN(1/(1-H21))</f>
        <v>2.892951886524536E-3</v>
      </c>
      <c r="L21">
        <f t="shared" ref="L21:L27" si="17">$H$9*H21</f>
        <v>3.8270442627092687E-10</v>
      </c>
      <c r="N21">
        <f t="shared" ref="N21:N27" si="18">I10/(I10+J10+K10)</f>
        <v>0.23974388682841122</v>
      </c>
      <c r="O21">
        <f t="shared" ref="O21:O27" si="19">J10/(I10+J10+K10)</f>
        <v>0</v>
      </c>
      <c r="P21">
        <f t="shared" ref="P21:P27" si="20">K10/(I10+J10+K10)</f>
        <v>0.7602561131715887</v>
      </c>
    </row>
    <row r="22" spans="1:16">
      <c r="A22">
        <f t="shared" si="9"/>
        <v>2400</v>
      </c>
      <c r="B22">
        <f t="shared" si="13"/>
        <v>-9.4498671398966592E-3</v>
      </c>
      <c r="D22">
        <f t="shared" si="10"/>
        <v>-12318.609037290029</v>
      </c>
      <c r="E22">
        <f t="shared" si="14"/>
        <v>-9.4054964577580408E-3</v>
      </c>
      <c r="F22">
        <f t="shared" si="15"/>
        <v>-1.2519183986935094E-9</v>
      </c>
      <c r="H22">
        <f t="shared" si="11"/>
        <v>7.9521116680888945E-3</v>
      </c>
      <c r="J22">
        <f t="shared" si="12"/>
        <v>10366.172688977147</v>
      </c>
      <c r="K22">
        <f t="shared" si="16"/>
        <v>7.983898334305517E-3</v>
      </c>
      <c r="L22">
        <f t="shared" si="17"/>
        <v>1.0534957537884167E-9</v>
      </c>
      <c r="N22">
        <f t="shared" si="18"/>
        <v>0.16650290361367806</v>
      </c>
      <c r="O22">
        <f t="shared" si="19"/>
        <v>0</v>
      </c>
      <c r="P22">
        <f t="shared" si="20"/>
        <v>0.83349709638632197</v>
      </c>
    </row>
    <row r="23" spans="1:16">
      <c r="A23">
        <f t="shared" si="9"/>
        <v>3600</v>
      </c>
      <c r="B23">
        <f t="shared" si="13"/>
        <v>-5.5847852573533002E-3</v>
      </c>
      <c r="D23">
        <f t="shared" si="10"/>
        <v>-7455.8007991410013</v>
      </c>
      <c r="E23">
        <f t="shared" si="14"/>
        <v>-5.56924816487573E-3</v>
      </c>
      <c r="F23">
        <f t="shared" si="15"/>
        <v>-7.3987235089416526E-10</v>
      </c>
      <c r="H23">
        <f t="shared" si="11"/>
        <v>1.2681471852014493E-2</v>
      </c>
      <c r="J23">
        <f t="shared" si="12"/>
        <v>16930.020334092926</v>
      </c>
      <c r="K23">
        <f t="shared" si="16"/>
        <v>1.2762568058510549E-2</v>
      </c>
      <c r="L23">
        <f t="shared" si="17"/>
        <v>1.6800413909548802E-9</v>
      </c>
      <c r="N23">
        <f t="shared" si="18"/>
        <v>0.14860762601010927</v>
      </c>
      <c r="O23">
        <f t="shared" si="19"/>
        <v>0</v>
      </c>
      <c r="P23">
        <f t="shared" si="20"/>
        <v>0.85139237398989076</v>
      </c>
    </row>
    <row r="24" spans="1:16">
      <c r="A24">
        <f t="shared" si="9"/>
        <v>5400</v>
      </c>
      <c r="B24">
        <f t="shared" si="13"/>
        <v>0.13085921748357418</v>
      </c>
      <c r="D24">
        <f t="shared" si="10"/>
        <v>189116.45639833377</v>
      </c>
      <c r="E24">
        <f t="shared" si="14"/>
        <v>0.14025016164090195</v>
      </c>
      <c r="F24">
        <f t="shared" si="15"/>
        <v>1.7336229132223908E-8</v>
      </c>
      <c r="H24">
        <f t="shared" si="11"/>
        <v>2.4000000351136912E-2</v>
      </c>
      <c r="J24">
        <f t="shared" si="12"/>
        <v>34684.564887723718</v>
      </c>
      <c r="K24">
        <f t="shared" si="16"/>
        <v>2.4292692928815893E-2</v>
      </c>
      <c r="L24">
        <f t="shared" si="17"/>
        <v>3.1795200465186183E-9</v>
      </c>
      <c r="N24">
        <f t="shared" si="18"/>
        <v>0.13947575873186258</v>
      </c>
      <c r="O24">
        <f t="shared" si="19"/>
        <v>0</v>
      </c>
      <c r="P24">
        <f t="shared" si="20"/>
        <v>0.86052424126813731</v>
      </c>
    </row>
    <row r="25" spans="1:16">
      <c r="A25">
        <f t="shared" si="9"/>
        <v>7200</v>
      </c>
      <c r="B25">
        <f t="shared" si="13"/>
        <v>9.3120989910803476E-2</v>
      </c>
      <c r="D25">
        <f t="shared" si="10"/>
        <v>142210.47741459179</v>
      </c>
      <c r="E25">
        <f t="shared" si="14"/>
        <v>9.7746233477021147E-2</v>
      </c>
      <c r="F25">
        <f t="shared" si="15"/>
        <v>1.2336668743383244E-8</v>
      </c>
      <c r="H25">
        <f t="shared" si="11"/>
        <v>3.8273840477544799E-2</v>
      </c>
      <c r="J25">
        <f t="shared" si="12"/>
        <v>58450.206897662152</v>
      </c>
      <c r="K25">
        <f t="shared" si="16"/>
        <v>3.9025526300121155E-2</v>
      </c>
      <c r="L25">
        <f t="shared" si="17"/>
        <v>5.0705183864651355E-9</v>
      </c>
      <c r="N25">
        <f t="shared" si="18"/>
        <v>0.12844213807378571</v>
      </c>
      <c r="O25">
        <f t="shared" si="19"/>
        <v>0</v>
      </c>
      <c r="P25">
        <f t="shared" si="20"/>
        <v>0.87155786192621432</v>
      </c>
    </row>
    <row r="26" spans="1:16">
      <c r="A26">
        <f t="shared" si="9"/>
        <v>10800</v>
      </c>
      <c r="B26">
        <f t="shared" si="13"/>
        <v>0.20335227288936281</v>
      </c>
      <c r="D26">
        <f t="shared" si="10"/>
        <v>354430.91935548146</v>
      </c>
      <c r="E26">
        <f t="shared" si="14"/>
        <v>0.22734269650857691</v>
      </c>
      <c r="F26">
        <f t="shared" si="15"/>
        <v>2.6940109112382786E-8</v>
      </c>
      <c r="H26">
        <f t="shared" si="11"/>
        <v>7.7385748434679727E-2</v>
      </c>
      <c r="J26">
        <f t="shared" si="12"/>
        <v>134878.757797992</v>
      </c>
      <c r="K26">
        <f t="shared" si="16"/>
        <v>8.0544060800918305E-2</v>
      </c>
      <c r="L26">
        <f t="shared" si="17"/>
        <v>1.0252063952626371E-8</v>
      </c>
      <c r="N26">
        <f t="shared" si="18"/>
        <v>0.12462655267724798</v>
      </c>
      <c r="O26">
        <f t="shared" si="19"/>
        <v>0</v>
      </c>
      <c r="P26">
        <f t="shared" si="20"/>
        <v>0.87537344732275191</v>
      </c>
    </row>
    <row r="27" spans="1:16">
      <c r="A27">
        <f t="shared" si="9"/>
        <v>14400</v>
      </c>
      <c r="B27">
        <f t="shared" si="13"/>
        <v>0.29560531225989128</v>
      </c>
      <c r="D27">
        <f t="shared" si="10"/>
        <v>580021.03842971753</v>
      </c>
      <c r="E27">
        <f t="shared" si="14"/>
        <v>0.35041644392726745</v>
      </c>
      <c r="F27">
        <f t="shared" si="15"/>
        <v>3.9161791768190399E-8</v>
      </c>
      <c r="H27">
        <f>(2*I16+J16+K16)/(25*H16+2*I16+J16+K16)</f>
        <v>0.12177060521844121</v>
      </c>
      <c r="J27">
        <f t="shared" si="12"/>
        <v>238931.81197947878</v>
      </c>
      <c r="K27">
        <f t="shared" si="16"/>
        <v>0.12984744978913135</v>
      </c>
      <c r="L27">
        <f t="shared" si="17"/>
        <v>1.6132169779339093E-8</v>
      </c>
      <c r="N27">
        <f t="shared" si="18"/>
        <v>0.12458212120708118</v>
      </c>
      <c r="O27">
        <f t="shared" si="19"/>
        <v>0</v>
      </c>
      <c r="P27">
        <f t="shared" si="20"/>
        <v>0.87541787879291888</v>
      </c>
    </row>
  </sheetData>
  <pageMargins left="0.7" right="0.7" top="0.75" bottom="0.75" header="0.3" footer="0.3"/>
  <pageSetup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70" zoomScaleNormal="70" workbookViewId="0">
      <selection activeCell="R10" sqref="R10"/>
    </sheetView>
  </sheetViews>
  <sheetFormatPr defaultColWidth="8.7109375" defaultRowHeight="15"/>
  <cols>
    <col min="2" max="2" width="8.7109375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  <col min="18" max="18" width="14.85546875" bestFit="1" customWidth="1"/>
  </cols>
  <sheetData>
    <row r="1" spans="1:19">
      <c r="A1" t="s">
        <v>0</v>
      </c>
      <c r="L1" s="1">
        <v>42171</v>
      </c>
    </row>
    <row r="2" spans="1:19">
      <c r="A2" s="2" t="s">
        <v>1</v>
      </c>
      <c r="B2" t="s">
        <v>2</v>
      </c>
      <c r="L2" s="1"/>
    </row>
    <row r="3" spans="1:19">
      <c r="A3" s="2" t="s">
        <v>3</v>
      </c>
      <c r="B3" t="s">
        <v>4</v>
      </c>
    </row>
    <row r="4" spans="1:19">
      <c r="A4" s="2" t="s">
        <v>5</v>
      </c>
      <c r="B4" t="s">
        <v>6</v>
      </c>
    </row>
    <row r="5" spans="1:19">
      <c r="A5" s="2" t="s">
        <v>7</v>
      </c>
      <c r="B5" t="s">
        <v>8</v>
      </c>
    </row>
    <row r="7" spans="1:19">
      <c r="C7" t="s">
        <v>9</v>
      </c>
      <c r="H7" t="s">
        <v>10</v>
      </c>
      <c r="M7" t="s">
        <v>58</v>
      </c>
    </row>
    <row r="8" spans="1:19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 t="s">
        <v>57</v>
      </c>
      <c r="S8" s="3"/>
    </row>
    <row r="9" spans="1:19">
      <c r="A9">
        <v>0</v>
      </c>
      <c r="B9">
        <v>0</v>
      </c>
      <c r="H9">
        <f t="shared" ref="H9:H16" si="0">MAX(0.00000000000023369*C9+ 0.00000013248,0)</f>
        <v>1.3248000000000001E-7</v>
      </c>
      <c r="I9">
        <f t="shared" ref="I9:I16" si="1">MAX(0.0000000000027484*D9-0.0000000033261,0)</f>
        <v>0</v>
      </c>
      <c r="J9">
        <f t="shared" ref="J9:J16" si="2">MAX(0.0000000000044716*E9 - 0.000000049589,0)</f>
        <v>0</v>
      </c>
      <c r="K9">
        <f t="shared" ref="K9:K16" si="3"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5.1092575149317988E-5</v>
      </c>
    </row>
    <row r="10" spans="1:19">
      <c r="A10">
        <v>1</v>
      </c>
      <c r="B10">
        <v>20</v>
      </c>
      <c r="C10">
        <v>2475632</v>
      </c>
      <c r="D10">
        <v>28881</v>
      </c>
      <c r="E10">
        <v>5498</v>
      </c>
      <c r="F10">
        <v>124590</v>
      </c>
      <c r="G10">
        <v>127943</v>
      </c>
      <c r="H10">
        <f t="shared" si="0"/>
        <v>7.1101044207999996E-7</v>
      </c>
      <c r="I10">
        <f t="shared" si="1"/>
        <v>7.6050440399999998E-8</v>
      </c>
      <c r="J10">
        <f t="shared" si="2"/>
        <v>0</v>
      </c>
      <c r="K10">
        <f t="shared" si="3"/>
        <v>4.9223216900000004E-7</v>
      </c>
      <c r="L10">
        <f t="shared" ref="L10:L16" si="4">G10/$G$10</f>
        <v>1</v>
      </c>
      <c r="M10">
        <f t="shared" ref="M10:M16" si="5">H10/(H10+I10+J10+K10)</f>
        <v>0.55578386926860879</v>
      </c>
      <c r="N10">
        <f t="shared" ref="N10:N16" si="6">I10/(H10+I10+J10+K10)</f>
        <v>5.9447239482789405E-2</v>
      </c>
      <c r="O10">
        <f t="shared" ref="O10:O16" si="7">J10/(H10+I10+J10+K10)</f>
        <v>0</v>
      </c>
      <c r="P10">
        <f t="shared" ref="P10:P16" si="8">K10/(H10+I10+J10+K10)</f>
        <v>0.38476889124860175</v>
      </c>
    </row>
    <row r="11" spans="1:19">
      <c r="A11">
        <v>2</v>
      </c>
      <c r="B11">
        <v>40</v>
      </c>
      <c r="C11">
        <v>2113126</v>
      </c>
      <c r="D11">
        <v>64845</v>
      </c>
      <c r="E11">
        <v>5660</v>
      </c>
      <c r="F11">
        <v>303618</v>
      </c>
      <c r="G11">
        <v>130324</v>
      </c>
      <c r="H11">
        <f t="shared" si="0"/>
        <v>6.2629641493999995E-7</v>
      </c>
      <c r="I11">
        <f t="shared" si="1"/>
        <v>1.7489389799999998E-7</v>
      </c>
      <c r="J11">
        <f t="shared" si="2"/>
        <v>0</v>
      </c>
      <c r="K11">
        <f t="shared" si="3"/>
        <v>1.2117636037999999E-6</v>
      </c>
      <c r="L11">
        <f t="shared" si="4"/>
        <v>1.0186098496986939</v>
      </c>
      <c r="M11">
        <f t="shared" si="5"/>
        <v>0.31113301190436271</v>
      </c>
      <c r="N11">
        <f t="shared" si="6"/>
        <v>8.6884203630077372E-2</v>
      </c>
      <c r="O11">
        <f t="shared" si="7"/>
        <v>0</v>
      </c>
      <c r="P11">
        <f t="shared" si="8"/>
        <v>0.60198278446555986</v>
      </c>
    </row>
    <row r="12" spans="1:19">
      <c r="A12">
        <v>3</v>
      </c>
      <c r="B12">
        <v>60</v>
      </c>
      <c r="C12">
        <v>1687489</v>
      </c>
      <c r="D12">
        <v>120236</v>
      </c>
      <c r="E12">
        <v>9306</v>
      </c>
      <c r="F12">
        <v>585626</v>
      </c>
      <c r="G12">
        <v>133495</v>
      </c>
      <c r="H12">
        <f t="shared" si="0"/>
        <v>5.2682930441000003E-7</v>
      </c>
      <c r="I12">
        <f t="shared" si="1"/>
        <v>3.2713052239999996E-7</v>
      </c>
      <c r="J12">
        <f t="shared" si="2"/>
        <v>0</v>
      </c>
      <c r="K12">
        <f t="shared" si="3"/>
        <v>2.3451819565999998E-6</v>
      </c>
      <c r="L12">
        <f t="shared" si="4"/>
        <v>1.0433943240349217</v>
      </c>
      <c r="M12">
        <f t="shared" si="5"/>
        <v>0.1646783231496689</v>
      </c>
      <c r="N12">
        <f t="shared" si="6"/>
        <v>0.10225571248402376</v>
      </c>
      <c r="O12">
        <f t="shared" si="7"/>
        <v>0</v>
      </c>
      <c r="P12">
        <f t="shared" si="8"/>
        <v>0.73306596436630733</v>
      </c>
    </row>
    <row r="13" spans="1:19">
      <c r="A13">
        <v>4</v>
      </c>
      <c r="B13">
        <v>90</v>
      </c>
      <c r="C13">
        <v>1000663</v>
      </c>
      <c r="D13">
        <v>187602</v>
      </c>
      <c r="E13">
        <v>13429</v>
      </c>
      <c r="F13">
        <v>1132677</v>
      </c>
      <c r="G13">
        <v>145808</v>
      </c>
      <c r="H13">
        <f t="shared" si="0"/>
        <v>3.6632493646999997E-7</v>
      </c>
      <c r="I13">
        <f t="shared" si="1"/>
        <v>5.1227923679999997E-7</v>
      </c>
      <c r="J13">
        <f t="shared" si="2"/>
        <v>1.04601164E-8</v>
      </c>
      <c r="K13">
        <f t="shared" si="3"/>
        <v>4.5438346307000008E-6</v>
      </c>
      <c r="L13">
        <f t="shared" si="4"/>
        <v>1.1396324925943584</v>
      </c>
      <c r="M13">
        <f t="shared" si="5"/>
        <v>6.7427158472709428E-2</v>
      </c>
      <c r="N13">
        <f t="shared" si="6"/>
        <v>9.4292061072454456E-2</v>
      </c>
      <c r="O13">
        <f t="shared" si="7"/>
        <v>1.9253287339436875E-3</v>
      </c>
      <c r="P13">
        <f t="shared" si="8"/>
        <v>0.83635545172089243</v>
      </c>
    </row>
    <row r="14" spans="1:19">
      <c r="A14">
        <v>5</v>
      </c>
      <c r="B14">
        <v>120</v>
      </c>
      <c r="C14">
        <v>573899</v>
      </c>
      <c r="D14">
        <v>240508</v>
      </c>
      <c r="E14">
        <v>21185</v>
      </c>
      <c r="F14">
        <v>1614440</v>
      </c>
      <c r="G14">
        <v>138945</v>
      </c>
      <c r="H14">
        <f t="shared" si="0"/>
        <v>2.6659445731E-7</v>
      </c>
      <c r="I14">
        <f t="shared" si="1"/>
        <v>6.5768608720000004E-7</v>
      </c>
      <c r="J14">
        <f t="shared" si="2"/>
        <v>4.5141845999999985E-8</v>
      </c>
      <c r="K14">
        <f t="shared" si="3"/>
        <v>6.4800883040000008E-6</v>
      </c>
      <c r="L14">
        <f t="shared" si="4"/>
        <v>1.0859914180533519</v>
      </c>
      <c r="M14">
        <f t="shared" si="5"/>
        <v>3.5786841343347524E-2</v>
      </c>
      <c r="N14">
        <f t="shared" si="6"/>
        <v>8.8285810192163236E-2</v>
      </c>
      <c r="O14">
        <f t="shared" si="7"/>
        <v>6.059706180872761E-3</v>
      </c>
      <c r="P14">
        <f t="shared" si="8"/>
        <v>0.86986764228361646</v>
      </c>
    </row>
    <row r="15" spans="1:19">
      <c r="A15">
        <v>6</v>
      </c>
      <c r="B15">
        <v>180</v>
      </c>
      <c r="C15">
        <v>140778</v>
      </c>
      <c r="D15">
        <v>275057</v>
      </c>
      <c r="E15">
        <v>30889</v>
      </c>
      <c r="F15">
        <v>2458861</v>
      </c>
      <c r="G15">
        <v>127395</v>
      </c>
      <c r="H15">
        <f t="shared" si="0"/>
        <v>1.6537841082000002E-7</v>
      </c>
      <c r="I15">
        <f t="shared" si="1"/>
        <v>7.5264055880000002E-7</v>
      </c>
      <c r="J15">
        <f t="shared" si="2"/>
        <v>8.8534252399999985E-8</v>
      </c>
      <c r="K15">
        <f t="shared" si="3"/>
        <v>9.8739007450999999E-6</v>
      </c>
      <c r="L15">
        <f t="shared" si="4"/>
        <v>0.99571684265649552</v>
      </c>
      <c r="M15">
        <f t="shared" si="5"/>
        <v>1.519958738116649E-2</v>
      </c>
      <c r="N15">
        <f t="shared" si="6"/>
        <v>6.9173635684175422E-2</v>
      </c>
      <c r="O15">
        <f t="shared" si="7"/>
        <v>8.1369998593390069E-3</v>
      </c>
      <c r="P15">
        <f t="shared" si="8"/>
        <v>0.90748977707531908</v>
      </c>
    </row>
    <row r="16" spans="1:19">
      <c r="A16">
        <v>7</v>
      </c>
      <c r="B16">
        <v>240</v>
      </c>
      <c r="C16">
        <v>49011</v>
      </c>
      <c r="D16">
        <v>280487</v>
      </c>
      <c r="E16">
        <v>42964</v>
      </c>
      <c r="F16">
        <v>2871052</v>
      </c>
      <c r="G16">
        <v>119024</v>
      </c>
      <c r="H16">
        <f t="shared" si="0"/>
        <v>1.4393338059E-7</v>
      </c>
      <c r="I16">
        <f t="shared" si="1"/>
        <v>7.6756437080000006E-7</v>
      </c>
      <c r="J16">
        <f t="shared" si="2"/>
        <v>1.4252882239999999E-7</v>
      </c>
      <c r="K16">
        <f t="shared" si="3"/>
        <v>1.1530537593199999E-5</v>
      </c>
      <c r="L16">
        <f t="shared" si="4"/>
        <v>0.93028926944029766</v>
      </c>
      <c r="M16">
        <f t="shared" si="5"/>
        <v>1.1437295617081849E-2</v>
      </c>
      <c r="N16">
        <f t="shared" si="6"/>
        <v>6.0992527084359698E-2</v>
      </c>
      <c r="O16">
        <f t="shared" si="7"/>
        <v>1.1325686015719233E-2</v>
      </c>
      <c r="P16">
        <f t="shared" si="8"/>
        <v>0.91624449128283925</v>
      </c>
    </row>
    <row r="18" spans="1:16">
      <c r="A18" t="s">
        <v>18</v>
      </c>
      <c r="H18" t="s">
        <v>19</v>
      </c>
      <c r="N18" t="s">
        <v>20</v>
      </c>
    </row>
    <row r="19" spans="1:16">
      <c r="A19" s="3" t="s">
        <v>12</v>
      </c>
      <c r="B19" s="3" t="s">
        <v>21</v>
      </c>
      <c r="D19" s="3" t="s">
        <v>22</v>
      </c>
      <c r="E19" s="3" t="s">
        <v>23</v>
      </c>
      <c r="F19" s="3" t="s">
        <v>24</v>
      </c>
      <c r="H19" s="3" t="s">
        <v>21</v>
      </c>
      <c r="J19" s="3" t="s">
        <v>22</v>
      </c>
      <c r="K19" s="3" t="s">
        <v>23</v>
      </c>
      <c r="L19" s="3" t="s">
        <v>24</v>
      </c>
      <c r="N19" s="3" t="s">
        <v>14</v>
      </c>
      <c r="O19" s="3" t="s">
        <v>15</v>
      </c>
      <c r="P19" s="3" t="s">
        <v>16</v>
      </c>
    </row>
    <row r="20" spans="1:16">
      <c r="A20">
        <f t="shared" ref="A20:A27" si="9">B9*60</f>
        <v>0</v>
      </c>
      <c r="B20" t="e">
        <f>($C$9-$C9)/$C$9</f>
        <v>#DIV/0!</v>
      </c>
      <c r="D20" t="e">
        <f t="shared" ref="D20:D27" si="10">B20/$H9</f>
        <v>#DIV/0!</v>
      </c>
      <c r="E20" t="e">
        <f>LN(1/(1-B20))</f>
        <v>#DIV/0!</v>
      </c>
      <c r="F20" t="e">
        <f>$H$9*B20</f>
        <v>#DIV/0!</v>
      </c>
      <c r="H20">
        <f t="shared" ref="H20:H26" si="11">(2*I9+J9+K9)/(25*H9+2*I9+J9+K9)</f>
        <v>0</v>
      </c>
      <c r="J20">
        <f t="shared" ref="J20:J27" si="12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3">($H$10-$H10/L10)/$H$10</f>
        <v>0</v>
      </c>
      <c r="D21">
        <f t="shared" si="10"/>
        <v>0</v>
      </c>
      <c r="E21">
        <f t="shared" ref="E21:E27" si="14">LN(1/(1-B21))</f>
        <v>0</v>
      </c>
      <c r="F21">
        <f t="shared" ref="F21:F27" si="15">$H$9*B21</f>
        <v>0</v>
      </c>
      <c r="H21">
        <f t="shared" si="11"/>
        <v>3.498084953658314E-2</v>
      </c>
      <c r="J21">
        <f t="shared" si="12"/>
        <v>49198.784527340656</v>
      </c>
      <c r="K21">
        <f t="shared" ref="K21:K27" si="16">LN(1/(1-H21))</f>
        <v>3.5607332800250961E-2</v>
      </c>
      <c r="L21">
        <f t="shared" ref="L21:L27" si="17">$H$9*H21</f>
        <v>4.6342629466065343E-9</v>
      </c>
      <c r="N21">
        <f t="shared" ref="N21:N27" si="18">I10/(I10+J10+K10)</f>
        <v>0.13382503554049457</v>
      </c>
      <c r="O21">
        <f t="shared" ref="O21:O27" si="19">J10/(I10+J10+K10)</f>
        <v>0</v>
      </c>
      <c r="P21">
        <f t="shared" ref="P21:P27" si="20">K10/(I10+J10+K10)</f>
        <v>0.86617496445950548</v>
      </c>
    </row>
    <row r="22" spans="1:16">
      <c r="A22">
        <f t="shared" si="9"/>
        <v>2400</v>
      </c>
      <c r="B22">
        <f t="shared" si="13"/>
        <v>0.13523903916919211</v>
      </c>
      <c r="D22">
        <f t="shared" si="10"/>
        <v>215934.55741264013</v>
      </c>
      <c r="E22">
        <f t="shared" si="14"/>
        <v>0.14530215610114869</v>
      </c>
      <c r="F22">
        <f t="shared" si="15"/>
        <v>1.791646790913457E-8</v>
      </c>
      <c r="H22">
        <f t="shared" si="11"/>
        <v>9.0687895144837757E-2</v>
      </c>
      <c r="J22">
        <f t="shared" si="12"/>
        <v>144800.27824129534</v>
      </c>
      <c r="K22">
        <f t="shared" si="16"/>
        <v>9.5066894060023166E-2</v>
      </c>
      <c r="L22">
        <f t="shared" si="17"/>
        <v>1.2014332348788106E-8</v>
      </c>
      <c r="N22">
        <f t="shared" si="18"/>
        <v>0.12612624081503382</v>
      </c>
      <c r="O22">
        <f t="shared" si="19"/>
        <v>0</v>
      </c>
      <c r="P22">
        <f t="shared" si="20"/>
        <v>0.87387375918496624</v>
      </c>
    </row>
    <row r="23" spans="1:16">
      <c r="A23">
        <f t="shared" si="9"/>
        <v>3600</v>
      </c>
      <c r="B23">
        <f t="shared" si="13"/>
        <v>0.28985754793334212</v>
      </c>
      <c r="D23">
        <f t="shared" si="10"/>
        <v>550192.53011742712</v>
      </c>
      <c r="E23">
        <f t="shared" si="14"/>
        <v>0.34228969235802675</v>
      </c>
      <c r="F23">
        <f t="shared" si="15"/>
        <v>3.8400327950209165E-8</v>
      </c>
      <c r="H23">
        <f t="shared" si="11"/>
        <v>0.18549229602917944</v>
      </c>
      <c r="J23">
        <f t="shared" si="12"/>
        <v>352091.83406552073</v>
      </c>
      <c r="K23">
        <f t="shared" si="16"/>
        <v>0.20517139245705787</v>
      </c>
      <c r="L23">
        <f t="shared" si="17"/>
        <v>2.4574019377945692E-8</v>
      </c>
      <c r="N23">
        <f t="shared" si="18"/>
        <v>0.12241477183926287</v>
      </c>
      <c r="O23">
        <f t="shared" si="19"/>
        <v>0</v>
      </c>
      <c r="P23">
        <f t="shared" si="20"/>
        <v>0.87758522816073703</v>
      </c>
    </row>
    <row r="24" spans="1:16">
      <c r="A24">
        <f t="shared" si="9"/>
        <v>5400</v>
      </c>
      <c r="B24">
        <f t="shared" si="13"/>
        <v>0.54790918788970622</v>
      </c>
      <c r="D24">
        <f t="shared" si="10"/>
        <v>1495691.7570763764</v>
      </c>
      <c r="E24">
        <f t="shared" si="14"/>
        <v>0.79387220758153076</v>
      </c>
      <c r="F24">
        <f t="shared" si="15"/>
        <v>7.2587009211628276E-8</v>
      </c>
      <c r="H24">
        <f t="shared" si="11"/>
        <v>0.37856158422723413</v>
      </c>
      <c r="J24">
        <f t="shared" si="12"/>
        <v>1033403.8077646299</v>
      </c>
      <c r="K24">
        <f t="shared" si="16"/>
        <v>0.47571846260677897</v>
      </c>
      <c r="L24">
        <f t="shared" si="17"/>
        <v>5.0151838678423978E-8</v>
      </c>
      <c r="N24">
        <f t="shared" si="18"/>
        <v>0.1011095936678048</v>
      </c>
      <c r="O24">
        <f t="shared" si="19"/>
        <v>2.0645344237030789E-3</v>
      </c>
      <c r="P24">
        <f t="shared" si="20"/>
        <v>0.89682587190849217</v>
      </c>
    </row>
    <row r="25" spans="1:16">
      <c r="A25">
        <f t="shared" si="9"/>
        <v>7200</v>
      </c>
      <c r="B25">
        <f t="shared" si="13"/>
        <v>0.65473803044612633</v>
      </c>
      <c r="D25">
        <f t="shared" si="10"/>
        <v>2455932.6441089027</v>
      </c>
      <c r="E25">
        <f t="shared" si="14"/>
        <v>1.0634518180572807</v>
      </c>
      <c r="F25">
        <f t="shared" si="15"/>
        <v>8.6739694273502819E-8</v>
      </c>
      <c r="H25">
        <f t="shared" si="11"/>
        <v>0.54052751815916467</v>
      </c>
      <c r="J25">
        <f t="shared" si="12"/>
        <v>2027527.2172317943</v>
      </c>
      <c r="K25">
        <f t="shared" si="16"/>
        <v>0.77767622615960541</v>
      </c>
      <c r="L25">
        <f t="shared" si="17"/>
        <v>7.1609085605726132E-8</v>
      </c>
      <c r="N25">
        <f t="shared" si="18"/>
        <v>9.1562544443143212E-2</v>
      </c>
      <c r="O25">
        <f t="shared" si="19"/>
        <v>6.2846126154461326E-3</v>
      </c>
      <c r="P25">
        <f t="shared" si="20"/>
        <v>0.90215284294141074</v>
      </c>
    </row>
    <row r="26" spans="1:16">
      <c r="A26">
        <f t="shared" si="9"/>
        <v>10800</v>
      </c>
      <c r="B26">
        <f t="shared" si="13"/>
        <v>0.76640315003137605</v>
      </c>
      <c r="D26">
        <f t="shared" si="10"/>
        <v>4634239.4163258653</v>
      </c>
      <c r="E26">
        <f t="shared" si="14"/>
        <v>1.4541585128423411</v>
      </c>
      <c r="F26">
        <f t="shared" si="15"/>
        <v>1.0153308931615671E-7</v>
      </c>
      <c r="H26">
        <f t="shared" si="11"/>
        <v>0.73500746509212067</v>
      </c>
      <c r="J26">
        <f t="shared" si="12"/>
        <v>4444397.9201862821</v>
      </c>
      <c r="K26">
        <f t="shared" si="16"/>
        <v>1.3280536235516471</v>
      </c>
      <c r="L26">
        <f t="shared" si="17"/>
        <v>9.7373788975404146E-8</v>
      </c>
      <c r="N26">
        <f t="shared" si="18"/>
        <v>7.0241274067123119E-2</v>
      </c>
      <c r="O26">
        <f t="shared" si="19"/>
        <v>8.2625877843619765E-3</v>
      </c>
      <c r="P26">
        <f t="shared" si="20"/>
        <v>0.92149613814851494</v>
      </c>
    </row>
    <row r="27" spans="1:16">
      <c r="A27">
        <f t="shared" si="9"/>
        <v>14400</v>
      </c>
      <c r="B27">
        <f t="shared" si="13"/>
        <v>0.78239566876802635</v>
      </c>
      <c r="D27">
        <f t="shared" si="10"/>
        <v>5435818.0538864136</v>
      </c>
      <c r="E27">
        <f t="shared" si="14"/>
        <v>1.5250768596397402</v>
      </c>
      <c r="F27">
        <f t="shared" si="15"/>
        <v>1.0365177819838814E-7</v>
      </c>
      <c r="H27">
        <f>(2*I16+J16+K16)/(25*H16+2*I16+J16+K16)</f>
        <v>0.78589663749824579</v>
      </c>
      <c r="J27">
        <f t="shared" si="12"/>
        <v>5460141.5896490598</v>
      </c>
      <c r="K27">
        <f t="shared" si="16"/>
        <v>1.5412963782237259</v>
      </c>
      <c r="L27">
        <f t="shared" si="17"/>
        <v>1.0411558653576761E-7</v>
      </c>
      <c r="N27">
        <f t="shared" si="18"/>
        <v>6.1698187493764017E-2</v>
      </c>
      <c r="O27">
        <f t="shared" si="19"/>
        <v>1.1456719908110398E-2</v>
      </c>
      <c r="P27">
        <f t="shared" si="20"/>
        <v>0.92684509259812564</v>
      </c>
    </row>
  </sheetData>
  <pageMargins left="0.7" right="0.7" top="0.75" bottom="0.75" header="0.3" footer="0.3"/>
  <pageSetup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D31" zoomScale="70" zoomScaleNormal="70" workbookViewId="0">
      <selection activeCell="R10" sqref="R10"/>
    </sheetView>
  </sheetViews>
  <sheetFormatPr defaultColWidth="8.7109375" defaultRowHeight="15"/>
  <cols>
    <col min="1" max="1" width="8.85546875" bestFit="1" customWidth="1"/>
    <col min="2" max="2" width="8.7109375" customWidth="1"/>
    <col min="3" max="3" width="9.85546875" bestFit="1" customWidth="1"/>
    <col min="4" max="4" width="12.28515625" bestFit="1" customWidth="1"/>
    <col min="5" max="5" width="9" bestFit="1" customWidth="1"/>
    <col min="6" max="6" width="8.7109375" customWidth="1"/>
    <col min="7" max="7" width="8.85546875" bestFit="1" customWidth="1"/>
    <col min="8" max="11" width="8.7109375" customWidth="1"/>
    <col min="12" max="12" width="14.7109375" bestFit="1" customWidth="1"/>
    <col min="13" max="14" width="8.85546875" bestFit="1" customWidth="1"/>
    <col min="15" max="15" width="11.7109375" customWidth="1"/>
    <col min="16" max="16" width="8.85546875" bestFit="1" customWidth="1"/>
    <col min="18" max="18" width="14.7109375" bestFit="1" customWidth="1"/>
  </cols>
  <sheetData>
    <row r="1" spans="1:19">
      <c r="A1" t="s">
        <v>0</v>
      </c>
      <c r="L1" s="1">
        <v>42171</v>
      </c>
    </row>
    <row r="2" spans="1:19">
      <c r="A2" s="2" t="s">
        <v>1</v>
      </c>
      <c r="B2" t="s">
        <v>2</v>
      </c>
      <c r="L2" s="1"/>
    </row>
    <row r="3" spans="1:19">
      <c r="A3" s="2" t="s">
        <v>3</v>
      </c>
      <c r="B3" t="s">
        <v>4</v>
      </c>
    </row>
    <row r="4" spans="1:19">
      <c r="A4" s="2" t="s">
        <v>5</v>
      </c>
      <c r="B4" t="s">
        <v>6</v>
      </c>
    </row>
    <row r="5" spans="1:19">
      <c r="A5" s="2" t="s">
        <v>7</v>
      </c>
      <c r="B5" t="s">
        <v>8</v>
      </c>
    </row>
    <row r="7" spans="1:19">
      <c r="C7" t="s">
        <v>9</v>
      </c>
      <c r="H7" t="s">
        <v>10</v>
      </c>
      <c r="M7" t="s">
        <v>58</v>
      </c>
    </row>
    <row r="8" spans="1:19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 t="s">
        <v>57</v>
      </c>
      <c r="S8" s="3"/>
    </row>
    <row r="9" spans="1:19">
      <c r="A9">
        <v>0</v>
      </c>
      <c r="B9">
        <v>0</v>
      </c>
      <c r="H9">
        <f t="shared" ref="H9:H16" si="0">MAX(0.00000000000023369*C9+ 0.00000013248,0)</f>
        <v>1.3248000000000001E-7</v>
      </c>
      <c r="I9">
        <f t="shared" ref="I9:I16" si="1">MAX(0.0000000000027484*D9-0.0000000033261,0)</f>
        <v>0</v>
      </c>
      <c r="J9">
        <f t="shared" ref="J9:J16" si="2">MAX(0.0000000000044716*E9 - 0.000000049589,0)</f>
        <v>0</v>
      </c>
      <c r="K9">
        <f t="shared" ref="K9:K16" si="3"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2.7062618723737507E-5</v>
      </c>
    </row>
    <row r="10" spans="1:19">
      <c r="A10">
        <v>1</v>
      </c>
      <c r="B10">
        <v>20</v>
      </c>
      <c r="C10">
        <v>3130995</v>
      </c>
      <c r="D10">
        <v>0</v>
      </c>
      <c r="E10">
        <v>8444</v>
      </c>
      <c r="F10">
        <v>7986</v>
      </c>
      <c r="G10">
        <v>140109</v>
      </c>
      <c r="H10">
        <f t="shared" si="0"/>
        <v>8.6416222154999997E-7</v>
      </c>
      <c r="I10">
        <f t="shared" si="1"/>
        <v>0</v>
      </c>
      <c r="J10">
        <f t="shared" si="2"/>
        <v>0</v>
      </c>
      <c r="K10">
        <f t="shared" si="3"/>
        <v>2.3589032600000001E-8</v>
      </c>
      <c r="L10">
        <f t="shared" ref="L10:L16" si="4">G10/$G$10</f>
        <v>1</v>
      </c>
      <c r="M10">
        <f t="shared" ref="M10:M16" si="5">H10/(H10+I10+J10+K10)</f>
        <v>0.97342833086438618</v>
      </c>
      <c r="N10">
        <f t="shared" ref="N10:N16" si="6">I10/(H10+I10+J10+K10)</f>
        <v>0</v>
      </c>
      <c r="O10">
        <f t="shared" ref="O10:O16" si="7">J10/(H10+I10+J10+K10)</f>
        <v>0</v>
      </c>
      <c r="P10">
        <f t="shared" ref="P10:P16" si="8">K10/(H10+I10+J10+K10)</f>
        <v>2.6571669135613804E-2</v>
      </c>
    </row>
    <row r="11" spans="1:19">
      <c r="A11">
        <v>2</v>
      </c>
      <c r="B11">
        <v>40</v>
      </c>
      <c r="C11">
        <v>3078569</v>
      </c>
      <c r="D11">
        <v>422</v>
      </c>
      <c r="E11">
        <v>7388</v>
      </c>
      <c r="F11">
        <v>13157</v>
      </c>
      <c r="G11">
        <v>127785</v>
      </c>
      <c r="H11">
        <f t="shared" si="0"/>
        <v>8.519107896099999E-7</v>
      </c>
      <c r="I11">
        <f t="shared" si="1"/>
        <v>0</v>
      </c>
      <c r="J11">
        <f t="shared" si="2"/>
        <v>0</v>
      </c>
      <c r="K11">
        <f t="shared" si="3"/>
        <v>4.4371798700000002E-8</v>
      </c>
      <c r="L11">
        <f t="shared" si="4"/>
        <v>0.91203991178296895</v>
      </c>
      <c r="M11">
        <f t="shared" si="5"/>
        <v>0.95049351702383733</v>
      </c>
      <c r="N11">
        <f t="shared" si="6"/>
        <v>0</v>
      </c>
      <c r="O11">
        <f t="shared" si="7"/>
        <v>0</v>
      </c>
      <c r="P11">
        <f t="shared" si="8"/>
        <v>4.9506482976162641E-2</v>
      </c>
    </row>
    <row r="12" spans="1:19">
      <c r="A12">
        <v>3</v>
      </c>
      <c r="B12">
        <v>60</v>
      </c>
      <c r="C12">
        <v>3017326</v>
      </c>
      <c r="D12">
        <v>800</v>
      </c>
      <c r="E12">
        <v>8083</v>
      </c>
      <c r="F12">
        <v>20461</v>
      </c>
      <c r="G12">
        <v>129617</v>
      </c>
      <c r="H12">
        <f t="shared" si="0"/>
        <v>8.375989129399999E-7</v>
      </c>
      <c r="I12">
        <f t="shared" si="1"/>
        <v>0</v>
      </c>
      <c r="J12">
        <f t="shared" si="2"/>
        <v>0</v>
      </c>
      <c r="K12">
        <f t="shared" si="3"/>
        <v>7.3727305099999999E-8</v>
      </c>
      <c r="L12">
        <f t="shared" si="4"/>
        <v>0.92511544583145977</v>
      </c>
      <c r="M12">
        <f t="shared" si="5"/>
        <v>0.91909888726940581</v>
      </c>
      <c r="N12">
        <f t="shared" si="6"/>
        <v>0</v>
      </c>
      <c r="O12">
        <f t="shared" si="7"/>
        <v>0</v>
      </c>
      <c r="P12">
        <f t="shared" si="8"/>
        <v>8.0901112730594082E-2</v>
      </c>
    </row>
    <row r="13" spans="1:19">
      <c r="A13">
        <v>4</v>
      </c>
      <c r="B13">
        <v>90</v>
      </c>
      <c r="C13">
        <v>3073367</v>
      </c>
      <c r="D13">
        <v>2148</v>
      </c>
      <c r="E13">
        <v>8172</v>
      </c>
      <c r="F13">
        <v>30786</v>
      </c>
      <c r="G13">
        <v>127488</v>
      </c>
      <c r="H13">
        <f t="shared" si="0"/>
        <v>8.5069513422999993E-7</v>
      </c>
      <c r="I13">
        <f t="shared" si="1"/>
        <v>2.5774632000000001E-9</v>
      </c>
      <c r="J13">
        <f t="shared" si="2"/>
        <v>0</v>
      </c>
      <c r="K13">
        <f t="shared" si="3"/>
        <v>1.152245126E-7</v>
      </c>
      <c r="L13">
        <f t="shared" si="4"/>
        <v>0.90992013361026058</v>
      </c>
      <c r="M13">
        <f t="shared" si="5"/>
        <v>0.87836620824160117</v>
      </c>
      <c r="N13">
        <f t="shared" si="6"/>
        <v>2.6613019009629887E-3</v>
      </c>
      <c r="O13">
        <f t="shared" si="7"/>
        <v>0</v>
      </c>
      <c r="P13">
        <f t="shared" si="8"/>
        <v>0.11897248985743573</v>
      </c>
    </row>
    <row r="14" spans="1:19">
      <c r="A14">
        <v>5</v>
      </c>
      <c r="B14">
        <v>120</v>
      </c>
      <c r="C14">
        <v>3035133</v>
      </c>
      <c r="D14">
        <v>5300</v>
      </c>
      <c r="E14">
        <v>8932</v>
      </c>
      <c r="F14">
        <v>47355</v>
      </c>
      <c r="G14">
        <v>128131</v>
      </c>
      <c r="H14">
        <f t="shared" si="0"/>
        <v>8.4176023076999994E-7</v>
      </c>
      <c r="I14">
        <f t="shared" si="1"/>
        <v>1.124042E-8</v>
      </c>
      <c r="J14">
        <f t="shared" si="2"/>
        <v>0</v>
      </c>
      <c r="K14">
        <f t="shared" si="3"/>
        <v>1.818169805E-7</v>
      </c>
      <c r="L14">
        <f t="shared" si="4"/>
        <v>0.91450941766767302</v>
      </c>
      <c r="M14">
        <f t="shared" si="5"/>
        <v>0.81343823813374094</v>
      </c>
      <c r="N14">
        <f t="shared" si="6"/>
        <v>1.0862223120613993E-2</v>
      </c>
      <c r="O14">
        <f t="shared" si="7"/>
        <v>0</v>
      </c>
      <c r="P14">
        <f t="shared" si="8"/>
        <v>0.17569953874564506</v>
      </c>
    </row>
    <row r="15" spans="1:19">
      <c r="A15">
        <v>6</v>
      </c>
      <c r="B15">
        <v>180</v>
      </c>
      <c r="C15">
        <v>2884977</v>
      </c>
      <c r="D15">
        <v>10578</v>
      </c>
      <c r="E15">
        <v>10043</v>
      </c>
      <c r="F15">
        <v>89187</v>
      </c>
      <c r="G15">
        <v>128118</v>
      </c>
      <c r="H15">
        <f t="shared" si="0"/>
        <v>8.0667027512999997E-7</v>
      </c>
      <c r="I15">
        <f t="shared" si="1"/>
        <v>2.5746475199999997E-8</v>
      </c>
      <c r="J15">
        <f t="shared" si="2"/>
        <v>0</v>
      </c>
      <c r="K15">
        <f t="shared" si="3"/>
        <v>3.4994397170000002E-7</v>
      </c>
      <c r="L15">
        <f t="shared" si="4"/>
        <v>0.91441663276449048</v>
      </c>
      <c r="M15">
        <f t="shared" si="5"/>
        <v>0.68225395186083693</v>
      </c>
      <c r="N15">
        <f t="shared" si="6"/>
        <v>2.1775482490483757E-2</v>
      </c>
      <c r="O15">
        <f t="shared" si="7"/>
        <v>0</v>
      </c>
      <c r="P15">
        <f t="shared" si="8"/>
        <v>0.29597056564867935</v>
      </c>
    </row>
    <row r="16" spans="1:19">
      <c r="A16">
        <v>7</v>
      </c>
      <c r="B16">
        <v>240</v>
      </c>
      <c r="C16">
        <v>2691342</v>
      </c>
      <c r="D16">
        <v>17055</v>
      </c>
      <c r="E16">
        <v>10947</v>
      </c>
      <c r="F16">
        <v>123729</v>
      </c>
      <c r="G16">
        <v>127096</v>
      </c>
      <c r="H16">
        <f t="shared" si="0"/>
        <v>7.6141971197999992E-7</v>
      </c>
      <c r="I16">
        <f t="shared" si="1"/>
        <v>4.3547862000000003E-8</v>
      </c>
      <c r="J16">
        <f t="shared" si="2"/>
        <v>0</v>
      </c>
      <c r="K16">
        <f t="shared" si="3"/>
        <v>4.8877172390000004E-7</v>
      </c>
      <c r="L16">
        <f t="shared" si="4"/>
        <v>0.90712231191429527</v>
      </c>
      <c r="M16">
        <f t="shared" si="5"/>
        <v>0.58854184396169196</v>
      </c>
      <c r="N16">
        <f t="shared" si="6"/>
        <v>3.3660461633468336E-2</v>
      </c>
      <c r="O16">
        <f t="shared" si="7"/>
        <v>0</v>
      </c>
      <c r="P16">
        <f t="shared" si="8"/>
        <v>0.37779769440483962</v>
      </c>
    </row>
    <row r="18" spans="1:16">
      <c r="A18" t="s">
        <v>18</v>
      </c>
      <c r="H18" t="s">
        <v>19</v>
      </c>
      <c r="N18" t="s">
        <v>20</v>
      </c>
    </row>
    <row r="19" spans="1:16">
      <c r="A19" s="3" t="s">
        <v>12</v>
      </c>
      <c r="B19" s="3" t="s">
        <v>21</v>
      </c>
      <c r="D19" s="3" t="s">
        <v>22</v>
      </c>
      <c r="E19" s="3" t="s">
        <v>23</v>
      </c>
      <c r="F19" s="3" t="s">
        <v>24</v>
      </c>
      <c r="H19" s="3" t="s">
        <v>21</v>
      </c>
      <c r="J19" s="3" t="s">
        <v>22</v>
      </c>
      <c r="K19" s="3" t="s">
        <v>23</v>
      </c>
      <c r="L19" s="3" t="s">
        <v>24</v>
      </c>
      <c r="N19" s="3" t="s">
        <v>14</v>
      </c>
      <c r="O19" s="3" t="s">
        <v>15</v>
      </c>
      <c r="P19" s="3" t="s">
        <v>16</v>
      </c>
    </row>
    <row r="20" spans="1:16">
      <c r="A20">
        <f t="shared" ref="A20:A27" si="9">B9*60</f>
        <v>0</v>
      </c>
      <c r="B20" t="e">
        <f>($C$9-$C9)/$C$9</f>
        <v>#DIV/0!</v>
      </c>
      <c r="D20" t="e">
        <f t="shared" ref="D20:D27" si="10">B20/$H9</f>
        <v>#DIV/0!</v>
      </c>
      <c r="E20" t="e">
        <f>LN(1/(1-B20))</f>
        <v>#DIV/0!</v>
      </c>
      <c r="F20" t="e">
        <f>$H$9*B20</f>
        <v>#DIV/0!</v>
      </c>
      <c r="H20">
        <f t="shared" ref="H20:H26" si="11">(2*I9+J9+K9)/(25*H9+2*I9+J9+K9)</f>
        <v>0</v>
      </c>
      <c r="J20">
        <f t="shared" ref="J20:J27" si="12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3">($H$10-$H10/L10)/$H$10</f>
        <v>0</v>
      </c>
      <c r="D21">
        <f t="shared" si="10"/>
        <v>0</v>
      </c>
      <c r="E21">
        <f t="shared" ref="E21:E27" si="14">LN(1/(1-B21))</f>
        <v>0</v>
      </c>
      <c r="F21">
        <f t="shared" ref="F21:F27" si="15">$H$9*B21</f>
        <v>0</v>
      </c>
      <c r="H21">
        <f t="shared" si="11"/>
        <v>1.0906889338864131E-3</v>
      </c>
      <c r="J21">
        <f t="shared" si="12"/>
        <v>1262.1344774018294</v>
      </c>
      <c r="K21">
        <f t="shared" ref="K21:K27" si="16">LN(1/(1-H21))</f>
        <v>1.0912841679112095E-3</v>
      </c>
      <c r="L21">
        <f t="shared" ref="L21:L27" si="17">$H$9*H21</f>
        <v>1.4449446996127202E-10</v>
      </c>
      <c r="N21">
        <f t="shared" ref="N21:N27" si="18">I10/(I10+J10+K10)</f>
        <v>0</v>
      </c>
      <c r="O21">
        <f t="shared" ref="O21:O27" si="19">J10/(I10+J10+K10)</f>
        <v>0</v>
      </c>
      <c r="P21">
        <f t="shared" ref="P21:P27" si="20">K10/(I10+J10+K10)</f>
        <v>1</v>
      </c>
    </row>
    <row r="22" spans="1:16">
      <c r="A22">
        <f t="shared" si="9"/>
        <v>2400</v>
      </c>
      <c r="B22">
        <f t="shared" si="13"/>
        <v>-8.0898709642273345E-2</v>
      </c>
      <c r="D22">
        <f t="shared" si="10"/>
        <v>-94961.480273431371</v>
      </c>
      <c r="E22">
        <f t="shared" si="14"/>
        <v>-7.7792833658452104E-2</v>
      </c>
      <c r="F22">
        <f t="shared" si="15"/>
        <v>-1.0717461053408373E-8</v>
      </c>
      <c r="H22">
        <f t="shared" si="11"/>
        <v>2.0790696481428656E-3</v>
      </c>
      <c r="J22">
        <f t="shared" si="12"/>
        <v>2440.4781269346904</v>
      </c>
      <c r="K22">
        <f t="shared" si="16"/>
        <v>2.0812339137366719E-3</v>
      </c>
      <c r="L22">
        <f t="shared" si="17"/>
        <v>2.7543514698596683E-10</v>
      </c>
      <c r="N22">
        <f t="shared" si="18"/>
        <v>0</v>
      </c>
      <c r="O22">
        <f t="shared" si="19"/>
        <v>0</v>
      </c>
      <c r="P22">
        <f t="shared" si="20"/>
        <v>1</v>
      </c>
    </row>
    <row r="23" spans="1:16">
      <c r="A23">
        <f t="shared" si="9"/>
        <v>3600</v>
      </c>
      <c r="B23">
        <f t="shared" si="13"/>
        <v>-4.7719185344828823E-2</v>
      </c>
      <c r="D23">
        <f t="shared" si="10"/>
        <v>-56971.403147280726</v>
      </c>
      <c r="E23">
        <f t="shared" si="14"/>
        <v>-4.6615597077814278E-2</v>
      </c>
      <c r="F23">
        <f t="shared" si="15"/>
        <v>-6.321837674482923E-9</v>
      </c>
      <c r="H23">
        <f t="shared" si="11"/>
        <v>3.5085351294061682E-3</v>
      </c>
      <c r="J23">
        <f t="shared" si="12"/>
        <v>4188.8009585531745</v>
      </c>
      <c r="K23">
        <f t="shared" si="16"/>
        <v>3.5147044732500238E-3</v>
      </c>
      <c r="L23">
        <f t="shared" si="17"/>
        <v>4.6481073394372917E-10</v>
      </c>
      <c r="N23">
        <f t="shared" si="18"/>
        <v>0</v>
      </c>
      <c r="O23">
        <f t="shared" si="19"/>
        <v>0</v>
      </c>
      <c r="P23">
        <f t="shared" si="20"/>
        <v>1</v>
      </c>
    </row>
    <row r="24" spans="1:16">
      <c r="A24">
        <f t="shared" si="9"/>
        <v>5400</v>
      </c>
      <c r="B24">
        <f t="shared" si="13"/>
        <v>-8.1870796139285718E-2</v>
      </c>
      <c r="D24">
        <f t="shared" si="10"/>
        <v>-96239.878241916158</v>
      </c>
      <c r="E24">
        <f t="shared" si="14"/>
        <v>-7.8691761223200332E-2</v>
      </c>
      <c r="F24">
        <f t="shared" si="15"/>
        <v>-1.0846243072532572E-8</v>
      </c>
      <c r="H24">
        <f t="shared" si="11"/>
        <v>5.6284272598948757E-3</v>
      </c>
      <c r="J24">
        <f t="shared" si="12"/>
        <v>6616.2683121367591</v>
      </c>
      <c r="K24">
        <f t="shared" si="16"/>
        <v>5.644326543311263E-3</v>
      </c>
      <c r="L24">
        <f t="shared" si="17"/>
        <v>7.4565404339087318E-10</v>
      </c>
      <c r="N24">
        <f t="shared" si="18"/>
        <v>2.1879626232890401E-2</v>
      </c>
      <c r="O24">
        <f t="shared" si="19"/>
        <v>0</v>
      </c>
      <c r="P24">
        <f t="shared" si="20"/>
        <v>0.97812037376710959</v>
      </c>
    </row>
    <row r="25" spans="1:16">
      <c r="A25">
        <f t="shared" si="9"/>
        <v>7200</v>
      </c>
      <c r="B25">
        <f t="shared" si="13"/>
        <v>-6.5135709255664087E-2</v>
      </c>
      <c r="D25">
        <f t="shared" si="10"/>
        <v>-77380.359483223874</v>
      </c>
      <c r="E25">
        <f t="shared" si="14"/>
        <v>-6.3102217574457664E-2</v>
      </c>
      <c r="F25">
        <f t="shared" si="15"/>
        <v>-8.629178762190378E-9</v>
      </c>
      <c r="H25">
        <f t="shared" si="11"/>
        <v>9.614782640744628E-3</v>
      </c>
      <c r="J25">
        <f t="shared" si="12"/>
        <v>11422.234371834731</v>
      </c>
      <c r="K25">
        <f t="shared" si="16"/>
        <v>9.6613030928677148E-3</v>
      </c>
      <c r="L25">
        <f t="shared" si="17"/>
        <v>1.2737664042458483E-9</v>
      </c>
      <c r="N25">
        <f t="shared" si="18"/>
        <v>5.8223201860630042E-2</v>
      </c>
      <c r="O25">
        <f t="shared" si="19"/>
        <v>0</v>
      </c>
      <c r="P25">
        <f t="shared" si="20"/>
        <v>0.94177679813936999</v>
      </c>
    </row>
    <row r="26" spans="1:16">
      <c r="A26">
        <f t="shared" si="9"/>
        <v>10800</v>
      </c>
      <c r="B26">
        <f t="shared" si="13"/>
        <v>-2.0837606369343269E-2</v>
      </c>
      <c r="D26">
        <f t="shared" si="10"/>
        <v>-25831.627880406475</v>
      </c>
      <c r="E26">
        <f t="shared" si="14"/>
        <v>-2.0623473025168485E-2</v>
      </c>
      <c r="F26">
        <f t="shared" si="15"/>
        <v>-2.7605660918105965E-9</v>
      </c>
      <c r="H26">
        <f t="shared" si="11"/>
        <v>1.9517363848116257E-2</v>
      </c>
      <c r="J26">
        <f t="shared" si="12"/>
        <v>24194.97091915394</v>
      </c>
      <c r="K26">
        <f t="shared" si="16"/>
        <v>1.9710342679614509E-2</v>
      </c>
      <c r="L26">
        <f t="shared" si="17"/>
        <v>2.5856603625984418E-9</v>
      </c>
      <c r="N26">
        <f t="shared" si="18"/>
        <v>6.8531088326696535E-2</v>
      </c>
      <c r="O26">
        <f t="shared" si="19"/>
        <v>0</v>
      </c>
      <c r="P26">
        <f t="shared" si="20"/>
        <v>0.93146891167330348</v>
      </c>
    </row>
    <row r="27" spans="1:16">
      <c r="A27">
        <f t="shared" si="9"/>
        <v>14400</v>
      </c>
      <c r="B27">
        <f t="shared" si="13"/>
        <v>2.8678525874250495E-2</v>
      </c>
      <c r="D27">
        <f t="shared" si="10"/>
        <v>37664.543513950674</v>
      </c>
      <c r="E27">
        <f t="shared" si="14"/>
        <v>2.9097790174417354E-2</v>
      </c>
      <c r="F27">
        <f t="shared" si="15"/>
        <v>3.799331107820706E-9</v>
      </c>
      <c r="H27">
        <f>(2*I16+J16+K16)/(25*H16+2*I16+J16+K16)</f>
        <v>2.936397275025053E-2</v>
      </c>
      <c r="J27">
        <f t="shared" si="12"/>
        <v>38564.765645339408</v>
      </c>
      <c r="K27">
        <f t="shared" si="16"/>
        <v>2.9803724165228276E-2</v>
      </c>
      <c r="L27">
        <f t="shared" si="17"/>
        <v>3.8901391099531906E-9</v>
      </c>
      <c r="N27">
        <f t="shared" si="18"/>
        <v>8.1807739473596555E-2</v>
      </c>
      <c r="O27">
        <f t="shared" si="19"/>
        <v>0</v>
      </c>
      <c r="P27">
        <f t="shared" si="20"/>
        <v>0.91819226052640357</v>
      </c>
    </row>
  </sheetData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E22" zoomScale="70" zoomScaleNormal="70" workbookViewId="0">
      <selection activeCell="R10" sqref="R10"/>
    </sheetView>
  </sheetViews>
  <sheetFormatPr defaultColWidth="8.7109375" defaultRowHeight="15"/>
  <cols>
    <col min="1" max="1" width="8.85546875" bestFit="1" customWidth="1"/>
    <col min="2" max="2" width="8.7109375" customWidth="1"/>
    <col min="3" max="3" width="9.85546875" bestFit="1" customWidth="1"/>
    <col min="4" max="4" width="12.28515625" bestFit="1" customWidth="1"/>
    <col min="5" max="5" width="9" bestFit="1" customWidth="1"/>
    <col min="6" max="6" width="8.7109375" customWidth="1"/>
    <col min="7" max="7" width="8.85546875" bestFit="1" customWidth="1"/>
    <col min="8" max="11" width="8.7109375" customWidth="1"/>
    <col min="12" max="12" width="14.7109375" bestFit="1" customWidth="1"/>
    <col min="13" max="14" width="8.85546875" bestFit="1" customWidth="1"/>
    <col min="15" max="15" width="11.7109375" customWidth="1"/>
    <col min="16" max="16" width="8.85546875" bestFit="1" customWidth="1"/>
    <col min="18" max="18" width="14.7109375" bestFit="1" customWidth="1"/>
  </cols>
  <sheetData>
    <row r="1" spans="1:19">
      <c r="A1" t="s">
        <v>0</v>
      </c>
      <c r="L1" s="1">
        <v>42171</v>
      </c>
    </row>
    <row r="2" spans="1:19">
      <c r="A2" s="2" t="s">
        <v>1</v>
      </c>
      <c r="B2" t="s">
        <v>2</v>
      </c>
      <c r="L2" s="1"/>
    </row>
    <row r="3" spans="1:19">
      <c r="A3" s="2" t="s">
        <v>3</v>
      </c>
      <c r="B3" t="s">
        <v>4</v>
      </c>
    </row>
    <row r="4" spans="1:19">
      <c r="A4" s="2" t="s">
        <v>5</v>
      </c>
      <c r="B4" t="s">
        <v>6</v>
      </c>
    </row>
    <row r="5" spans="1:19">
      <c r="A5" s="2" t="s">
        <v>7</v>
      </c>
      <c r="B5" t="s">
        <v>8</v>
      </c>
    </row>
    <row r="7" spans="1:19">
      <c r="C7" t="s">
        <v>9</v>
      </c>
      <c r="H7" t="s">
        <v>10</v>
      </c>
      <c r="M7" t="s">
        <v>58</v>
      </c>
    </row>
    <row r="8" spans="1:19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 t="s">
        <v>57</v>
      </c>
      <c r="S8" s="3"/>
    </row>
    <row r="9" spans="1:19">
      <c r="A9">
        <v>0</v>
      </c>
      <c r="B9">
        <v>0</v>
      </c>
      <c r="H9">
        <f t="shared" ref="H9:H16" si="0">MAX(0.00000000000023369*C9+ 0.00000013248,0)</f>
        <v>1.3248000000000001E-7</v>
      </c>
      <c r="I9">
        <f t="shared" ref="I9:I16" si="1">MAX(0.0000000000027484*D9-0.0000000033261,0)</f>
        <v>0</v>
      </c>
      <c r="J9">
        <f t="shared" ref="J9:J16" si="2">MAX(0.0000000000044716*E9 - 0.000000049589,0)</f>
        <v>0</v>
      </c>
      <c r="K9">
        <f t="shared" ref="K9:K16" si="3"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4.8275538887622928E-5</v>
      </c>
    </row>
    <row r="10" spans="1:19">
      <c r="A10">
        <v>1</v>
      </c>
      <c r="B10">
        <v>20</v>
      </c>
      <c r="C10">
        <v>2366994</v>
      </c>
      <c r="D10">
        <v>0</v>
      </c>
      <c r="E10">
        <v>6494</v>
      </c>
      <c r="F10">
        <v>7777</v>
      </c>
      <c r="G10">
        <v>129126</v>
      </c>
      <c r="H10">
        <f t="shared" si="0"/>
        <v>6.8562282785999992E-7</v>
      </c>
      <c r="I10">
        <f t="shared" si="1"/>
        <v>0</v>
      </c>
      <c r="J10">
        <f t="shared" si="2"/>
        <v>0</v>
      </c>
      <c r="K10">
        <f t="shared" si="3"/>
        <v>2.2749040700000005E-8</v>
      </c>
      <c r="L10">
        <f t="shared" ref="L10:L16" si="4">G10/$G$10</f>
        <v>1</v>
      </c>
      <c r="M10">
        <f t="shared" ref="M10:M16" si="5">H10/(H10+I10+J10+K10)</f>
        <v>0.96788545436418172</v>
      </c>
      <c r="N10">
        <f t="shared" ref="N10:N16" si="6">I10/(H10+I10+J10+K10)</f>
        <v>0</v>
      </c>
      <c r="O10">
        <f t="shared" ref="O10:O16" si="7">J10/(H10+I10+J10+K10)</f>
        <v>0</v>
      </c>
      <c r="P10">
        <f t="shared" ref="P10:P16" si="8">K10/(H10+I10+J10+K10)</f>
        <v>3.2114545635818309E-2</v>
      </c>
    </row>
    <row r="11" spans="1:19">
      <c r="A11">
        <v>2</v>
      </c>
      <c r="B11">
        <v>40</v>
      </c>
      <c r="C11">
        <v>2590056</v>
      </c>
      <c r="D11">
        <v>0</v>
      </c>
      <c r="E11">
        <v>6667</v>
      </c>
      <c r="F11">
        <v>15425</v>
      </c>
      <c r="G11">
        <v>126721</v>
      </c>
      <c r="H11">
        <f t="shared" si="0"/>
        <v>7.3775018663999997E-7</v>
      </c>
      <c r="I11">
        <f t="shared" si="1"/>
        <v>0</v>
      </c>
      <c r="J11">
        <f t="shared" si="2"/>
        <v>0</v>
      </c>
      <c r="K11">
        <f t="shared" si="3"/>
        <v>5.3487117499999997E-8</v>
      </c>
      <c r="L11">
        <f t="shared" si="4"/>
        <v>0.98137478122144262</v>
      </c>
      <c r="M11">
        <f t="shared" si="5"/>
        <v>0.93240066258233933</v>
      </c>
      <c r="N11">
        <f t="shared" si="6"/>
        <v>0</v>
      </c>
      <c r="O11">
        <f t="shared" si="7"/>
        <v>0</v>
      </c>
      <c r="P11">
        <f t="shared" si="8"/>
        <v>6.7599337417660596E-2</v>
      </c>
    </row>
    <row r="12" spans="1:19">
      <c r="A12">
        <v>3</v>
      </c>
      <c r="B12">
        <v>60</v>
      </c>
      <c r="C12">
        <v>2413723</v>
      </c>
      <c r="D12">
        <v>1624</v>
      </c>
      <c r="E12">
        <v>6774</v>
      </c>
      <c r="F12">
        <v>33676</v>
      </c>
      <c r="G12">
        <v>130339</v>
      </c>
      <c r="H12">
        <f t="shared" si="0"/>
        <v>6.9654292786999992E-7</v>
      </c>
      <c r="I12">
        <f t="shared" si="1"/>
        <v>1.1373015999999999E-9</v>
      </c>
      <c r="J12">
        <f t="shared" si="2"/>
        <v>0</v>
      </c>
      <c r="K12">
        <f t="shared" si="3"/>
        <v>1.268397116E-7</v>
      </c>
      <c r="L12">
        <f t="shared" si="4"/>
        <v>1.00939392531326</v>
      </c>
      <c r="M12">
        <f t="shared" si="5"/>
        <v>0.844786030239704</v>
      </c>
      <c r="N12">
        <f t="shared" si="6"/>
        <v>1.3793500233894834E-3</v>
      </c>
      <c r="O12">
        <f t="shared" si="7"/>
        <v>0</v>
      </c>
      <c r="P12">
        <f t="shared" si="8"/>
        <v>0.15383461973690651</v>
      </c>
    </row>
    <row r="13" spans="1:19">
      <c r="A13">
        <v>4</v>
      </c>
      <c r="B13">
        <v>90</v>
      </c>
      <c r="C13">
        <v>2361227</v>
      </c>
      <c r="D13">
        <v>4316</v>
      </c>
      <c r="E13">
        <v>6899</v>
      </c>
      <c r="F13">
        <v>50802</v>
      </c>
      <c r="G13">
        <v>137733</v>
      </c>
      <c r="H13">
        <f t="shared" si="0"/>
        <v>6.8427513763E-7</v>
      </c>
      <c r="I13">
        <f t="shared" si="1"/>
        <v>8.5359943999999993E-9</v>
      </c>
      <c r="J13">
        <f t="shared" si="2"/>
        <v>0</v>
      </c>
      <c r="K13">
        <f t="shared" si="3"/>
        <v>1.956708182E-7</v>
      </c>
      <c r="L13">
        <f t="shared" si="4"/>
        <v>1.0666558245434692</v>
      </c>
      <c r="M13">
        <f t="shared" si="5"/>
        <v>0.77016211466407702</v>
      </c>
      <c r="N13">
        <f t="shared" si="6"/>
        <v>9.6073920216277892E-3</v>
      </c>
      <c r="O13">
        <f t="shared" si="7"/>
        <v>0</v>
      </c>
      <c r="P13">
        <f t="shared" si="8"/>
        <v>0.22023049331429523</v>
      </c>
    </row>
    <row r="14" spans="1:19">
      <c r="A14">
        <v>5</v>
      </c>
      <c r="B14">
        <v>120</v>
      </c>
      <c r="C14">
        <v>2320259</v>
      </c>
      <c r="D14">
        <v>7258</v>
      </c>
      <c r="E14">
        <v>8599</v>
      </c>
      <c r="F14">
        <v>82811</v>
      </c>
      <c r="G14">
        <v>139439</v>
      </c>
      <c r="H14">
        <f t="shared" si="0"/>
        <v>6.7470132570999997E-7</v>
      </c>
      <c r="I14">
        <f t="shared" si="1"/>
        <v>1.66217872E-8</v>
      </c>
      <c r="J14">
        <f t="shared" si="2"/>
        <v>0</v>
      </c>
      <c r="K14">
        <f t="shared" si="3"/>
        <v>3.243181901E-7</v>
      </c>
      <c r="L14">
        <f t="shared" si="4"/>
        <v>1.0798677260969904</v>
      </c>
      <c r="M14">
        <f t="shared" si="5"/>
        <v>0.66431064167085863</v>
      </c>
      <c r="N14">
        <f t="shared" si="6"/>
        <v>1.6365804689843676E-2</v>
      </c>
      <c r="O14">
        <f t="shared" si="7"/>
        <v>0</v>
      </c>
      <c r="P14">
        <f t="shared" si="8"/>
        <v>0.31932355363929776</v>
      </c>
    </row>
    <row r="15" spans="1:19">
      <c r="A15">
        <v>6</v>
      </c>
      <c r="B15">
        <v>180</v>
      </c>
      <c r="C15">
        <v>2246533</v>
      </c>
      <c r="D15">
        <v>25219</v>
      </c>
      <c r="E15">
        <v>8965</v>
      </c>
      <c r="F15">
        <v>191424</v>
      </c>
      <c r="G15">
        <v>139007</v>
      </c>
      <c r="H15">
        <f t="shared" si="0"/>
        <v>6.5747229677E-7</v>
      </c>
      <c r="I15">
        <f t="shared" si="1"/>
        <v>6.5985799599999988E-8</v>
      </c>
      <c r="J15">
        <f t="shared" si="2"/>
        <v>0</v>
      </c>
      <c r="K15">
        <f t="shared" si="3"/>
        <v>7.608446984E-7</v>
      </c>
      <c r="L15">
        <f t="shared" si="4"/>
        <v>1.0765221566531915</v>
      </c>
      <c r="M15">
        <f t="shared" si="5"/>
        <v>0.44295025185334813</v>
      </c>
      <c r="N15">
        <f t="shared" si="6"/>
        <v>4.4455753793972215E-2</v>
      </c>
      <c r="O15">
        <f t="shared" si="7"/>
        <v>0</v>
      </c>
      <c r="P15">
        <f t="shared" si="8"/>
        <v>0.5125939943526796</v>
      </c>
    </row>
    <row r="16" spans="1:19">
      <c r="A16">
        <v>7</v>
      </c>
      <c r="B16">
        <v>240</v>
      </c>
      <c r="C16">
        <v>1822585</v>
      </c>
      <c r="D16">
        <v>53524</v>
      </c>
      <c r="E16">
        <v>11524</v>
      </c>
      <c r="F16">
        <v>356242</v>
      </c>
      <c r="G16">
        <v>137383</v>
      </c>
      <c r="H16">
        <f t="shared" si="0"/>
        <v>5.5839988865E-7</v>
      </c>
      <c r="I16">
        <f t="shared" si="1"/>
        <v>1.437792616E-7</v>
      </c>
      <c r="J16">
        <f t="shared" si="2"/>
        <v>1.9417183999999947E-9</v>
      </c>
      <c r="K16">
        <f t="shared" si="3"/>
        <v>1.4232647221999999E-6</v>
      </c>
      <c r="L16">
        <f t="shared" si="4"/>
        <v>1.063945293744095</v>
      </c>
      <c r="M16">
        <f t="shared" si="5"/>
        <v>0.2624817480440349</v>
      </c>
      <c r="N16">
        <f t="shared" si="6"/>
        <v>6.7584956022266177E-2</v>
      </c>
      <c r="O16">
        <f t="shared" si="7"/>
        <v>9.1272518172137208E-4</v>
      </c>
      <c r="P16">
        <f t="shared" si="8"/>
        <v>0.66902057075197752</v>
      </c>
    </row>
    <row r="18" spans="1:16">
      <c r="A18" t="s">
        <v>18</v>
      </c>
      <c r="H18" t="s">
        <v>19</v>
      </c>
      <c r="N18" t="s">
        <v>20</v>
      </c>
    </row>
    <row r="19" spans="1:16">
      <c r="A19" s="3" t="s">
        <v>12</v>
      </c>
      <c r="B19" s="3" t="s">
        <v>21</v>
      </c>
      <c r="D19" s="3" t="s">
        <v>22</v>
      </c>
      <c r="E19" s="3" t="s">
        <v>23</v>
      </c>
      <c r="F19" s="3" t="s">
        <v>24</v>
      </c>
      <c r="H19" s="3" t="s">
        <v>21</v>
      </c>
      <c r="J19" s="3" t="s">
        <v>22</v>
      </c>
      <c r="K19" s="3" t="s">
        <v>23</v>
      </c>
      <c r="L19" s="3" t="s">
        <v>24</v>
      </c>
      <c r="N19" s="3" t="s">
        <v>14</v>
      </c>
      <c r="O19" s="3" t="s">
        <v>15</v>
      </c>
      <c r="P19" s="3" t="s">
        <v>16</v>
      </c>
    </row>
    <row r="20" spans="1:16">
      <c r="A20">
        <f t="shared" ref="A20:A27" si="9">B9*60</f>
        <v>0</v>
      </c>
      <c r="B20" t="e">
        <f>($C$9-$C9)/$C$9</f>
        <v>#DIV/0!</v>
      </c>
      <c r="D20" t="e">
        <f t="shared" ref="D20:D27" si="10">B20/$H9</f>
        <v>#DIV/0!</v>
      </c>
      <c r="E20" t="e">
        <f>LN(1/(1-B20))</f>
        <v>#DIV/0!</v>
      </c>
      <c r="F20" t="e">
        <f>$H$9*B20</f>
        <v>#DIV/0!</v>
      </c>
      <c r="H20">
        <f t="shared" ref="H20:H26" si="11">(2*I9+J9+K9)/(25*H9+2*I9+J9+K9)</f>
        <v>0</v>
      </c>
      <c r="J20">
        <f t="shared" ref="J20:J27" si="12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3">($H$10-$H10/L10)/$H$10</f>
        <v>0</v>
      </c>
      <c r="D21">
        <f t="shared" si="10"/>
        <v>0</v>
      </c>
      <c r="E21">
        <f t="shared" ref="E21:E27" si="14">LN(1/(1-B21))</f>
        <v>0</v>
      </c>
      <c r="F21">
        <f t="shared" ref="F21:F27" si="15">$H$9*B21</f>
        <v>0</v>
      </c>
      <c r="H21">
        <f t="shared" si="11"/>
        <v>1.3254452546667557E-3</v>
      </c>
      <c r="J21">
        <f t="shared" si="12"/>
        <v>1933.1988387898364</v>
      </c>
      <c r="K21">
        <f t="shared" ref="K21:K27" si="16">LN(1/(1-H21))</f>
        <v>1.3263244341837962E-3</v>
      </c>
      <c r="L21">
        <f t="shared" ref="L21:L27" si="17">$H$9*H21</f>
        <v>1.7559498733825181E-10</v>
      </c>
      <c r="N21">
        <f t="shared" ref="N21:N27" si="18">I10/(I10+J10+K10)</f>
        <v>0</v>
      </c>
      <c r="O21">
        <f t="shared" ref="O21:O27" si="19">J10/(I10+J10+K10)</f>
        <v>0</v>
      </c>
      <c r="P21">
        <f t="shared" ref="P21:P27" si="20">K10/(I10+J10+K10)</f>
        <v>1</v>
      </c>
    </row>
    <row r="22" spans="1:16">
      <c r="A22">
        <f t="shared" si="9"/>
        <v>2400</v>
      </c>
      <c r="B22">
        <f t="shared" si="13"/>
        <v>-9.6450842177128057E-2</v>
      </c>
      <c r="D22">
        <f t="shared" si="10"/>
        <v>-130736.45242490896</v>
      </c>
      <c r="E22">
        <f t="shared" si="14"/>
        <v>-9.2078456295034E-2</v>
      </c>
      <c r="F22">
        <f t="shared" si="15"/>
        <v>-1.2777807571625925E-8</v>
      </c>
      <c r="H22">
        <f t="shared" si="11"/>
        <v>2.8916266612091235E-3</v>
      </c>
      <c r="J22">
        <f t="shared" si="12"/>
        <v>3919.520067326192</v>
      </c>
      <c r="K22">
        <f t="shared" si="16"/>
        <v>2.8958154905522628E-3</v>
      </c>
      <c r="L22">
        <f t="shared" si="17"/>
        <v>3.8308270007698468E-10</v>
      </c>
      <c r="N22">
        <f t="shared" si="18"/>
        <v>0</v>
      </c>
      <c r="O22">
        <f t="shared" si="19"/>
        <v>0</v>
      </c>
      <c r="P22">
        <f t="shared" si="20"/>
        <v>1</v>
      </c>
    </row>
    <row r="23" spans="1:16">
      <c r="A23">
        <f t="shared" si="9"/>
        <v>3600</v>
      </c>
      <c r="B23">
        <f t="shared" si="13"/>
        <v>-6.472542272147822E-3</v>
      </c>
      <c r="D23">
        <f t="shared" si="10"/>
        <v>-9292.3810050596512</v>
      </c>
      <c r="E23">
        <f t="shared" si="14"/>
        <v>-6.4516853203738815E-3</v>
      </c>
      <c r="F23">
        <f t="shared" si="15"/>
        <v>-8.5748240021414347E-10</v>
      </c>
      <c r="H23">
        <f t="shared" si="11"/>
        <v>7.3600076792676109E-3</v>
      </c>
      <c r="J23">
        <f t="shared" si="12"/>
        <v>10566.481095105246</v>
      </c>
      <c r="K23">
        <f t="shared" si="16"/>
        <v>7.3872261702237771E-3</v>
      </c>
      <c r="L23">
        <f t="shared" si="17"/>
        <v>9.7505381734937305E-10</v>
      </c>
      <c r="N23">
        <f t="shared" si="18"/>
        <v>8.8867646740797661E-3</v>
      </c>
      <c r="O23">
        <f t="shared" si="19"/>
        <v>0</v>
      </c>
      <c r="P23">
        <f t="shared" si="20"/>
        <v>0.99111323532592022</v>
      </c>
    </row>
    <row r="24" spans="1:16">
      <c r="A24">
        <f t="shared" si="9"/>
        <v>5400</v>
      </c>
      <c r="B24">
        <f t="shared" si="13"/>
        <v>6.4333280445012381E-2</v>
      </c>
      <c r="D24">
        <f t="shared" si="10"/>
        <v>94016.685551124843</v>
      </c>
      <c r="E24">
        <f t="shared" si="14"/>
        <v>6.6495934763619549E-2</v>
      </c>
      <c r="F24">
        <f t="shared" si="15"/>
        <v>8.5228729933552404E-9</v>
      </c>
      <c r="H24">
        <f t="shared" si="11"/>
        <v>1.2283340608712072E-2</v>
      </c>
      <c r="J24">
        <f t="shared" si="12"/>
        <v>17950.879599769847</v>
      </c>
      <c r="K24">
        <f t="shared" si="16"/>
        <v>1.23594043567121E-2</v>
      </c>
      <c r="L24">
        <f t="shared" si="17"/>
        <v>1.6272969638421754E-9</v>
      </c>
      <c r="N24">
        <f t="shared" si="18"/>
        <v>4.1800732753810188E-2</v>
      </c>
      <c r="O24">
        <f t="shared" si="19"/>
        <v>0</v>
      </c>
      <c r="P24">
        <f t="shared" si="20"/>
        <v>0.95819926724618976</v>
      </c>
    </row>
    <row r="25" spans="1:16">
      <c r="A25">
        <f t="shared" si="9"/>
        <v>7200</v>
      </c>
      <c r="B25">
        <f t="shared" si="13"/>
        <v>8.8711829241896967E-2</v>
      </c>
      <c r="D25">
        <f t="shared" si="10"/>
        <v>131483.11091362382</v>
      </c>
      <c r="E25">
        <f t="shared" si="14"/>
        <v>9.2896108187477164E-2</v>
      </c>
      <c r="F25">
        <f t="shared" si="15"/>
        <v>1.1752543137966511E-8</v>
      </c>
      <c r="H25">
        <f t="shared" si="11"/>
        <v>2.0758188353987135E-2</v>
      </c>
      <c r="J25">
        <f t="shared" si="12"/>
        <v>30766.485203127369</v>
      </c>
      <c r="K25">
        <f t="shared" si="16"/>
        <v>2.0976668333793729E-2</v>
      </c>
      <c r="L25">
        <f t="shared" si="17"/>
        <v>2.7500447931362158E-9</v>
      </c>
      <c r="N25">
        <f t="shared" si="18"/>
        <v>4.8752825443447931E-2</v>
      </c>
      <c r="O25">
        <f t="shared" si="19"/>
        <v>0</v>
      </c>
      <c r="P25">
        <f t="shared" si="20"/>
        <v>0.95124717455655206</v>
      </c>
    </row>
    <row r="26" spans="1:16">
      <c r="A26">
        <f t="shared" si="9"/>
        <v>10800</v>
      </c>
      <c r="B26">
        <f t="shared" si="13"/>
        <v>0.10922254592160174</v>
      </c>
      <c r="D26">
        <f t="shared" si="10"/>
        <v>166124.94010498282</v>
      </c>
      <c r="E26">
        <f t="shared" si="14"/>
        <v>0.11566065366506986</v>
      </c>
      <c r="F26">
        <f t="shared" si="15"/>
        <v>1.44698028836938E-8</v>
      </c>
      <c r="H26">
        <f t="shared" si="11"/>
        <v>5.1519658602390411E-2</v>
      </c>
      <c r="J26">
        <f t="shared" si="12"/>
        <v>78360.196856192793</v>
      </c>
      <c r="K26">
        <f t="shared" si="16"/>
        <v>5.2894215812777326E-2</v>
      </c>
      <c r="L26">
        <f t="shared" si="17"/>
        <v>6.825324371644682E-9</v>
      </c>
      <c r="N26">
        <f t="shared" si="18"/>
        <v>7.9805715632903507E-2</v>
      </c>
      <c r="O26">
        <f t="shared" si="19"/>
        <v>0</v>
      </c>
      <c r="P26">
        <f t="shared" si="20"/>
        <v>0.92019428436709649</v>
      </c>
    </row>
    <row r="27" spans="1:16">
      <c r="A27">
        <f t="shared" si="9"/>
        <v>14400</v>
      </c>
      <c r="B27">
        <f t="shared" si="13"/>
        <v>0.23450782408028831</v>
      </c>
      <c r="D27">
        <f t="shared" si="10"/>
        <v>419963.95208322775</v>
      </c>
      <c r="E27">
        <f t="shared" si="14"/>
        <v>0.26723628481225359</v>
      </c>
      <c r="F27">
        <f t="shared" si="15"/>
        <v>3.1067596534156593E-8</v>
      </c>
      <c r="H27">
        <f>(2*I16+J16+K16)/(25*H16+2*I16+J16+K16)</f>
        <v>0.10928290394019977</v>
      </c>
      <c r="J27">
        <f t="shared" si="12"/>
        <v>195707.24522242392</v>
      </c>
      <c r="K27">
        <f t="shared" si="16"/>
        <v>0.11572841476893243</v>
      </c>
      <c r="L27">
        <f t="shared" si="17"/>
        <v>1.4477799113997666E-8</v>
      </c>
      <c r="N27">
        <f t="shared" si="18"/>
        <v>9.1638350431361884E-2</v>
      </c>
      <c r="O27">
        <f t="shared" si="19"/>
        <v>1.2375628390222783E-3</v>
      </c>
      <c r="P27">
        <f t="shared" si="20"/>
        <v>0.90712408672961586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"/>
  <sheetViews>
    <sheetView topLeftCell="C1" zoomScale="70" zoomScaleNormal="70" workbookViewId="0">
      <selection activeCell="U19" sqref="U19"/>
    </sheetView>
  </sheetViews>
  <sheetFormatPr defaultRowHeight="15"/>
  <sheetData>
    <row r="2" spans="1:21">
      <c r="A2" s="3" t="s">
        <v>45</v>
      </c>
      <c r="B2" s="3"/>
      <c r="C2" s="3"/>
      <c r="D2" s="3"/>
      <c r="E2" s="3"/>
      <c r="Q2" t="s">
        <v>46</v>
      </c>
    </row>
    <row r="3" spans="1:21">
      <c r="A3" s="3" t="s">
        <v>42</v>
      </c>
      <c r="B3" s="3" t="s">
        <v>14</v>
      </c>
      <c r="C3" s="3" t="s">
        <v>15</v>
      </c>
      <c r="D3" s="3" t="s">
        <v>16</v>
      </c>
      <c r="E3" s="3" t="s">
        <v>44</v>
      </c>
      <c r="Q3" s="3" t="s">
        <v>42</v>
      </c>
      <c r="R3" s="3" t="s">
        <v>14</v>
      </c>
      <c r="S3" s="3" t="s">
        <v>15</v>
      </c>
      <c r="T3" s="3" t="s">
        <v>16</v>
      </c>
      <c r="U3" s="3" t="s">
        <v>44</v>
      </c>
    </row>
    <row r="4" spans="1:21">
      <c r="A4" t="s">
        <v>25</v>
      </c>
      <c r="B4">
        <v>0.14167126445985651</v>
      </c>
      <c r="C4">
        <v>0</v>
      </c>
      <c r="D4">
        <v>0.85832873554014344</v>
      </c>
      <c r="E4">
        <v>6.1957212999197424E-2</v>
      </c>
      <c r="Q4" t="s">
        <v>25</v>
      </c>
      <c r="R4">
        <v>9.9325280890843498E-2</v>
      </c>
      <c r="S4">
        <v>6.9041836748391632E-3</v>
      </c>
      <c r="T4">
        <v>0.89377053543431739</v>
      </c>
      <c r="U4">
        <v>0.58634139445840372</v>
      </c>
    </row>
    <row r="5" spans="1:21">
      <c r="A5" t="s">
        <v>31</v>
      </c>
      <c r="B5">
        <v>0.17582847005166444</v>
      </c>
      <c r="C5">
        <v>0</v>
      </c>
      <c r="D5">
        <v>0.82417152994833554</v>
      </c>
      <c r="E5">
        <v>8.316726407539006E-2</v>
      </c>
      <c r="Q5" t="s">
        <v>31</v>
      </c>
      <c r="R5">
        <v>0.10425120276059051</v>
      </c>
      <c r="S5">
        <v>6.8334095034963604E-3</v>
      </c>
      <c r="T5">
        <v>0.88891538773591317</v>
      </c>
      <c r="U5">
        <v>0.51499398190473711</v>
      </c>
    </row>
    <row r="6" spans="1:21">
      <c r="A6" t="s">
        <v>32</v>
      </c>
      <c r="B6">
        <v>6.1549600898055661E-2</v>
      </c>
      <c r="C6">
        <v>3.8787552536845363E-2</v>
      </c>
      <c r="D6">
        <v>0.89966284656509898</v>
      </c>
      <c r="E6">
        <v>0.14970988908436858</v>
      </c>
      <c r="Q6" t="s">
        <v>32</v>
      </c>
      <c r="R6">
        <v>4.8237856581633654E-2</v>
      </c>
      <c r="S6">
        <v>2.8484331296299178E-2</v>
      </c>
      <c r="T6">
        <v>0.92327781212206728</v>
      </c>
      <c r="U6">
        <v>0.57639345311200219</v>
      </c>
    </row>
    <row r="7" spans="1:21">
      <c r="A7" t="s">
        <v>33</v>
      </c>
      <c r="B7">
        <v>0.15288315149878964</v>
      </c>
      <c r="C7">
        <v>1.4440464081476588E-2</v>
      </c>
      <c r="D7">
        <v>0.83267638441973368</v>
      </c>
      <c r="E7">
        <v>6.5166017552790223E-2</v>
      </c>
      <c r="Q7" t="s">
        <v>33</v>
      </c>
      <c r="R7">
        <v>9.9049800973005933E-2</v>
      </c>
      <c r="S7">
        <v>7.4623724640557991E-3</v>
      </c>
      <c r="T7">
        <v>0.89348782656293824</v>
      </c>
      <c r="U7">
        <v>0.48550316235604174</v>
      </c>
    </row>
    <row r="8" spans="1:21">
      <c r="A8" t="s">
        <v>39</v>
      </c>
      <c r="B8">
        <v>0.13176141914485323</v>
      </c>
      <c r="C8">
        <v>0</v>
      </c>
      <c r="D8">
        <v>0.86823858085514682</v>
      </c>
      <c r="E8">
        <v>8.9782925102751723E-2</v>
      </c>
      <c r="Q8" t="s">
        <v>39</v>
      </c>
      <c r="R8">
        <v>8.9865521116401642E-2</v>
      </c>
      <c r="S8">
        <v>5.9282152771974114E-3</v>
      </c>
      <c r="T8">
        <v>0.904206263606401</v>
      </c>
      <c r="U8">
        <v>0.60258608611801379</v>
      </c>
    </row>
    <row r="9" spans="1:21">
      <c r="A9" t="s">
        <v>41</v>
      </c>
      <c r="B9">
        <v>0.13360173056615648</v>
      </c>
      <c r="C9">
        <v>0</v>
      </c>
      <c r="D9">
        <v>0.86639826943384346</v>
      </c>
      <c r="E9">
        <v>9.7130318246696531E-2</v>
      </c>
      <c r="Q9" t="s">
        <v>41</v>
      </c>
      <c r="R9">
        <v>9.5196740661626852E-2</v>
      </c>
      <c r="S9">
        <v>5.4311378149831807E-3</v>
      </c>
      <c r="T9">
        <v>0.89937212152338997</v>
      </c>
      <c r="U9">
        <v>0.44180818396974536</v>
      </c>
    </row>
    <row r="10" spans="1:21">
      <c r="A10" t="s">
        <v>43</v>
      </c>
      <c r="B10">
        <v>3.6366537081057221E-2</v>
      </c>
      <c r="C10">
        <v>0</v>
      </c>
      <c r="D10">
        <v>0.96363346291894281</v>
      </c>
      <c r="E10">
        <v>8.0103917226122298E-2</v>
      </c>
      <c r="Q10" t="s">
        <v>43</v>
      </c>
      <c r="R10">
        <v>3.7890754946130686E-2</v>
      </c>
      <c r="S10">
        <v>1.191731930889686E-2</v>
      </c>
      <c r="T10">
        <v>0.95019192574497258</v>
      </c>
      <c r="U10">
        <v>0.52750217899329555</v>
      </c>
    </row>
    <row r="11" spans="1:21">
      <c r="A11" t="s">
        <v>53</v>
      </c>
      <c r="B11">
        <v>0.12612624081503382</v>
      </c>
      <c r="C11">
        <v>0</v>
      </c>
      <c r="D11">
        <v>0.87387375918496624</v>
      </c>
      <c r="E11">
        <v>9.0687895144837757E-2</v>
      </c>
      <c r="Q11" t="s">
        <v>53</v>
      </c>
      <c r="R11">
        <v>9.1562544443143212E-2</v>
      </c>
      <c r="S11">
        <v>6.2846126154461326E-3</v>
      </c>
      <c r="T11">
        <v>0.90215284294141074</v>
      </c>
      <c r="U11">
        <v>0.54052751815916467</v>
      </c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D28" zoomScale="70" zoomScaleNormal="70" workbookViewId="0">
      <selection activeCell="R10" sqref="R10"/>
    </sheetView>
  </sheetViews>
  <sheetFormatPr defaultColWidth="8.7109375" defaultRowHeight="15"/>
  <cols>
    <col min="1" max="1" width="8.85546875" bestFit="1" customWidth="1"/>
    <col min="2" max="2" width="8.7109375" customWidth="1"/>
    <col min="3" max="3" width="9.85546875" bestFit="1" customWidth="1"/>
    <col min="4" max="4" width="12.28515625" bestFit="1" customWidth="1"/>
    <col min="5" max="5" width="9" bestFit="1" customWidth="1"/>
    <col min="6" max="6" width="8.7109375" customWidth="1"/>
    <col min="7" max="7" width="8.85546875" bestFit="1" customWidth="1"/>
    <col min="8" max="11" width="8.7109375" customWidth="1"/>
    <col min="12" max="12" width="14.7109375" bestFit="1" customWidth="1"/>
    <col min="13" max="14" width="8.85546875" bestFit="1" customWidth="1"/>
    <col min="15" max="15" width="11.7109375" customWidth="1"/>
    <col min="16" max="16" width="8.85546875" bestFit="1" customWidth="1"/>
    <col min="18" max="18" width="14.7109375" bestFit="1" customWidth="1"/>
  </cols>
  <sheetData>
    <row r="1" spans="1:19">
      <c r="A1" t="s">
        <v>0</v>
      </c>
      <c r="L1" s="1">
        <v>42171</v>
      </c>
    </row>
    <row r="2" spans="1:19">
      <c r="A2" s="2" t="s">
        <v>1</v>
      </c>
      <c r="B2" t="s">
        <v>2</v>
      </c>
      <c r="L2" s="1"/>
    </row>
    <row r="3" spans="1:19">
      <c r="A3" s="2" t="s">
        <v>3</v>
      </c>
      <c r="B3" t="s">
        <v>4</v>
      </c>
    </row>
    <row r="4" spans="1:19">
      <c r="A4" s="2" t="s">
        <v>5</v>
      </c>
      <c r="B4" t="s">
        <v>6</v>
      </c>
    </row>
    <row r="5" spans="1:19">
      <c r="A5" s="2" t="s">
        <v>7</v>
      </c>
      <c r="B5" t="s">
        <v>8</v>
      </c>
    </row>
    <row r="7" spans="1:19">
      <c r="C7" t="s">
        <v>9</v>
      </c>
      <c r="H7" t="s">
        <v>10</v>
      </c>
      <c r="M7" t="s">
        <v>58</v>
      </c>
    </row>
    <row r="8" spans="1:19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 t="s">
        <v>57</v>
      </c>
      <c r="S8" s="3"/>
    </row>
    <row r="9" spans="1:19">
      <c r="A9">
        <v>0</v>
      </c>
      <c r="B9">
        <v>0</v>
      </c>
      <c r="H9">
        <f t="shared" ref="H9:H16" si="0">MAX(0.00000000000023369*C9+ 0.00000013248,0)</f>
        <v>1.3248000000000001E-7</v>
      </c>
      <c r="I9">
        <f t="shared" ref="I9:I16" si="1">MAX(0.0000000000027484*D9-0.0000000033261,0)</f>
        <v>0</v>
      </c>
      <c r="J9">
        <f t="shared" ref="J9:J16" si="2">MAX(0.0000000000044716*E9 - 0.000000049589,0)</f>
        <v>0</v>
      </c>
      <c r="K9">
        <f t="shared" ref="K9:K16" si="3"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5.4816354988895577E-5</v>
      </c>
    </row>
    <row r="10" spans="1:19">
      <c r="A10">
        <v>1</v>
      </c>
      <c r="B10">
        <v>20</v>
      </c>
      <c r="C10">
        <v>2416027</v>
      </c>
      <c r="D10">
        <v>8584</v>
      </c>
      <c r="E10">
        <v>7573</v>
      </c>
      <c r="F10">
        <v>77972</v>
      </c>
      <c r="G10">
        <v>128906</v>
      </c>
      <c r="H10">
        <f t="shared" si="0"/>
        <v>6.9708134962999999E-7</v>
      </c>
      <c r="I10">
        <f t="shared" si="1"/>
        <v>2.0266165599999997E-8</v>
      </c>
      <c r="J10">
        <f t="shared" si="2"/>
        <v>0</v>
      </c>
      <c r="K10">
        <f t="shared" si="3"/>
        <v>3.0486976519999999E-7</v>
      </c>
      <c r="L10">
        <f t="shared" ref="L10:L16" si="4">G10/$G$10</f>
        <v>1</v>
      </c>
      <c r="M10">
        <f t="shared" ref="M10:M16" si="5">H10/(H10+I10+J10+K10)</f>
        <v>0.68193070394659128</v>
      </c>
      <c r="N10">
        <f t="shared" ref="N10:N16" si="6">I10/(H10+I10+J10+K10)</f>
        <v>1.9825692627182891E-2</v>
      </c>
      <c r="O10">
        <f t="shared" ref="O10:O16" si="7">J10/(H10+I10+J10+K10)</f>
        <v>0</v>
      </c>
      <c r="P10">
        <f t="shared" ref="P10:P16" si="8">K10/(H10+I10+J10+K10)</f>
        <v>0.2982436034262258</v>
      </c>
    </row>
    <row r="11" spans="1:19">
      <c r="A11">
        <v>2</v>
      </c>
      <c r="B11">
        <v>40</v>
      </c>
      <c r="C11">
        <v>2215047</v>
      </c>
      <c r="D11">
        <v>31272</v>
      </c>
      <c r="E11">
        <v>8483</v>
      </c>
      <c r="F11">
        <v>232987</v>
      </c>
      <c r="G11">
        <v>131987</v>
      </c>
      <c r="H11">
        <f t="shared" si="0"/>
        <v>6.5011433342999991E-7</v>
      </c>
      <c r="I11">
        <f t="shared" si="1"/>
        <v>8.2621864799999994E-8</v>
      </c>
      <c r="J11">
        <f t="shared" si="2"/>
        <v>0</v>
      </c>
      <c r="K11">
        <f t="shared" si="3"/>
        <v>9.2789055170000006E-7</v>
      </c>
      <c r="L11">
        <f t="shared" si="4"/>
        <v>1.0239011372628117</v>
      </c>
      <c r="M11">
        <f t="shared" si="5"/>
        <v>0.39148733058612001</v>
      </c>
      <c r="N11">
        <f t="shared" si="6"/>
        <v>4.9753422798640777E-2</v>
      </c>
      <c r="O11">
        <f t="shared" si="7"/>
        <v>0</v>
      </c>
      <c r="P11">
        <f t="shared" si="8"/>
        <v>0.55875924661523924</v>
      </c>
    </row>
    <row r="12" spans="1:19">
      <c r="A12">
        <v>3</v>
      </c>
      <c r="B12">
        <v>60</v>
      </c>
      <c r="C12">
        <v>1709691</v>
      </c>
      <c r="D12">
        <v>68338</v>
      </c>
      <c r="E12">
        <v>9691</v>
      </c>
      <c r="F12">
        <v>488247</v>
      </c>
      <c r="G12">
        <v>138386</v>
      </c>
      <c r="H12">
        <f t="shared" si="0"/>
        <v>5.3201768978999995E-7</v>
      </c>
      <c r="I12">
        <f t="shared" si="1"/>
        <v>1.8449405919999998E-7</v>
      </c>
      <c r="J12">
        <f t="shared" si="2"/>
        <v>0</v>
      </c>
      <c r="K12">
        <f t="shared" si="3"/>
        <v>1.9538060176999998E-6</v>
      </c>
      <c r="L12">
        <f t="shared" si="4"/>
        <v>1.0735419608086512</v>
      </c>
      <c r="M12">
        <f t="shared" si="5"/>
        <v>0.1992338501531464</v>
      </c>
      <c r="N12">
        <f t="shared" si="6"/>
        <v>6.9090675836939855E-2</v>
      </c>
      <c r="O12">
        <f t="shared" si="7"/>
        <v>0</v>
      </c>
      <c r="P12">
        <f t="shared" si="8"/>
        <v>0.73167547400991373</v>
      </c>
    </row>
    <row r="13" spans="1:19">
      <c r="A13">
        <v>4</v>
      </c>
      <c r="B13">
        <v>90</v>
      </c>
      <c r="C13">
        <v>1103663</v>
      </c>
      <c r="D13">
        <v>130574</v>
      </c>
      <c r="E13">
        <v>16053</v>
      </c>
      <c r="F13">
        <v>952609</v>
      </c>
      <c r="G13">
        <v>138898</v>
      </c>
      <c r="H13">
        <f t="shared" si="0"/>
        <v>3.9039500646999994E-7</v>
      </c>
      <c r="I13">
        <f t="shared" si="1"/>
        <v>3.5554348159999996E-7</v>
      </c>
      <c r="J13">
        <f t="shared" si="2"/>
        <v>2.2193594799999997E-8</v>
      </c>
      <c r="K13">
        <f t="shared" si="3"/>
        <v>3.8201233319000006E-6</v>
      </c>
      <c r="L13">
        <f t="shared" si="4"/>
        <v>1.0775138472995827</v>
      </c>
      <c r="M13">
        <f t="shared" si="5"/>
        <v>8.5085718029838497E-2</v>
      </c>
      <c r="N13">
        <f t="shared" si="6"/>
        <v>7.7489906175552917E-2</v>
      </c>
      <c r="O13">
        <f t="shared" si="7"/>
        <v>4.8370443215861193E-3</v>
      </c>
      <c r="P13">
        <f t="shared" si="8"/>
        <v>0.83258733147302244</v>
      </c>
    </row>
    <row r="14" spans="1:19">
      <c r="A14">
        <v>5</v>
      </c>
      <c r="B14">
        <v>120</v>
      </c>
      <c r="C14">
        <v>646781</v>
      </c>
      <c r="D14">
        <v>198732</v>
      </c>
      <c r="E14">
        <v>16797</v>
      </c>
      <c r="F14">
        <v>1530704</v>
      </c>
      <c r="G14">
        <v>136307</v>
      </c>
      <c r="H14">
        <f t="shared" si="0"/>
        <v>2.8362625189000003E-7</v>
      </c>
      <c r="I14">
        <f t="shared" si="1"/>
        <v>5.4286892880000003E-7</v>
      </c>
      <c r="J14">
        <f t="shared" si="2"/>
        <v>2.5520465199999996E-8</v>
      </c>
      <c r="K14">
        <f t="shared" si="3"/>
        <v>6.1435449464000002E-6</v>
      </c>
      <c r="L14">
        <f t="shared" si="4"/>
        <v>1.0574139295300451</v>
      </c>
      <c r="M14">
        <f t="shared" si="5"/>
        <v>4.0543748874477953E-2</v>
      </c>
      <c r="N14">
        <f t="shared" si="6"/>
        <v>7.7601919337002209E-2</v>
      </c>
      <c r="O14">
        <f t="shared" si="7"/>
        <v>3.6480943683236482E-3</v>
      </c>
      <c r="P14">
        <f t="shared" si="8"/>
        <v>0.87820623742019621</v>
      </c>
    </row>
    <row r="15" spans="1:19">
      <c r="A15">
        <v>6</v>
      </c>
      <c r="B15">
        <v>180</v>
      </c>
      <c r="C15">
        <v>168005</v>
      </c>
      <c r="D15">
        <v>236826</v>
      </c>
      <c r="E15">
        <v>26730</v>
      </c>
      <c r="F15">
        <v>2247006</v>
      </c>
      <c r="G15">
        <v>131274</v>
      </c>
      <c r="H15">
        <f t="shared" si="0"/>
        <v>1.7174108845E-7</v>
      </c>
      <c r="I15">
        <f t="shared" si="1"/>
        <v>6.4756647839999998E-7</v>
      </c>
      <c r="J15">
        <f t="shared" si="2"/>
        <v>6.9936867999999971E-8</v>
      </c>
      <c r="K15">
        <f t="shared" si="3"/>
        <v>9.0224343146E-6</v>
      </c>
      <c r="L15">
        <f t="shared" si="4"/>
        <v>1.0183699750205577</v>
      </c>
      <c r="M15">
        <f t="shared" si="5"/>
        <v>1.7327144350751878E-2</v>
      </c>
      <c r="N15">
        <f t="shared" si="6"/>
        <v>6.5333683099437975E-2</v>
      </c>
      <c r="O15">
        <f t="shared" si="7"/>
        <v>7.0560063302980616E-3</v>
      </c>
      <c r="P15">
        <f t="shared" si="8"/>
        <v>0.91028316621951211</v>
      </c>
    </row>
    <row r="16" spans="1:19">
      <c r="A16">
        <v>7</v>
      </c>
      <c r="B16">
        <v>240</v>
      </c>
      <c r="C16">
        <v>49505</v>
      </c>
      <c r="D16">
        <v>241644</v>
      </c>
      <c r="E16">
        <v>35240</v>
      </c>
      <c r="F16">
        <v>2851350</v>
      </c>
      <c r="G16">
        <v>140268</v>
      </c>
      <c r="H16">
        <f t="shared" si="0"/>
        <v>1.4404882345000001E-7</v>
      </c>
      <c r="I16">
        <f t="shared" si="1"/>
        <v>6.6080826960000004E-7</v>
      </c>
      <c r="J16">
        <f t="shared" si="2"/>
        <v>1.0799018399999998E-7</v>
      </c>
      <c r="K16">
        <f t="shared" si="3"/>
        <v>1.1451353285E-5</v>
      </c>
      <c r="L16">
        <f t="shared" si="4"/>
        <v>1.0881417466991452</v>
      </c>
      <c r="M16">
        <f t="shared" si="5"/>
        <v>1.1650476124767465E-2</v>
      </c>
      <c r="N16">
        <f t="shared" si="6"/>
        <v>5.3445288782216029E-2</v>
      </c>
      <c r="O16">
        <f t="shared" si="7"/>
        <v>8.7341016071398204E-3</v>
      </c>
      <c r="P16">
        <f t="shared" si="8"/>
        <v>0.92617013348587662</v>
      </c>
    </row>
    <row r="18" spans="1:16">
      <c r="A18" t="s">
        <v>18</v>
      </c>
      <c r="H18" t="s">
        <v>19</v>
      </c>
      <c r="N18" t="s">
        <v>20</v>
      </c>
    </row>
    <row r="19" spans="1:16">
      <c r="A19" s="3" t="s">
        <v>12</v>
      </c>
      <c r="B19" s="3" t="s">
        <v>21</v>
      </c>
      <c r="D19" s="3" t="s">
        <v>22</v>
      </c>
      <c r="E19" s="3" t="s">
        <v>23</v>
      </c>
      <c r="F19" s="3" t="s">
        <v>24</v>
      </c>
      <c r="H19" s="3" t="s">
        <v>21</v>
      </c>
      <c r="J19" s="3" t="s">
        <v>22</v>
      </c>
      <c r="K19" s="3" t="s">
        <v>23</v>
      </c>
      <c r="L19" s="3" t="s">
        <v>24</v>
      </c>
      <c r="N19" s="3" t="s">
        <v>14</v>
      </c>
      <c r="O19" s="3" t="s">
        <v>15</v>
      </c>
      <c r="P19" s="3" t="s">
        <v>16</v>
      </c>
    </row>
    <row r="20" spans="1:16">
      <c r="A20">
        <f t="shared" ref="A20:A27" si="9">B9*60</f>
        <v>0</v>
      </c>
      <c r="B20" t="e">
        <f>($C$9-$C9)/$C$9</f>
        <v>#DIV/0!</v>
      </c>
      <c r="D20" t="e">
        <f t="shared" ref="D20:D27" si="10">B20/$H9</f>
        <v>#DIV/0!</v>
      </c>
      <c r="E20" t="e">
        <f>LN(1/(1-B20))</f>
        <v>#DIV/0!</v>
      </c>
      <c r="F20" t="e">
        <f>$H$9*B20</f>
        <v>#DIV/0!</v>
      </c>
      <c r="H20">
        <f t="shared" ref="H20:H26" si="11">(2*I9+J9+K9)/(25*H9+2*I9+J9+K9)</f>
        <v>0</v>
      </c>
      <c r="J20">
        <f t="shared" ref="J20:J27" si="12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3">($H$10-$H10/L10)/$H$10</f>
        <v>0</v>
      </c>
      <c r="D21">
        <f t="shared" si="10"/>
        <v>0</v>
      </c>
      <c r="E21">
        <f t="shared" ref="E21:E27" si="14">LN(1/(1-B21))</f>
        <v>0</v>
      </c>
      <c r="F21">
        <f t="shared" ref="F21:F27" si="15">$H$9*B21</f>
        <v>0</v>
      </c>
      <c r="H21">
        <f t="shared" si="11"/>
        <v>1.9434707744337476E-2</v>
      </c>
      <c r="J21">
        <f t="shared" si="12"/>
        <v>27880.114357747654</v>
      </c>
      <c r="K21">
        <f t="shared" ref="K21:K27" si="16">LN(1/(1-H21))</f>
        <v>1.9626044787013089E-2</v>
      </c>
      <c r="L21">
        <f t="shared" ref="L21:L27" si="17">$H$9*H21</f>
        <v>2.5747100819698289E-9</v>
      </c>
      <c r="N21">
        <f t="shared" ref="N21:N27" si="18">I10/(I10+J10+K10)</f>
        <v>6.2331362609278247E-2</v>
      </c>
      <c r="O21">
        <f t="shared" ref="O21:O27" si="19">J10/(I10+J10+K10)</f>
        <v>0</v>
      </c>
      <c r="P21">
        <f t="shared" ref="P21:P27" si="20">K10/(I10+J10+K10)</f>
        <v>0.93766863739072182</v>
      </c>
    </row>
    <row r="22" spans="1:16">
      <c r="A22">
        <f t="shared" si="9"/>
        <v>2400</v>
      </c>
      <c r="B22">
        <f t="shared" si="13"/>
        <v>8.9147085013991517E-2</v>
      </c>
      <c r="D22">
        <f t="shared" si="10"/>
        <v>137125.24156120655</v>
      </c>
      <c r="E22">
        <f t="shared" si="14"/>
        <v>9.3373849218375771E-2</v>
      </c>
      <c r="F22">
        <f t="shared" si="15"/>
        <v>1.1810205822653597E-8</v>
      </c>
      <c r="H22">
        <f t="shared" si="11"/>
        <v>6.3019413499895024E-2</v>
      </c>
      <c r="J22">
        <f t="shared" si="12"/>
        <v>96935.893056541172</v>
      </c>
      <c r="K22">
        <f t="shared" si="16"/>
        <v>6.5092715741590965E-2</v>
      </c>
      <c r="L22">
        <f t="shared" si="17"/>
        <v>8.3488119004660936E-9</v>
      </c>
      <c r="N22">
        <f t="shared" si="18"/>
        <v>8.176234497559981E-2</v>
      </c>
      <c r="O22">
        <f t="shared" si="19"/>
        <v>0</v>
      </c>
      <c r="P22">
        <f t="shared" si="20"/>
        <v>0.91823765502440025</v>
      </c>
    </row>
    <row r="23" spans="1:16">
      <c r="A23">
        <f t="shared" si="9"/>
        <v>3600</v>
      </c>
      <c r="B23">
        <f t="shared" si="13"/>
        <v>0.28907532921894519</v>
      </c>
      <c r="D23">
        <f t="shared" si="10"/>
        <v>543356.61156878097</v>
      </c>
      <c r="E23">
        <f t="shared" si="14"/>
        <v>0.34118880306036908</v>
      </c>
      <c r="F23">
        <f t="shared" si="15"/>
        <v>3.8296699614925858E-8</v>
      </c>
      <c r="H23">
        <f t="shared" si="11"/>
        <v>0.14867560596773266</v>
      </c>
      <c r="J23">
        <f t="shared" si="12"/>
        <v>279456.13241999241</v>
      </c>
      <c r="K23">
        <f t="shared" si="16"/>
        <v>0.16096203146653182</v>
      </c>
      <c r="L23">
        <f t="shared" si="17"/>
        <v>1.9696544278605225E-8</v>
      </c>
      <c r="N23">
        <f t="shared" si="18"/>
        <v>8.628071485058833E-2</v>
      </c>
      <c r="O23">
        <f t="shared" si="19"/>
        <v>0</v>
      </c>
      <c r="P23">
        <f t="shared" si="20"/>
        <v>0.9137192851494117</v>
      </c>
    </row>
    <row r="24" spans="1:16">
      <c r="A24">
        <f t="shared" si="9"/>
        <v>5400</v>
      </c>
      <c r="B24">
        <f t="shared" si="13"/>
        <v>0.4802458920088033</v>
      </c>
      <c r="D24">
        <f t="shared" si="10"/>
        <v>1230153.7777115703</v>
      </c>
      <c r="E24">
        <f t="shared" si="14"/>
        <v>0.65439944849228315</v>
      </c>
      <c r="F24">
        <f t="shared" si="15"/>
        <v>6.362297577332626E-8</v>
      </c>
      <c r="H24">
        <f t="shared" si="11"/>
        <v>0.31812444049116023</v>
      </c>
      <c r="J24">
        <f t="shared" si="12"/>
        <v>814878.35453552764</v>
      </c>
      <c r="K24">
        <f t="shared" si="16"/>
        <v>0.38290810185055224</v>
      </c>
      <c r="L24">
        <f t="shared" si="17"/>
        <v>4.2145125876268906E-8</v>
      </c>
      <c r="N24">
        <f t="shared" si="18"/>
        <v>8.4696356481273202E-2</v>
      </c>
      <c r="O24">
        <f t="shared" si="19"/>
        <v>5.2868825166551194E-3</v>
      </c>
      <c r="P24">
        <f t="shared" si="20"/>
        <v>0.91001676100207163</v>
      </c>
    </row>
    <row r="25" spans="1:16">
      <c r="A25">
        <f t="shared" si="9"/>
        <v>7200</v>
      </c>
      <c r="B25">
        <f t="shared" si="13"/>
        <v>0.61521517576943541</v>
      </c>
      <c r="D25">
        <f t="shared" si="10"/>
        <v>2169105.19273102</v>
      </c>
      <c r="E25">
        <f t="shared" si="14"/>
        <v>0.95507099903854498</v>
      </c>
      <c r="F25">
        <f t="shared" si="15"/>
        <v>8.15037064859348E-8</v>
      </c>
      <c r="H25">
        <f t="shared" si="11"/>
        <v>0.50572121691848382</v>
      </c>
      <c r="J25">
        <f t="shared" si="12"/>
        <v>1783055.0365084675</v>
      </c>
      <c r="K25">
        <f t="shared" si="16"/>
        <v>0.70465558275145168</v>
      </c>
      <c r="L25">
        <f t="shared" si="17"/>
        <v>6.6997946817360739E-8</v>
      </c>
      <c r="N25">
        <f t="shared" si="18"/>
        <v>8.0881144133428395E-2</v>
      </c>
      <c r="O25">
        <f t="shared" si="19"/>
        <v>3.8022519151281052E-3</v>
      </c>
      <c r="P25">
        <f t="shared" si="20"/>
        <v>0.91531660395144354</v>
      </c>
    </row>
    <row r="26" spans="1:16">
      <c r="A26">
        <f t="shared" si="9"/>
        <v>10800</v>
      </c>
      <c r="B26">
        <f t="shared" si="13"/>
        <v>0.75807254251758072</v>
      </c>
      <c r="D26">
        <f t="shared" si="10"/>
        <v>4414042.9605946215</v>
      </c>
      <c r="E26">
        <f t="shared" si="14"/>
        <v>1.4191173602325422</v>
      </c>
      <c r="F26">
        <f t="shared" si="15"/>
        <v>1.0042945043272909E-7</v>
      </c>
      <c r="H26">
        <f t="shared" si="11"/>
        <v>0.70754594083337985</v>
      </c>
      <c r="J26">
        <f t="shared" si="12"/>
        <v>4119840.7860293253</v>
      </c>
      <c r="K26">
        <f t="shared" si="16"/>
        <v>1.2294476873240816</v>
      </c>
      <c r="L26">
        <f t="shared" si="17"/>
        <v>9.3735686241606168E-8</v>
      </c>
      <c r="N26">
        <f t="shared" si="18"/>
        <v>6.6485690251688351E-2</v>
      </c>
      <c r="O26">
        <f t="shared" si="19"/>
        <v>7.1804225482917051E-3</v>
      </c>
      <c r="P26">
        <f t="shared" si="20"/>
        <v>0.92633388720001997</v>
      </c>
    </row>
    <row r="27" spans="1:16">
      <c r="A27">
        <f t="shared" si="9"/>
        <v>14400</v>
      </c>
      <c r="B27">
        <f t="shared" si="13"/>
        <v>0.81009308461607132</v>
      </c>
      <c r="D27">
        <f t="shared" si="10"/>
        <v>5623739.682242238</v>
      </c>
      <c r="E27">
        <f t="shared" si="14"/>
        <v>1.6612212459031455</v>
      </c>
      <c r="F27">
        <f t="shared" si="15"/>
        <v>1.0732113184993713E-7</v>
      </c>
      <c r="H27">
        <f>(2*I16+J16+K16)/(25*H16+2*I16+J16+K16)</f>
        <v>0.7815082436687637</v>
      </c>
      <c r="J27">
        <f t="shared" si="12"/>
        <v>5425301.1232683109</v>
      </c>
      <c r="K27">
        <f t="shared" si="16"/>
        <v>1.5210069936193895</v>
      </c>
      <c r="L27">
        <f t="shared" si="17"/>
        <v>1.0353421212123782E-7</v>
      </c>
      <c r="N27">
        <f t="shared" si="18"/>
        <v>5.4075291676836855E-2</v>
      </c>
      <c r="O27">
        <f t="shared" si="19"/>
        <v>8.837057534964117E-3</v>
      </c>
      <c r="P27">
        <f t="shared" si="20"/>
        <v>0.937087650788199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E1" zoomScale="90" zoomScaleNormal="90" workbookViewId="0">
      <selection activeCell="R10" sqref="R10"/>
    </sheetView>
  </sheetViews>
  <sheetFormatPr defaultColWidth="8.7109375" defaultRowHeight="15"/>
  <cols>
    <col min="2" max="2" width="8.7109375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  <col min="18" max="18" width="13" bestFit="1" customWidth="1"/>
  </cols>
  <sheetData>
    <row r="1" spans="1:19">
      <c r="A1" t="s">
        <v>0</v>
      </c>
      <c r="L1" s="1">
        <v>42152</v>
      </c>
    </row>
    <row r="2" spans="1:19">
      <c r="A2" s="2" t="s">
        <v>1</v>
      </c>
      <c r="B2" t="s">
        <v>2</v>
      </c>
      <c r="L2" s="1"/>
    </row>
    <row r="3" spans="1:19">
      <c r="A3" s="2" t="s">
        <v>3</v>
      </c>
      <c r="B3" t="s">
        <v>4</v>
      </c>
    </row>
    <row r="4" spans="1:19">
      <c r="A4" s="2" t="s">
        <v>5</v>
      </c>
      <c r="B4" t="s">
        <v>6</v>
      </c>
    </row>
    <row r="5" spans="1:19">
      <c r="A5" s="2" t="s">
        <v>7</v>
      </c>
      <c r="B5" t="s">
        <v>8</v>
      </c>
    </row>
    <row r="7" spans="1:19">
      <c r="C7" t="s">
        <v>9</v>
      </c>
      <c r="H7" t="s">
        <v>10</v>
      </c>
      <c r="M7" t="s">
        <v>58</v>
      </c>
    </row>
    <row r="8" spans="1:19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 t="s">
        <v>57</v>
      </c>
      <c r="S8" s="3"/>
    </row>
    <row r="9" spans="1:19">
      <c r="A9">
        <v>0</v>
      </c>
      <c r="B9">
        <v>0</v>
      </c>
      <c r="H9">
        <f>MAX(0.00000000000023369*C9+ 0.00000013248,0)</f>
        <v>1.3248000000000001E-7</v>
      </c>
      <c r="I9">
        <f>MAX(0.0000000000027484*D9-0.0000000033261,0)</f>
        <v>0</v>
      </c>
      <c r="J9">
        <f>MAX(0.0000000000044716*E9 - 0.000000049589,0)</f>
        <v>0</v>
      </c>
      <c r="K9">
        <f>MAX(0.0000000000040191*F9 - 0.0000000085075,0)</f>
        <v>0</v>
      </c>
      <c r="M9">
        <f>'FER28@75'!H9/('FER28@75'!H9+'FER28@75'!I9+'FER28@75'!J9+'FER28@75'!K9)</f>
        <v>1</v>
      </c>
      <c r="N9">
        <f>'FER28@75'!I9/('FER28@75'!H9+'FER28@75'!I9+'FER28@75'!J9+'FER28@75'!K9)</f>
        <v>0</v>
      </c>
      <c r="O9">
        <f>'FER28@75'!J9/('FER28@75'!H9+'FER28@75'!I9+'FER28@75'!J9+'FER28@75'!K9)</f>
        <v>0</v>
      </c>
      <c r="P9">
        <f>'FER28@75'!K9/('FER28@75'!H9+'FER28@75'!I9+'FER28@75'!J9+'FER28@75'!K9)</f>
        <v>0</v>
      </c>
      <c r="R9">
        <f>SLOPE(P9:P16,A20:A27)</f>
        <v>2.2677408248383507E-5</v>
      </c>
    </row>
    <row r="10" spans="1:19">
      <c r="A10">
        <v>1</v>
      </c>
      <c r="B10">
        <v>20</v>
      </c>
      <c r="C10">
        <v>3218461</v>
      </c>
      <c r="D10">
        <v>0</v>
      </c>
      <c r="E10">
        <v>0</v>
      </c>
      <c r="F10">
        <v>6039</v>
      </c>
      <c r="G10">
        <v>117581</v>
      </c>
      <c r="H10">
        <f t="shared" ref="H10:H16" si="0">MAX(0.00000000000023369*C10+ 0.00000013248,0)</f>
        <v>8.8460215108999994E-7</v>
      </c>
      <c r="I10">
        <f t="shared" ref="I10:I16" si="1">MAX(0.0000000000027484*D10-0.0000000033261,0)</f>
        <v>0</v>
      </c>
      <c r="J10">
        <f t="shared" ref="J10:J16" si="2">MAX(0.0000000000044716*E10 - 0.000000049589,0)</f>
        <v>0</v>
      </c>
      <c r="K10">
        <f t="shared" ref="K10:K16" si="3">MAX(0.0000000000040191*F10 - 0.0000000085075,0)</f>
        <v>1.57638449E-8</v>
      </c>
      <c r="L10">
        <f>G10/$G$10</f>
        <v>1</v>
      </c>
      <c r="M10">
        <f>'FER28@75'!H10/('FER28@75'!H10+'FER28@75'!I10+'FER28@75'!J10+'FER28@75'!K10)</f>
        <v>0.98249173672683321</v>
      </c>
      <c r="N10">
        <f>'FER28@75'!I10/('FER28@75'!H10+'FER28@75'!I10+'FER28@75'!J10+'FER28@75'!K10)</f>
        <v>0</v>
      </c>
      <c r="O10">
        <f>'FER28@75'!J10/('FER28@75'!H10+'FER28@75'!I10+'FER28@75'!J10+'FER28@75'!K10)</f>
        <v>0</v>
      </c>
      <c r="P10">
        <f>'FER28@75'!K10/('FER28@75'!H10+'FER28@75'!I10+'FER28@75'!J10+'FER28@75'!K10)</f>
        <v>1.7508263273166843E-2</v>
      </c>
    </row>
    <row r="11" spans="1:19">
      <c r="A11">
        <v>2</v>
      </c>
      <c r="B11">
        <v>40</v>
      </c>
      <c r="C11">
        <v>3330949</v>
      </c>
      <c r="D11">
        <v>0</v>
      </c>
      <c r="E11">
        <v>0</v>
      </c>
      <c r="F11">
        <v>11201</v>
      </c>
      <c r="G11">
        <v>148113</v>
      </c>
      <c r="H11">
        <f t="shared" si="0"/>
        <v>9.1088947180999989E-7</v>
      </c>
      <c r="I11">
        <f t="shared" si="1"/>
        <v>0</v>
      </c>
      <c r="J11">
        <f t="shared" si="2"/>
        <v>0</v>
      </c>
      <c r="K11">
        <f t="shared" si="3"/>
        <v>3.65104391E-8</v>
      </c>
      <c r="L11">
        <f t="shared" ref="L11:L16" si="4">G11/$G$10</f>
        <v>1.2596678034716493</v>
      </c>
      <c r="M11">
        <f>'FER28@75'!H11/('FER28@75'!H11+'FER28@75'!I11+'FER28@75'!J11+'FER28@75'!K11)</f>
        <v>0.96146248413203783</v>
      </c>
      <c r="N11">
        <f>'FER28@75'!I11/('FER28@75'!H11+'FER28@75'!I11+'FER28@75'!J11+'FER28@75'!K11)</f>
        <v>0</v>
      </c>
      <c r="O11">
        <f>'FER28@75'!J11/('FER28@75'!H11+'FER28@75'!I11+'FER28@75'!J11+'FER28@75'!K11)</f>
        <v>0</v>
      </c>
      <c r="P11">
        <f>'FER28@75'!K11/('FER28@75'!H11+'FER28@75'!I11+'FER28@75'!J11+'FER28@75'!K11)</f>
        <v>3.8537515867962099E-2</v>
      </c>
    </row>
    <row r="12" spans="1:19">
      <c r="A12">
        <v>3</v>
      </c>
      <c r="B12">
        <v>60</v>
      </c>
      <c r="C12">
        <v>3447801</v>
      </c>
      <c r="D12">
        <v>2747</v>
      </c>
      <c r="E12">
        <v>2116</v>
      </c>
      <c r="F12">
        <v>18824</v>
      </c>
      <c r="G12">
        <v>129422</v>
      </c>
      <c r="H12">
        <f t="shared" si="0"/>
        <v>9.3819661568999989E-7</v>
      </c>
      <c r="I12">
        <f t="shared" si="1"/>
        <v>4.2237547999999999E-9</v>
      </c>
      <c r="J12">
        <f t="shared" si="2"/>
        <v>0</v>
      </c>
      <c r="K12">
        <f t="shared" si="3"/>
        <v>6.7148038399999999E-8</v>
      </c>
      <c r="L12">
        <f t="shared" si="4"/>
        <v>1.1007050458832635</v>
      </c>
      <c r="M12">
        <f>'FER28@75'!H12/('FER28@75'!H12+'FER28@75'!I12+'FER28@75'!J12+'FER28@75'!K12)</f>
        <v>0.92930464882664865</v>
      </c>
      <c r="N12">
        <f>'FER28@75'!I12/('FER28@75'!H12+'FER28@75'!I12+'FER28@75'!J12+'FER28@75'!K12)</f>
        <v>4.1837232254958662E-3</v>
      </c>
      <c r="O12">
        <f>'FER28@75'!J12/('FER28@75'!H12+'FER28@75'!I12+'FER28@75'!J12+'FER28@75'!K12)</f>
        <v>0</v>
      </c>
      <c r="P12">
        <f>'FER28@75'!K12/('FER28@75'!H12+'FER28@75'!I12+'FER28@75'!J12+'FER28@75'!K12)</f>
        <v>6.6511627947855367E-2</v>
      </c>
    </row>
    <row r="13" spans="1:19">
      <c r="A13">
        <v>4</v>
      </c>
      <c r="B13">
        <v>90</v>
      </c>
      <c r="C13">
        <v>3384635</v>
      </c>
      <c r="D13">
        <v>7784</v>
      </c>
      <c r="E13">
        <v>1984</v>
      </c>
      <c r="F13">
        <v>31004</v>
      </c>
      <c r="G13">
        <v>151346</v>
      </c>
      <c r="H13">
        <f t="shared" si="0"/>
        <v>9.2343535314999995E-7</v>
      </c>
      <c r="I13">
        <f t="shared" si="1"/>
        <v>1.8067445600000002E-8</v>
      </c>
      <c r="J13">
        <f t="shared" si="2"/>
        <v>0</v>
      </c>
      <c r="K13">
        <f t="shared" si="3"/>
        <v>1.1610067640000001E-7</v>
      </c>
      <c r="L13">
        <f t="shared" si="4"/>
        <v>1.2871637424413809</v>
      </c>
      <c r="M13">
        <f>'FER28@75'!H13/('FER28@75'!H13+'FER28@75'!I13+'FER28@75'!J13+'FER28@75'!K13)</f>
        <v>0.8731394845492817</v>
      </c>
      <c r="N13">
        <f>'FER28@75'!I13/('FER28@75'!H13+'FER28@75'!I13+'FER28@75'!J13+'FER28@75'!K13)</f>
        <v>1.7083383351626655E-2</v>
      </c>
      <c r="O13">
        <f>'FER28@75'!J13/('FER28@75'!H13+'FER28@75'!I13+'FER28@75'!J13+'FER28@75'!K13)</f>
        <v>0</v>
      </c>
      <c r="P13">
        <f>'FER28@75'!K13/('FER28@75'!H13+'FER28@75'!I13+'FER28@75'!J13+'FER28@75'!K13)</f>
        <v>0.10977713209909173</v>
      </c>
    </row>
    <row r="14" spans="1:19">
      <c r="A14">
        <v>5</v>
      </c>
      <c r="B14">
        <v>120</v>
      </c>
      <c r="C14">
        <v>2947946</v>
      </c>
      <c r="D14">
        <v>5854</v>
      </c>
      <c r="E14">
        <v>0</v>
      </c>
      <c r="F14">
        <v>42999</v>
      </c>
      <c r="G14">
        <v>117092</v>
      </c>
      <c r="H14">
        <f t="shared" si="0"/>
        <v>8.2138550073999996E-7</v>
      </c>
      <c r="I14">
        <f t="shared" si="1"/>
        <v>1.2763033599999999E-8</v>
      </c>
      <c r="J14">
        <f t="shared" si="2"/>
        <v>0</v>
      </c>
      <c r="K14">
        <f t="shared" si="3"/>
        <v>1.643097809E-7</v>
      </c>
      <c r="L14">
        <f t="shared" si="4"/>
        <v>0.99584116481404306</v>
      </c>
      <c r="M14">
        <f>'FER28@75'!H14/('FER28@75'!H14+'FER28@75'!I14+'FER28@75'!J14+'FER28@75'!K14)</f>
        <v>0.82265377352540059</v>
      </c>
      <c r="N14">
        <f>'FER28@75'!I14/('FER28@75'!H14+'FER28@75'!I14+'FER28@75'!J14+'FER28@75'!K14)</f>
        <v>1.2782740556306692E-2</v>
      </c>
      <c r="O14">
        <f>'FER28@75'!J14/('FER28@75'!H14+'FER28@75'!I14+'FER28@75'!J14+'FER28@75'!K14)</f>
        <v>0</v>
      </c>
      <c r="P14">
        <f>'FER28@75'!K14/('FER28@75'!H14+'FER28@75'!I14+'FER28@75'!J14+'FER28@75'!K14)</f>
        <v>0.1645634859182927</v>
      </c>
    </row>
    <row r="15" spans="1:19">
      <c r="A15">
        <v>6</v>
      </c>
      <c r="B15">
        <v>180</v>
      </c>
      <c r="C15">
        <v>3085448</v>
      </c>
      <c r="D15">
        <v>16508</v>
      </c>
      <c r="E15">
        <v>0</v>
      </c>
      <c r="F15">
        <v>70990</v>
      </c>
      <c r="G15">
        <v>122209</v>
      </c>
      <c r="H15">
        <f t="shared" si="0"/>
        <v>8.5351834311999991E-7</v>
      </c>
      <c r="I15">
        <f t="shared" si="1"/>
        <v>4.2044487199999999E-8</v>
      </c>
      <c r="J15">
        <f t="shared" si="2"/>
        <v>0</v>
      </c>
      <c r="K15">
        <f t="shared" si="3"/>
        <v>2.76808409E-7</v>
      </c>
      <c r="L15">
        <f t="shared" si="4"/>
        <v>1.0393601006965412</v>
      </c>
      <c r="M15">
        <f>'FER28@75'!H15/('FER28@75'!H15+'FER28@75'!I15+'FER28@75'!J15+'FER28@75'!K15)</f>
        <v>0.72802736410956193</v>
      </c>
      <c r="N15">
        <f>'FER28@75'!I15/('FER28@75'!H15+'FER28@75'!I15+'FER28@75'!J15+'FER28@75'!K15)</f>
        <v>3.5862776047275509E-2</v>
      </c>
      <c r="O15">
        <f>'FER28@75'!J15/('FER28@75'!H15+'FER28@75'!I15+'FER28@75'!J15+'FER28@75'!K15)</f>
        <v>0</v>
      </c>
      <c r="P15">
        <f>'FER28@75'!K15/('FER28@75'!H15+'FER28@75'!I15+'FER28@75'!J15+'FER28@75'!K15)</f>
        <v>0.2361098598431626</v>
      </c>
    </row>
    <row r="16" spans="1:19">
      <c r="A16">
        <v>7</v>
      </c>
      <c r="B16">
        <v>240</v>
      </c>
      <c r="C16">
        <v>2727494</v>
      </c>
      <c r="D16">
        <v>19047</v>
      </c>
      <c r="E16">
        <v>0</v>
      </c>
      <c r="F16">
        <v>96669</v>
      </c>
      <c r="G16">
        <v>127821</v>
      </c>
      <c r="H16">
        <f t="shared" si="0"/>
        <v>7.698680728599999E-7</v>
      </c>
      <c r="I16">
        <f t="shared" si="1"/>
        <v>4.9022674799999997E-8</v>
      </c>
      <c r="J16">
        <f t="shared" si="2"/>
        <v>0</v>
      </c>
      <c r="K16">
        <f t="shared" si="3"/>
        <v>3.8001487790000002E-7</v>
      </c>
      <c r="L16">
        <f t="shared" si="4"/>
        <v>1.0870889004175845</v>
      </c>
      <c r="M16">
        <f>'FER28@75'!H16/('FER28@75'!H16+'FER28@75'!I16+'FER28@75'!J16+'FER28@75'!K16)</f>
        <v>0.64214234752664556</v>
      </c>
      <c r="N16">
        <f>'FER28@75'!I16/('FER28@75'!H16+'FER28@75'!I16+'FER28@75'!J16+'FER28@75'!K16)</f>
        <v>4.0889519370719329E-2</v>
      </c>
      <c r="O16">
        <f>'FER28@75'!J16/('FER28@75'!H16+'FER28@75'!I16+'FER28@75'!J16+'FER28@75'!K16)</f>
        <v>0</v>
      </c>
      <c r="P16">
        <f>'FER28@75'!K16/('FER28@75'!H16+'FER28@75'!I16+'FER28@75'!J16+'FER28@75'!K16)</f>
        <v>0.31696813310263505</v>
      </c>
    </row>
    <row r="18" spans="1:16">
      <c r="A18" t="s">
        <v>18</v>
      </c>
      <c r="H18" t="s">
        <v>19</v>
      </c>
      <c r="N18" t="s">
        <v>20</v>
      </c>
    </row>
    <row r="19" spans="1:16">
      <c r="A19" s="3" t="s">
        <v>12</v>
      </c>
      <c r="B19" s="3" t="s">
        <v>21</v>
      </c>
      <c r="D19" s="3" t="s">
        <v>22</v>
      </c>
      <c r="E19" s="3" t="s">
        <v>23</v>
      </c>
      <c r="F19" s="3" t="s">
        <v>24</v>
      </c>
      <c r="H19" s="3" t="s">
        <v>21</v>
      </c>
      <c r="J19" s="3" t="s">
        <v>22</v>
      </c>
      <c r="K19" s="3" t="s">
        <v>23</v>
      </c>
      <c r="L19" s="3" t="s">
        <v>24</v>
      </c>
      <c r="N19" s="3" t="s">
        <v>14</v>
      </c>
      <c r="O19" s="3" t="s">
        <v>15</v>
      </c>
      <c r="P19" s="3" t="s">
        <v>16</v>
      </c>
    </row>
    <row r="20" spans="1:16">
      <c r="A20">
        <f t="shared" ref="A20:A27" si="5">B9*60</f>
        <v>0</v>
      </c>
      <c r="B20" t="e">
        <f>($C$9-$C9)/$C$9</f>
        <v>#DIV/0!</v>
      </c>
      <c r="D20" t="e">
        <f t="shared" ref="D20:D27" si="6">B20/$H9</f>
        <v>#DIV/0!</v>
      </c>
      <c r="E20" t="e">
        <f>LN(1/(1-B20))</f>
        <v>#DIV/0!</v>
      </c>
      <c r="F20" t="e">
        <f>$H$9*B20</f>
        <v>#DIV/0!</v>
      </c>
      <c r="H20">
        <f>(2*I9+J9+K9)/(25*H9+2*I9+J9+K9)</f>
        <v>0</v>
      </c>
      <c r="J20">
        <f t="shared" ref="J20:J27" si="7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5"/>
        <v>1200</v>
      </c>
      <c r="B21">
        <f t="shared" ref="B21:B27" si="8">($H$10-$H10/L10)/$H$10</f>
        <v>0</v>
      </c>
      <c r="D21">
        <f t="shared" si="6"/>
        <v>0</v>
      </c>
      <c r="E21">
        <f t="shared" ref="E21:E27" si="9">LN(1/(1-B21))</f>
        <v>0</v>
      </c>
      <c r="F21">
        <f t="shared" ref="F21:F27" si="10">$H$9*B21</f>
        <v>0</v>
      </c>
      <c r="H21">
        <f t="shared" ref="H21:H27" si="11">(2*I10+J10+K10)/(25*H10+2*I10+J10+K10)</f>
        <v>7.1230286965188734E-4</v>
      </c>
      <c r="J21">
        <f t="shared" si="7"/>
        <v>805.2239854653227</v>
      </c>
      <c r="K21">
        <f t="shared" ref="K21:K27" si="12">LN(1/(1-H21))</f>
        <v>7.1255667787358077E-4</v>
      </c>
      <c r="L21">
        <f t="shared" ref="L21:L27" si="13">$H$9*H21</f>
        <v>9.4365884171482033E-11</v>
      </c>
      <c r="N21">
        <f t="shared" ref="N21:N27" si="14">I10/(I10+J10+K10)</f>
        <v>0</v>
      </c>
      <c r="O21">
        <f t="shared" ref="O21:O27" si="15">J10/(I10+J10+K10)</f>
        <v>0</v>
      </c>
      <c r="P21">
        <f t="shared" ref="P21:P27" si="16">K10/(I10+J10+K10)</f>
        <v>1</v>
      </c>
    </row>
    <row r="22" spans="1:16">
      <c r="A22">
        <f t="shared" si="5"/>
        <v>2400</v>
      </c>
      <c r="B22">
        <f t="shared" si="8"/>
        <v>0.18254912652817543</v>
      </c>
      <c r="D22">
        <f t="shared" si="6"/>
        <v>200407.54907995346</v>
      </c>
      <c r="E22">
        <f t="shared" si="9"/>
        <v>0.20156447162886904</v>
      </c>
      <c r="F22">
        <f t="shared" si="10"/>
        <v>2.418410828245268E-8</v>
      </c>
      <c r="H22">
        <f t="shared" si="11"/>
        <v>1.6007209306530979E-3</v>
      </c>
      <c r="J22">
        <f t="shared" si="7"/>
        <v>1757.3163157461415</v>
      </c>
      <c r="K22">
        <f t="shared" si="12"/>
        <v>1.6020034532252389E-3</v>
      </c>
      <c r="L22">
        <f t="shared" si="13"/>
        <v>2.1206350889292242E-10</v>
      </c>
      <c r="N22">
        <f t="shared" si="14"/>
        <v>0</v>
      </c>
      <c r="O22">
        <f t="shared" si="15"/>
        <v>0</v>
      </c>
      <c r="P22">
        <f t="shared" si="16"/>
        <v>1</v>
      </c>
    </row>
    <row r="23" spans="1:16">
      <c r="A23">
        <f t="shared" si="5"/>
        <v>3600</v>
      </c>
      <c r="B23">
        <f t="shared" si="8"/>
        <v>3.6448540642463667E-2</v>
      </c>
      <c r="D23">
        <f t="shared" si="6"/>
        <v>38849.575912888431</v>
      </c>
      <c r="E23">
        <f t="shared" si="9"/>
        <v>3.7129383775983196E-2</v>
      </c>
      <c r="F23">
        <f t="shared" si="10"/>
        <v>4.8287026643135872E-9</v>
      </c>
      <c r="H23">
        <f t="shared" si="11"/>
        <v>3.2126607106813996E-3</v>
      </c>
      <c r="J23">
        <f t="shared" si="7"/>
        <v>3424.2936469330975</v>
      </c>
      <c r="K23">
        <f t="shared" si="12"/>
        <v>3.2178323846287467E-3</v>
      </c>
      <c r="L23">
        <f t="shared" si="13"/>
        <v>4.2561329095107181E-10</v>
      </c>
      <c r="N23">
        <f t="shared" si="14"/>
        <v>5.9179608786962642E-2</v>
      </c>
      <c r="O23">
        <f t="shared" si="15"/>
        <v>0</v>
      </c>
      <c r="P23">
        <f t="shared" si="16"/>
        <v>0.9408203912130374</v>
      </c>
    </row>
    <row r="24" spans="1:16">
      <c r="A24">
        <f t="shared" si="5"/>
        <v>5400</v>
      </c>
      <c r="B24">
        <f t="shared" si="8"/>
        <v>0.18899280284051245</v>
      </c>
      <c r="D24">
        <f t="shared" si="6"/>
        <v>204662.73269246717</v>
      </c>
      <c r="E24">
        <f t="shared" si="9"/>
        <v>0.20947835048009969</v>
      </c>
      <c r="F24">
        <f t="shared" si="10"/>
        <v>2.5037766520311091E-8</v>
      </c>
      <c r="H24">
        <f t="shared" si="11"/>
        <v>6.5511139263666751E-3</v>
      </c>
      <c r="J24">
        <f t="shared" si="7"/>
        <v>7094.2853812339717</v>
      </c>
      <c r="K24">
        <f t="shared" si="12"/>
        <v>6.5726666543572268E-3</v>
      </c>
      <c r="L24">
        <f t="shared" si="13"/>
        <v>8.6789157296505719E-10</v>
      </c>
      <c r="N24">
        <f t="shared" si="14"/>
        <v>0.13466273009321841</v>
      </c>
      <c r="O24">
        <f t="shared" si="15"/>
        <v>0</v>
      </c>
      <c r="P24">
        <f t="shared" si="16"/>
        <v>0.86533726990678161</v>
      </c>
    </row>
    <row r="25" spans="1:16">
      <c r="A25">
        <f t="shared" si="5"/>
        <v>7200</v>
      </c>
      <c r="B25">
        <f t="shared" si="8"/>
        <v>6.7585611695773914E-2</v>
      </c>
      <c r="D25">
        <f t="shared" si="6"/>
        <v>82282.450365735582</v>
      </c>
      <c r="E25">
        <f t="shared" si="9"/>
        <v>6.9977940467884928E-2</v>
      </c>
      <c r="F25">
        <f t="shared" si="10"/>
        <v>8.9537418374561285E-9</v>
      </c>
      <c r="H25">
        <f t="shared" si="11"/>
        <v>9.1599841762900237E-3</v>
      </c>
      <c r="J25">
        <f t="shared" si="7"/>
        <v>11151.869820002472</v>
      </c>
      <c r="K25">
        <f t="shared" si="12"/>
        <v>9.202194794804516E-3</v>
      </c>
      <c r="L25">
        <f t="shared" si="13"/>
        <v>1.2135147036749024E-9</v>
      </c>
      <c r="N25">
        <f t="shared" si="14"/>
        <v>7.2077882966049528E-2</v>
      </c>
      <c r="O25">
        <f t="shared" si="15"/>
        <v>0</v>
      </c>
      <c r="P25">
        <f t="shared" si="16"/>
        <v>0.92792211703395044</v>
      </c>
    </row>
    <row r="26" spans="1:16">
      <c r="A26">
        <f t="shared" si="5"/>
        <v>10800</v>
      </c>
      <c r="B26">
        <f t="shared" si="8"/>
        <v>7.1677606264365354E-2</v>
      </c>
      <c r="D26">
        <f t="shared" si="6"/>
        <v>83978.987495864378</v>
      </c>
      <c r="E26">
        <f t="shared" si="9"/>
        <v>7.4376199485080577E-2</v>
      </c>
      <c r="F26">
        <f t="shared" si="10"/>
        <v>9.4958492779031217E-9</v>
      </c>
      <c r="H26">
        <f t="shared" si="11"/>
        <v>1.663209268000114E-2</v>
      </c>
      <c r="J26">
        <f t="shared" si="7"/>
        <v>19486.508771684079</v>
      </c>
      <c r="K26">
        <f t="shared" si="12"/>
        <v>1.6771958948039473E-2</v>
      </c>
      <c r="L26">
        <f t="shared" si="13"/>
        <v>2.2034196382465511E-9</v>
      </c>
      <c r="N26">
        <f t="shared" si="14"/>
        <v>0.13186170707895237</v>
      </c>
      <c r="O26">
        <f t="shared" si="15"/>
        <v>0</v>
      </c>
      <c r="P26">
        <f t="shared" si="16"/>
        <v>0.86813829292104772</v>
      </c>
    </row>
    <row r="27" spans="1:16">
      <c r="A27">
        <f t="shared" si="5"/>
        <v>14400</v>
      </c>
      <c r="B27">
        <f t="shared" si="8"/>
        <v>0.19942272743375425</v>
      </c>
      <c r="D27">
        <f t="shared" si="6"/>
        <v>259034.93658714063</v>
      </c>
      <c r="E27">
        <f t="shared" si="9"/>
        <v>0.22242222082780261</v>
      </c>
      <c r="F27">
        <f t="shared" si="10"/>
        <v>2.6419522930423765E-8</v>
      </c>
      <c r="H27">
        <f t="shared" si="11"/>
        <v>2.4236552325062728E-2</v>
      </c>
      <c r="J27">
        <f t="shared" si="7"/>
        <v>31481.435819290215</v>
      </c>
      <c r="K27">
        <f t="shared" si="12"/>
        <v>2.45350911307173E-2</v>
      </c>
      <c r="L27">
        <f t="shared" si="13"/>
        <v>3.2108584520243105E-9</v>
      </c>
      <c r="N27">
        <f t="shared" si="14"/>
        <v>0.11426196726019129</v>
      </c>
      <c r="O27">
        <f t="shared" si="15"/>
        <v>0</v>
      </c>
      <c r="P27">
        <f t="shared" si="16"/>
        <v>0.88573803273980878</v>
      </c>
    </row>
  </sheetData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3" zoomScale="70" zoomScaleNormal="70" workbookViewId="0">
      <selection activeCell="R10" sqref="R10"/>
    </sheetView>
  </sheetViews>
  <sheetFormatPr defaultColWidth="8.7109375" defaultRowHeight="15"/>
  <cols>
    <col min="2" max="2" width="8.7109375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  <col min="18" max="18" width="14.85546875" bestFit="1" customWidth="1"/>
  </cols>
  <sheetData>
    <row r="1" spans="1:19">
      <c r="A1" t="s">
        <v>0</v>
      </c>
      <c r="L1" s="1">
        <v>42159</v>
      </c>
    </row>
    <row r="2" spans="1:19">
      <c r="A2" s="2" t="s">
        <v>1</v>
      </c>
      <c r="B2" t="s">
        <v>2</v>
      </c>
      <c r="L2" s="1"/>
    </row>
    <row r="3" spans="1:19">
      <c r="A3" s="2" t="s">
        <v>3</v>
      </c>
      <c r="B3" t="s">
        <v>4</v>
      </c>
    </row>
    <row r="4" spans="1:19">
      <c r="A4" s="2" t="s">
        <v>5</v>
      </c>
      <c r="B4" t="s">
        <v>6</v>
      </c>
    </row>
    <row r="5" spans="1:19">
      <c r="A5" s="2" t="s">
        <v>7</v>
      </c>
      <c r="B5" t="s">
        <v>8</v>
      </c>
    </row>
    <row r="7" spans="1:19">
      <c r="C7" t="s">
        <v>9</v>
      </c>
      <c r="H7" t="s">
        <v>10</v>
      </c>
      <c r="M7" t="s">
        <v>58</v>
      </c>
    </row>
    <row r="8" spans="1:19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 t="s">
        <v>57</v>
      </c>
      <c r="S8" s="3"/>
    </row>
    <row r="9" spans="1:19">
      <c r="A9">
        <v>0</v>
      </c>
      <c r="B9">
        <v>0</v>
      </c>
      <c r="H9">
        <f>MAX(0.00000000000023369*C9+ 0.00000013248,0)</f>
        <v>1.3248000000000001E-7</v>
      </c>
      <c r="I9">
        <f>MAX(0.0000000000027484*D9-0.0000000033261,0)</f>
        <v>0</v>
      </c>
      <c r="J9">
        <f>MAX(0.0000000000044716*E9 - 0.000000049589,0)</f>
        <v>0</v>
      </c>
      <c r="K9">
        <f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6.2317085572436771E-5</v>
      </c>
    </row>
    <row r="10" spans="1:19">
      <c r="A10">
        <v>1</v>
      </c>
      <c r="B10">
        <v>20</v>
      </c>
      <c r="C10">
        <v>3295978</v>
      </c>
      <c r="D10">
        <v>16739</v>
      </c>
      <c r="E10">
        <v>0</v>
      </c>
      <c r="F10">
        <v>41660</v>
      </c>
      <c r="G10">
        <v>199622</v>
      </c>
      <c r="H10">
        <f t="shared" ref="H10:H16" si="0">MAX(0.00000000000023369*C10+ 0.00000013248,0)</f>
        <v>9.0271709881999992E-7</v>
      </c>
      <c r="I10">
        <f t="shared" ref="I10:I16" si="1">MAX(0.0000000000027484*D10-0.0000000033261,0)</f>
        <v>4.2679367599999999E-8</v>
      </c>
      <c r="J10">
        <f t="shared" ref="J10:J16" si="2">MAX(0.0000000000044716*E10 - 0.000000049589,0)</f>
        <v>0</v>
      </c>
      <c r="K10">
        <f t="shared" ref="K10:K16" si="3">MAX(0.0000000000040191*F10 - 0.0000000085075,0)</f>
        <v>1.5892820600000001E-7</v>
      </c>
      <c r="L10">
        <f>G10/$G$10</f>
        <v>1</v>
      </c>
      <c r="M10">
        <f t="shared" ref="M10:M16" si="4">H10/(H10+I10+J10+K10)</f>
        <v>0.81743813333609561</v>
      </c>
      <c r="N10">
        <f t="shared" ref="N10:N16" si="5">I10/(H10+I10+J10+K10)</f>
        <v>3.8647481728786424E-2</v>
      </c>
      <c r="O10">
        <f t="shared" ref="O10:O16" si="6">J10/(H10+I10+J10+K10)</f>
        <v>0</v>
      </c>
      <c r="P10">
        <f t="shared" ref="P10:P16" si="7">K10/(H10+I10+J10+K10)</f>
        <v>0.14391438493511804</v>
      </c>
    </row>
    <row r="11" spans="1:19">
      <c r="A11">
        <v>2</v>
      </c>
      <c r="B11">
        <v>40</v>
      </c>
      <c r="C11">
        <v>2893351</v>
      </c>
      <c r="D11">
        <v>33853</v>
      </c>
      <c r="E11">
        <v>2813</v>
      </c>
      <c r="F11">
        <v>105015</v>
      </c>
      <c r="G11">
        <v>219076</v>
      </c>
      <c r="H11">
        <f t="shared" si="0"/>
        <v>8.0862719518999992E-7</v>
      </c>
      <c r="I11">
        <f t="shared" si="1"/>
        <v>8.9715485199999996E-8</v>
      </c>
      <c r="J11">
        <f t="shared" si="2"/>
        <v>0</v>
      </c>
      <c r="K11">
        <f t="shared" si="3"/>
        <v>4.1355828650000004E-7</v>
      </c>
      <c r="L11">
        <f t="shared" ref="L11:L16" si="8">G11/$G$10</f>
        <v>1.0974541884161064</v>
      </c>
      <c r="M11">
        <f t="shared" si="4"/>
        <v>0.6163782294535054</v>
      </c>
      <c r="N11">
        <f t="shared" si="5"/>
        <v>6.8385867122790558E-2</v>
      </c>
      <c r="O11">
        <f t="shared" si="6"/>
        <v>0</v>
      </c>
      <c r="P11">
        <f t="shared" si="7"/>
        <v>0.31523590342370406</v>
      </c>
    </row>
    <row r="12" spans="1:19">
      <c r="A12">
        <v>3</v>
      </c>
      <c r="B12">
        <v>60</v>
      </c>
      <c r="C12">
        <v>2501188</v>
      </c>
      <c r="D12">
        <v>54664</v>
      </c>
      <c r="E12">
        <v>3188</v>
      </c>
      <c r="F12">
        <v>223580</v>
      </c>
      <c r="G12">
        <v>199093</v>
      </c>
      <c r="H12">
        <f t="shared" si="0"/>
        <v>7.1698262371999997E-7</v>
      </c>
      <c r="I12">
        <f t="shared" si="1"/>
        <v>1.4691243759999998E-7</v>
      </c>
      <c r="J12">
        <f t="shared" si="2"/>
        <v>0</v>
      </c>
      <c r="K12">
        <f t="shared" si="3"/>
        <v>8.90082878E-7</v>
      </c>
      <c r="L12">
        <f t="shared" si="8"/>
        <v>0.99734999148390457</v>
      </c>
      <c r="M12">
        <f t="shared" si="4"/>
        <v>0.40877516623610849</v>
      </c>
      <c r="N12">
        <f t="shared" si="5"/>
        <v>8.3759569779398996E-2</v>
      </c>
      <c r="O12">
        <f t="shared" si="6"/>
        <v>0</v>
      </c>
      <c r="P12">
        <f t="shared" si="7"/>
        <v>0.50746526398449254</v>
      </c>
    </row>
    <row r="13" spans="1:19">
      <c r="A13">
        <v>4</v>
      </c>
      <c r="B13">
        <v>90</v>
      </c>
      <c r="C13">
        <v>2046877</v>
      </c>
      <c r="D13">
        <v>102832</v>
      </c>
      <c r="E13">
        <v>5864</v>
      </c>
      <c r="F13">
        <v>450111</v>
      </c>
      <c r="G13">
        <v>192032</v>
      </c>
      <c r="H13">
        <f t="shared" si="0"/>
        <v>6.1081468612999992E-7</v>
      </c>
      <c r="I13">
        <f t="shared" si="1"/>
        <v>2.7929736879999996E-7</v>
      </c>
      <c r="J13">
        <f t="shared" si="2"/>
        <v>0</v>
      </c>
      <c r="K13">
        <f t="shared" si="3"/>
        <v>1.8005336201E-6</v>
      </c>
      <c r="L13">
        <f t="shared" si="8"/>
        <v>0.96197813868210924</v>
      </c>
      <c r="M13">
        <f t="shared" si="4"/>
        <v>0.227014166821943</v>
      </c>
      <c r="N13">
        <f t="shared" si="5"/>
        <v>0.10380310250136739</v>
      </c>
      <c r="O13">
        <f t="shared" si="6"/>
        <v>0</v>
      </c>
      <c r="P13">
        <f t="shared" si="7"/>
        <v>0.66918273067668954</v>
      </c>
    </row>
    <row r="14" spans="1:19">
      <c r="A14">
        <v>5</v>
      </c>
      <c r="B14">
        <v>120</v>
      </c>
      <c r="C14">
        <v>1547130</v>
      </c>
      <c r="D14">
        <v>168882</v>
      </c>
      <c r="E14">
        <v>9861</v>
      </c>
      <c r="F14">
        <v>788065</v>
      </c>
      <c r="G14">
        <v>202712</v>
      </c>
      <c r="H14">
        <f t="shared" si="0"/>
        <v>4.9402880969999994E-7</v>
      </c>
      <c r="I14">
        <f t="shared" si="1"/>
        <v>4.6082918879999996E-7</v>
      </c>
      <c r="J14">
        <f t="shared" si="2"/>
        <v>0</v>
      </c>
      <c r="K14">
        <f t="shared" si="3"/>
        <v>3.1588045415000002E-6</v>
      </c>
      <c r="L14">
        <f t="shared" si="8"/>
        <v>1.0154792557934496</v>
      </c>
      <c r="M14">
        <f t="shared" si="4"/>
        <v>0.12009463705304323</v>
      </c>
      <c r="N14">
        <f t="shared" si="5"/>
        <v>0.11202406233351361</v>
      </c>
      <c r="O14">
        <f t="shared" si="6"/>
        <v>0</v>
      </c>
      <c r="P14">
        <f t="shared" si="7"/>
        <v>0.76788130061344317</v>
      </c>
    </row>
    <row r="15" spans="1:19">
      <c r="A15">
        <v>6</v>
      </c>
      <c r="B15">
        <v>180</v>
      </c>
      <c r="C15">
        <v>568199</v>
      </c>
      <c r="D15">
        <v>310224</v>
      </c>
      <c r="E15">
        <v>24292</v>
      </c>
      <c r="F15">
        <v>1903612</v>
      </c>
      <c r="G15">
        <v>209902</v>
      </c>
      <c r="H15">
        <f t="shared" si="0"/>
        <v>2.6526242430999996E-7</v>
      </c>
      <c r="I15">
        <f t="shared" si="1"/>
        <v>8.4929354160000006E-7</v>
      </c>
      <c r="J15">
        <f t="shared" si="2"/>
        <v>5.9035107199999987E-8</v>
      </c>
      <c r="K15">
        <f t="shared" si="3"/>
        <v>7.6422994891999995E-6</v>
      </c>
      <c r="L15">
        <f t="shared" si="8"/>
        <v>1.0514973299536123</v>
      </c>
      <c r="M15">
        <f t="shared" si="4"/>
        <v>3.00891240011598E-2</v>
      </c>
      <c r="N15">
        <f t="shared" si="5"/>
        <v>9.6336670197668881E-2</v>
      </c>
      <c r="O15">
        <f t="shared" si="6"/>
        <v>6.6964428361201448E-3</v>
      </c>
      <c r="P15">
        <f t="shared" si="7"/>
        <v>0.86687776296505126</v>
      </c>
    </row>
    <row r="16" spans="1:19">
      <c r="A16">
        <v>7</v>
      </c>
      <c r="B16">
        <v>240</v>
      </c>
      <c r="C16">
        <v>187368</v>
      </c>
      <c r="D16">
        <v>344418</v>
      </c>
      <c r="E16">
        <v>35328</v>
      </c>
      <c r="F16">
        <v>2616560</v>
      </c>
      <c r="G16">
        <v>210596</v>
      </c>
      <c r="H16">
        <f t="shared" si="0"/>
        <v>1.7626602792000001E-7</v>
      </c>
      <c r="I16">
        <f t="shared" si="1"/>
        <v>9.4327233119999998E-7</v>
      </c>
      <c r="J16">
        <f t="shared" si="2"/>
        <v>1.0838368479999998E-7</v>
      </c>
      <c r="K16">
        <f t="shared" si="3"/>
        <v>1.0507708796E-5</v>
      </c>
      <c r="L16">
        <f t="shared" si="8"/>
        <v>1.0549739006722705</v>
      </c>
      <c r="M16">
        <f t="shared" si="4"/>
        <v>1.5019731817092636E-2</v>
      </c>
      <c r="N16">
        <f t="shared" si="5"/>
        <v>8.037678963037577E-2</v>
      </c>
      <c r="O16">
        <f t="shared" si="6"/>
        <v>9.2354374705892507E-3</v>
      </c>
      <c r="P16">
        <f t="shared" si="7"/>
        <v>0.89536804108194223</v>
      </c>
    </row>
    <row r="18" spans="1:16">
      <c r="A18" t="s">
        <v>18</v>
      </c>
      <c r="H18" t="s">
        <v>19</v>
      </c>
      <c r="N18" t="s">
        <v>20</v>
      </c>
    </row>
    <row r="19" spans="1:16">
      <c r="A19" s="3" t="s">
        <v>12</v>
      </c>
      <c r="B19" s="3" t="s">
        <v>21</v>
      </c>
      <c r="D19" s="3" t="s">
        <v>22</v>
      </c>
      <c r="E19" s="3" t="s">
        <v>23</v>
      </c>
      <c r="F19" s="3" t="s">
        <v>24</v>
      </c>
      <c r="H19" s="3" t="s">
        <v>21</v>
      </c>
      <c r="J19" s="3" t="s">
        <v>22</v>
      </c>
      <c r="K19" s="3" t="s">
        <v>23</v>
      </c>
      <c r="L19" s="3" t="s">
        <v>24</v>
      </c>
      <c r="N19" s="3" t="s">
        <v>14</v>
      </c>
      <c r="O19" s="3" t="s">
        <v>15</v>
      </c>
      <c r="P19" s="3" t="s">
        <v>16</v>
      </c>
    </row>
    <row r="20" spans="1:16">
      <c r="A20">
        <f t="shared" ref="A20:A27" si="9">B9*60</f>
        <v>0</v>
      </c>
      <c r="B20" t="e">
        <f>($C$9-$C9)/$C$9</f>
        <v>#DIV/0!</v>
      </c>
      <c r="D20" t="e">
        <f t="shared" ref="D20:D27" si="10">B20/$H9</f>
        <v>#DIV/0!</v>
      </c>
      <c r="E20" t="e">
        <f>LN(1/(1-B20))</f>
        <v>#DIV/0!</v>
      </c>
      <c r="F20" t="e">
        <f>$H$9*B20</f>
        <v>#DIV/0!</v>
      </c>
      <c r="H20">
        <f t="shared" ref="H20:H27" si="11">(2*I9+J9+K9)/(25*H9+2*I9+J9+K9)</f>
        <v>0</v>
      </c>
      <c r="J20">
        <f t="shared" ref="J20:J27" si="12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3">($H$10-$H10/L10)/$H$10</f>
        <v>0</v>
      </c>
      <c r="D21">
        <f t="shared" si="10"/>
        <v>0</v>
      </c>
      <c r="E21">
        <f t="shared" ref="E21:E27" si="14">LN(1/(1-B21))</f>
        <v>0</v>
      </c>
      <c r="F21">
        <f t="shared" ref="F21:F27" si="15">$H$9*B21</f>
        <v>0</v>
      </c>
      <c r="H21">
        <f t="shared" si="11"/>
        <v>1.0708602715688548E-2</v>
      </c>
      <c r="J21">
        <f t="shared" si="12"/>
        <v>11862.634184825409</v>
      </c>
      <c r="K21">
        <f t="shared" ref="K21:K27" si="16">LN(1/(1-H21))</f>
        <v>1.0766352451092582E-2</v>
      </c>
      <c r="L21">
        <f t="shared" ref="L21:L27" si="17">$H$9*H21</f>
        <v>1.4186756877744188E-9</v>
      </c>
      <c r="N21">
        <f t="shared" ref="N21:N27" si="18">I10/(I10+J10+K10)</f>
        <v>0.21169525944832857</v>
      </c>
      <c r="O21">
        <f t="shared" ref="O21:O27" si="19">J10/(I10+J10+K10)</f>
        <v>0</v>
      </c>
      <c r="P21">
        <f t="shared" ref="P21:P27" si="20">K10/(I10+J10+K10)</f>
        <v>0.78830474055167143</v>
      </c>
    </row>
    <row r="22" spans="1:16">
      <c r="A22">
        <f t="shared" si="9"/>
        <v>2400</v>
      </c>
      <c r="B22">
        <f t="shared" si="13"/>
        <v>0.18377428295426937</v>
      </c>
      <c r="D22">
        <f t="shared" si="10"/>
        <v>227267.007648795</v>
      </c>
      <c r="E22">
        <f t="shared" si="14"/>
        <v>0.20306434824200553</v>
      </c>
      <c r="F22">
        <f t="shared" si="15"/>
        <v>2.4346417005781608E-8</v>
      </c>
      <c r="H22">
        <f t="shared" si="11"/>
        <v>2.8497221663041243E-2</v>
      </c>
      <c r="J22">
        <f t="shared" si="12"/>
        <v>35241.483136546456</v>
      </c>
      <c r="K22">
        <f t="shared" si="16"/>
        <v>2.8911150326262403E-2</v>
      </c>
      <c r="L22">
        <f t="shared" si="17"/>
        <v>3.7753119259197037E-9</v>
      </c>
      <c r="N22">
        <f t="shared" si="18"/>
        <v>0.17826378056013442</v>
      </c>
      <c r="O22">
        <f t="shared" si="19"/>
        <v>0</v>
      </c>
      <c r="P22">
        <f t="shared" si="20"/>
        <v>0.82173621943986552</v>
      </c>
    </row>
    <row r="23" spans="1:16">
      <c r="A23">
        <f t="shared" si="9"/>
        <v>3600</v>
      </c>
      <c r="B23">
        <f t="shared" si="13"/>
        <v>0.20364011810604821</v>
      </c>
      <c r="D23">
        <f t="shared" si="10"/>
        <v>284023.78435544187</v>
      </c>
      <c r="E23">
        <f t="shared" si="14"/>
        <v>0.22770408237791109</v>
      </c>
      <c r="F23">
        <f t="shared" si="15"/>
        <v>2.6978242846689266E-8</v>
      </c>
      <c r="H23">
        <f t="shared" si="11"/>
        <v>6.1957212999197424E-2</v>
      </c>
      <c r="J23">
        <f t="shared" si="12"/>
        <v>86413.827824359236</v>
      </c>
      <c r="K23">
        <f t="shared" si="16"/>
        <v>6.3959715876802908E-2</v>
      </c>
      <c r="L23">
        <f t="shared" si="17"/>
        <v>8.2080915781336749E-9</v>
      </c>
      <c r="N23">
        <f t="shared" si="18"/>
        <v>0.14167126445985651</v>
      </c>
      <c r="O23">
        <f t="shared" si="19"/>
        <v>0</v>
      </c>
      <c r="P23">
        <f t="shared" si="20"/>
        <v>0.85832873554014344</v>
      </c>
    </row>
    <row r="24" spans="1:16">
      <c r="A24">
        <f t="shared" si="9"/>
        <v>5400</v>
      </c>
      <c r="B24">
        <f t="shared" si="13"/>
        <v>0.2966158153936847</v>
      </c>
      <c r="D24">
        <f t="shared" si="10"/>
        <v>485606.88229843223</v>
      </c>
      <c r="E24">
        <f t="shared" si="14"/>
        <v>0.35185204340555559</v>
      </c>
      <c r="F24">
        <f t="shared" si="15"/>
        <v>3.9295663223355354E-8</v>
      </c>
      <c r="H24">
        <f t="shared" si="11"/>
        <v>0.13381712234673437</v>
      </c>
      <c r="J24">
        <f t="shared" si="12"/>
        <v>219079.73954354794</v>
      </c>
      <c r="K24">
        <f t="shared" si="16"/>
        <v>0.14365921759478442</v>
      </c>
      <c r="L24">
        <f t="shared" si="17"/>
        <v>1.7728092368495372E-8</v>
      </c>
      <c r="N24">
        <f t="shared" si="18"/>
        <v>0.13428849281052271</v>
      </c>
      <c r="O24">
        <f t="shared" si="19"/>
        <v>0</v>
      </c>
      <c r="P24">
        <f t="shared" si="20"/>
        <v>0.86571150718947742</v>
      </c>
    </row>
    <row r="25" spans="1:16">
      <c r="A25">
        <f t="shared" si="9"/>
        <v>7200</v>
      </c>
      <c r="B25">
        <f t="shared" si="13"/>
        <v>0.461073485186276</v>
      </c>
      <c r="D25">
        <f t="shared" si="10"/>
        <v>933292.70709184732</v>
      </c>
      <c r="E25">
        <f t="shared" si="14"/>
        <v>0.61817605352040361</v>
      </c>
      <c r="F25">
        <f t="shared" si="15"/>
        <v>6.1083015317477842E-8</v>
      </c>
      <c r="H25">
        <f t="shared" si="11"/>
        <v>0.24833652445893994</v>
      </c>
      <c r="J25">
        <f t="shared" si="12"/>
        <v>502676.19940979319</v>
      </c>
      <c r="K25">
        <f t="shared" si="16"/>
        <v>0.28546656112239988</v>
      </c>
      <c r="L25">
        <f t="shared" si="17"/>
        <v>3.2899622760320367E-8</v>
      </c>
      <c r="N25">
        <f t="shared" si="18"/>
        <v>0.12731376242363776</v>
      </c>
      <c r="O25">
        <f t="shared" si="19"/>
        <v>0</v>
      </c>
      <c r="P25">
        <f t="shared" si="20"/>
        <v>0.87268623757636221</v>
      </c>
    </row>
    <row r="26" spans="1:16">
      <c r="A26">
        <f t="shared" si="9"/>
        <v>10800</v>
      </c>
      <c r="B26">
        <f t="shared" si="13"/>
        <v>0.72054242155083226</v>
      </c>
      <c r="D26">
        <f t="shared" si="10"/>
        <v>2716338.0694612348</v>
      </c>
      <c r="E26">
        <f t="shared" si="14"/>
        <v>1.274904774474485</v>
      </c>
      <c r="F26">
        <f t="shared" si="15"/>
        <v>9.5457460007054256E-8</v>
      </c>
      <c r="H26">
        <f t="shared" si="11"/>
        <v>0.58634139445840372</v>
      </c>
      <c r="J26">
        <f t="shared" si="12"/>
        <v>2210420.0999579704</v>
      </c>
      <c r="K26">
        <f t="shared" si="16"/>
        <v>0.88271426964213029</v>
      </c>
      <c r="L26">
        <f t="shared" si="17"/>
        <v>7.7678507937849334E-8</v>
      </c>
      <c r="N26">
        <f t="shared" si="18"/>
        <v>9.9325280890843498E-2</v>
      </c>
      <c r="O26">
        <f t="shared" si="19"/>
        <v>6.9041836748391632E-3</v>
      </c>
      <c r="P26">
        <f t="shared" si="20"/>
        <v>0.89377053543431739</v>
      </c>
    </row>
    <row r="27" spans="1:16">
      <c r="A27">
        <f t="shared" si="9"/>
        <v>14400</v>
      </c>
      <c r="B27">
        <f t="shared" si="13"/>
        <v>0.81491329088692543</v>
      </c>
      <c r="D27">
        <f t="shared" si="10"/>
        <v>4623201.0813608477</v>
      </c>
      <c r="E27">
        <f t="shared" si="14"/>
        <v>1.686930865799857</v>
      </c>
      <c r="F27">
        <f t="shared" si="15"/>
        <v>1.0795971277669988E-7</v>
      </c>
      <c r="H27">
        <f t="shared" si="11"/>
        <v>0.73939466053306746</v>
      </c>
      <c r="J27">
        <f t="shared" si="12"/>
        <v>4194765.5442071268</v>
      </c>
      <c r="K27">
        <f t="shared" si="16"/>
        <v>1.3447481253726172</v>
      </c>
      <c r="L27">
        <f t="shared" si="17"/>
        <v>9.7955004627420777E-8</v>
      </c>
      <c r="N27">
        <f t="shared" si="18"/>
        <v>8.1602436339821269E-2</v>
      </c>
      <c r="O27">
        <f t="shared" si="19"/>
        <v>9.3762664785425574E-3</v>
      </c>
      <c r="P27">
        <f t="shared" si="20"/>
        <v>0.90902129718163616</v>
      </c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4" zoomScale="70" zoomScaleNormal="70" workbookViewId="0">
      <selection activeCell="R10" sqref="R10"/>
    </sheetView>
  </sheetViews>
  <sheetFormatPr defaultColWidth="8.7109375" defaultRowHeight="15"/>
  <cols>
    <col min="2" max="2" width="8.7109375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  <col min="18" max="18" width="14.85546875" bestFit="1" customWidth="1"/>
  </cols>
  <sheetData>
    <row r="1" spans="1:19">
      <c r="A1" t="s">
        <v>0</v>
      </c>
      <c r="L1" s="1">
        <v>42166</v>
      </c>
    </row>
    <row r="2" spans="1:19">
      <c r="A2" s="2" t="s">
        <v>1</v>
      </c>
      <c r="B2" t="s">
        <v>2</v>
      </c>
      <c r="L2" s="1"/>
    </row>
    <row r="3" spans="1:19">
      <c r="A3" s="2" t="s">
        <v>3</v>
      </c>
      <c r="B3" t="s">
        <v>4</v>
      </c>
    </row>
    <row r="4" spans="1:19">
      <c r="A4" s="2" t="s">
        <v>5</v>
      </c>
      <c r="B4" t="s">
        <v>6</v>
      </c>
    </row>
    <row r="5" spans="1:19">
      <c r="A5" s="2" t="s">
        <v>7</v>
      </c>
      <c r="B5" t="s">
        <v>8</v>
      </c>
    </row>
    <row r="7" spans="1:19">
      <c r="C7" t="s">
        <v>9</v>
      </c>
      <c r="H7" t="s">
        <v>10</v>
      </c>
      <c r="M7" t="s">
        <v>58</v>
      </c>
    </row>
    <row r="8" spans="1:19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 t="s">
        <v>57</v>
      </c>
      <c r="S8" s="3"/>
    </row>
    <row r="9" spans="1:19">
      <c r="A9">
        <v>0</v>
      </c>
      <c r="B9">
        <v>0</v>
      </c>
      <c r="H9">
        <f t="shared" ref="H9:H16" si="0">MAX(0.00000000000023369*C9+ 0.00000013248,0)</f>
        <v>1.3248000000000001E-7</v>
      </c>
      <c r="I9">
        <f t="shared" ref="I9:I16" si="1">MAX(0.0000000000027484*D9-0.0000000033261,0)</f>
        <v>0</v>
      </c>
      <c r="J9">
        <f t="shared" ref="J9:J16" si="2">MAX(0.0000000000044716*E9 - 0.000000049589,0)</f>
        <v>0</v>
      </c>
      <c r="K9">
        <f t="shared" ref="K9:K16" si="3"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5.5906458699679243E-5</v>
      </c>
    </row>
    <row r="10" spans="1:19">
      <c r="A10">
        <v>1</v>
      </c>
      <c r="B10">
        <v>20</v>
      </c>
      <c r="C10">
        <v>3237770</v>
      </c>
      <c r="D10">
        <v>36918</v>
      </c>
      <c r="E10">
        <v>3498</v>
      </c>
      <c r="F10">
        <v>69288</v>
      </c>
      <c r="G10">
        <v>154557</v>
      </c>
      <c r="H10">
        <f t="shared" si="0"/>
        <v>8.8911447129999998E-7</v>
      </c>
      <c r="I10">
        <f t="shared" si="1"/>
        <v>9.8139331199999989E-8</v>
      </c>
      <c r="J10">
        <f t="shared" si="2"/>
        <v>0</v>
      </c>
      <c r="K10">
        <f t="shared" si="3"/>
        <v>2.6996790079999999E-7</v>
      </c>
      <c r="L10">
        <f t="shared" ref="L10:L16" si="4">G10/$G$10</f>
        <v>1</v>
      </c>
      <c r="M10">
        <f t="shared" ref="M10:M16" si="5">H10/(H10+I10+J10+K10)</f>
        <v>0.70720579271438044</v>
      </c>
      <c r="N10">
        <f t="shared" ref="N10:N16" si="6">I10/(H10+I10+J10+K10)</f>
        <v>7.8060481251954542E-2</v>
      </c>
      <c r="O10">
        <f t="shared" ref="O10:O16" si="7">J10/(H10+I10+J10+K10)</f>
        <v>0</v>
      </c>
      <c r="P10">
        <f t="shared" ref="P10:P16" si="8">K10/(H10+I10+J10+K10)</f>
        <v>0.21473372603366511</v>
      </c>
    </row>
    <row r="11" spans="1:19">
      <c r="A11">
        <v>2</v>
      </c>
      <c r="B11">
        <v>40</v>
      </c>
      <c r="C11">
        <v>2765473</v>
      </c>
      <c r="D11">
        <v>46962</v>
      </c>
      <c r="E11">
        <v>6802</v>
      </c>
      <c r="F11">
        <v>155791</v>
      </c>
      <c r="G11">
        <v>205583</v>
      </c>
      <c r="H11">
        <f t="shared" si="0"/>
        <v>7.7874338536999997E-7</v>
      </c>
      <c r="I11">
        <f t="shared" si="1"/>
        <v>1.2574426079999999E-7</v>
      </c>
      <c r="J11">
        <f t="shared" si="2"/>
        <v>0</v>
      </c>
      <c r="K11">
        <f t="shared" si="3"/>
        <v>6.176321081E-7</v>
      </c>
      <c r="L11">
        <f t="shared" si="4"/>
        <v>1.330143571627296</v>
      </c>
      <c r="M11">
        <f t="shared" si="5"/>
        <v>0.51161768526122375</v>
      </c>
      <c r="N11">
        <f t="shared" si="6"/>
        <v>8.2611279728319567E-2</v>
      </c>
      <c r="O11">
        <f t="shared" si="7"/>
        <v>0</v>
      </c>
      <c r="P11">
        <f t="shared" si="8"/>
        <v>0.4057710350104568</v>
      </c>
    </row>
    <row r="12" spans="1:19">
      <c r="A12">
        <v>3</v>
      </c>
      <c r="B12">
        <v>60</v>
      </c>
      <c r="C12">
        <v>2376675</v>
      </c>
      <c r="D12">
        <v>77078</v>
      </c>
      <c r="E12">
        <v>7516</v>
      </c>
      <c r="F12">
        <v>287029</v>
      </c>
      <c r="G12">
        <v>175848</v>
      </c>
      <c r="H12">
        <f t="shared" si="0"/>
        <v>6.8788518074999996E-7</v>
      </c>
      <c r="I12">
        <f t="shared" si="1"/>
        <v>2.0851507519999998E-7</v>
      </c>
      <c r="J12">
        <f t="shared" si="2"/>
        <v>0</v>
      </c>
      <c r="K12">
        <f t="shared" si="3"/>
        <v>1.1450907538999999E-6</v>
      </c>
      <c r="L12">
        <f t="shared" si="4"/>
        <v>1.1377550030085988</v>
      </c>
      <c r="M12">
        <f t="shared" si="5"/>
        <v>0.33695234386584089</v>
      </c>
      <c r="N12">
        <f t="shared" si="6"/>
        <v>0.10213862034852693</v>
      </c>
      <c r="O12">
        <f t="shared" si="7"/>
        <v>0</v>
      </c>
      <c r="P12">
        <f t="shared" si="8"/>
        <v>0.56090903578563212</v>
      </c>
    </row>
    <row r="13" spans="1:19">
      <c r="A13">
        <v>4</v>
      </c>
      <c r="B13">
        <v>90</v>
      </c>
      <c r="C13">
        <v>1771894</v>
      </c>
      <c r="D13">
        <v>115780</v>
      </c>
      <c r="E13">
        <v>10727</v>
      </c>
      <c r="F13">
        <v>488635</v>
      </c>
      <c r="G13">
        <v>164163</v>
      </c>
      <c r="H13">
        <f t="shared" si="0"/>
        <v>5.4655390885999993E-7</v>
      </c>
      <c r="I13">
        <f t="shared" si="1"/>
        <v>3.1488365199999998E-7</v>
      </c>
      <c r="J13">
        <f t="shared" si="2"/>
        <v>0</v>
      </c>
      <c r="K13">
        <f t="shared" si="3"/>
        <v>1.9553654285000001E-6</v>
      </c>
      <c r="L13">
        <f t="shared" si="4"/>
        <v>1.0621518274811235</v>
      </c>
      <c r="M13">
        <f t="shared" si="5"/>
        <v>0.19403341693562365</v>
      </c>
      <c r="N13">
        <f t="shared" si="6"/>
        <v>0.11178760218212636</v>
      </c>
      <c r="O13">
        <f t="shared" si="7"/>
        <v>0</v>
      </c>
      <c r="P13">
        <f t="shared" si="8"/>
        <v>0.69417898088224994</v>
      </c>
    </row>
    <row r="14" spans="1:19">
      <c r="A14">
        <v>5</v>
      </c>
      <c r="B14">
        <v>120</v>
      </c>
      <c r="C14">
        <v>1374267</v>
      </c>
      <c r="D14">
        <v>156469</v>
      </c>
      <c r="E14">
        <v>11453</v>
      </c>
      <c r="F14">
        <v>750442</v>
      </c>
      <c r="G14">
        <v>170933</v>
      </c>
      <c r="H14">
        <f t="shared" si="0"/>
        <v>4.5363245523000002E-7</v>
      </c>
      <c r="I14">
        <f t="shared" si="1"/>
        <v>4.2671329959999996E-7</v>
      </c>
      <c r="J14">
        <f t="shared" si="2"/>
        <v>1.6242347999999973E-9</v>
      </c>
      <c r="K14">
        <f t="shared" si="3"/>
        <v>3.0075939421999998E-6</v>
      </c>
      <c r="L14">
        <f t="shared" si="4"/>
        <v>1.1059544375214323</v>
      </c>
      <c r="M14">
        <f t="shared" si="5"/>
        <v>0.11662810103665545</v>
      </c>
      <c r="N14">
        <f t="shared" si="6"/>
        <v>0.10970723378731964</v>
      </c>
      <c r="O14">
        <f t="shared" si="7"/>
        <v>4.175878912050204E-4</v>
      </c>
      <c r="P14">
        <f t="shared" si="8"/>
        <v>0.77324707728481989</v>
      </c>
    </row>
    <row r="15" spans="1:19">
      <c r="A15">
        <v>6</v>
      </c>
      <c r="B15">
        <v>180</v>
      </c>
      <c r="C15">
        <v>761242</v>
      </c>
      <c r="D15">
        <v>245904</v>
      </c>
      <c r="E15">
        <v>22590</v>
      </c>
      <c r="F15">
        <v>1328383</v>
      </c>
      <c r="G15">
        <v>174010</v>
      </c>
      <c r="H15">
        <f t="shared" si="0"/>
        <v>3.1037464298000002E-7</v>
      </c>
      <c r="I15">
        <f t="shared" si="1"/>
        <v>6.7251645360000001E-7</v>
      </c>
      <c r="J15">
        <f t="shared" si="2"/>
        <v>5.1424443999999987E-8</v>
      </c>
      <c r="K15">
        <f t="shared" si="3"/>
        <v>5.3303966153000004E-6</v>
      </c>
      <c r="L15">
        <f t="shared" si="4"/>
        <v>1.1258629502384234</v>
      </c>
      <c r="M15">
        <f t="shared" si="5"/>
        <v>4.8764914324249883E-2</v>
      </c>
      <c r="N15">
        <f t="shared" si="6"/>
        <v>0.10566329429033169</v>
      </c>
      <c r="O15">
        <f t="shared" si="7"/>
        <v>8.0796181729116887E-3</v>
      </c>
      <c r="P15">
        <f t="shared" si="8"/>
        <v>0.83749217321250669</v>
      </c>
    </row>
    <row r="16" spans="1:19">
      <c r="A16">
        <v>7</v>
      </c>
      <c r="B16">
        <v>240</v>
      </c>
      <c r="C16">
        <v>348402</v>
      </c>
      <c r="D16">
        <v>255058</v>
      </c>
      <c r="E16">
        <v>26698</v>
      </c>
      <c r="F16">
        <v>1607951</v>
      </c>
      <c r="G16">
        <v>1607951</v>
      </c>
      <c r="H16">
        <f t="shared" si="0"/>
        <v>2.1389806337999999E-7</v>
      </c>
      <c r="I16">
        <f t="shared" si="1"/>
        <v>6.9767530720000005E-7</v>
      </c>
      <c r="J16">
        <f t="shared" si="2"/>
        <v>6.9793776799999991E-8</v>
      </c>
      <c r="K16">
        <f t="shared" si="3"/>
        <v>6.4540083641000005E-6</v>
      </c>
      <c r="L16">
        <f t="shared" si="4"/>
        <v>10.403611612544239</v>
      </c>
      <c r="M16">
        <f t="shared" si="5"/>
        <v>2.8767620821537214E-2</v>
      </c>
      <c r="N16">
        <f t="shared" si="6"/>
        <v>9.383188597842973E-2</v>
      </c>
      <c r="O16">
        <f t="shared" si="7"/>
        <v>9.3867184908469591E-3</v>
      </c>
      <c r="P16">
        <f t="shared" si="8"/>
        <v>0.86801377470918606</v>
      </c>
    </row>
    <row r="18" spans="1:16">
      <c r="A18" t="s">
        <v>18</v>
      </c>
      <c r="H18" t="s">
        <v>19</v>
      </c>
      <c r="N18" t="s">
        <v>20</v>
      </c>
    </row>
    <row r="19" spans="1:16">
      <c r="A19" s="3" t="s">
        <v>12</v>
      </c>
      <c r="B19" s="3" t="s">
        <v>21</v>
      </c>
      <c r="D19" s="3" t="s">
        <v>22</v>
      </c>
      <c r="E19" s="3" t="s">
        <v>23</v>
      </c>
      <c r="F19" s="3" t="s">
        <v>24</v>
      </c>
      <c r="H19" s="3" t="s">
        <v>21</v>
      </c>
      <c r="J19" s="3" t="s">
        <v>22</v>
      </c>
      <c r="K19" s="3" t="s">
        <v>23</v>
      </c>
      <c r="L19" s="3" t="s">
        <v>24</v>
      </c>
      <c r="N19" s="3" t="s">
        <v>14</v>
      </c>
      <c r="O19" s="3" t="s">
        <v>15</v>
      </c>
      <c r="P19" s="3" t="s">
        <v>16</v>
      </c>
    </row>
    <row r="20" spans="1:16">
      <c r="A20">
        <f t="shared" ref="A20:A27" si="9">B9*60</f>
        <v>0</v>
      </c>
      <c r="B20" t="e">
        <f>($C$9-$C9)/$C$9</f>
        <v>#DIV/0!</v>
      </c>
      <c r="D20" t="e">
        <f t="shared" ref="D20:D27" si="10">B20/$H9</f>
        <v>#DIV/0!</v>
      </c>
      <c r="E20" t="e">
        <f>LN(1/(1-B20))</f>
        <v>#DIV/0!</v>
      </c>
      <c r="F20" t="e">
        <f>$H$9*B20</f>
        <v>#DIV/0!</v>
      </c>
      <c r="H20">
        <f t="shared" ref="H20:H27" si="11">(2*I9+J9+K9)/(25*H9+2*I9+J9+K9)</f>
        <v>0</v>
      </c>
      <c r="J20">
        <f t="shared" ref="J20:J27" si="12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3">($H$10-$H10/L10)/$H$10</f>
        <v>0</v>
      </c>
      <c r="D21">
        <f t="shared" si="10"/>
        <v>0</v>
      </c>
      <c r="E21">
        <f t="shared" ref="E21:E27" si="14">LN(1/(1-B21))</f>
        <v>0</v>
      </c>
      <c r="F21">
        <f t="shared" ref="F21:F27" si="15">$H$9*B21</f>
        <v>0</v>
      </c>
      <c r="H21">
        <f t="shared" si="11"/>
        <v>2.0544828468149215E-2</v>
      </c>
      <c r="J21">
        <f t="shared" si="12"/>
        <v>23107.067910063401</v>
      </c>
      <c r="K21">
        <f t="shared" ref="K21:K27" si="16">LN(1/(1-H21))</f>
        <v>2.0758809330063951E-2</v>
      </c>
      <c r="L21">
        <f t="shared" ref="L21:L27" si="17">$H$9*H21</f>
        <v>2.721778875460408E-9</v>
      </c>
      <c r="N21">
        <f t="shared" ref="N21:N27" si="18">I10/(I10+J10+K10)</f>
        <v>0.26660527875746814</v>
      </c>
      <c r="O21">
        <f t="shared" ref="O21:O27" si="19">J10/(I10+J10+K10)</f>
        <v>0</v>
      </c>
      <c r="P21">
        <f t="shared" ref="P21:P27" si="20">K10/(I10+J10+K10)</f>
        <v>0.7333947212425318</v>
      </c>
    </row>
    <row r="22" spans="1:16">
      <c r="A22">
        <f t="shared" si="9"/>
        <v>2400</v>
      </c>
      <c r="B22">
        <f t="shared" si="13"/>
        <v>0.34152669661842355</v>
      </c>
      <c r="D22">
        <f t="shared" si="10"/>
        <v>438561.28094899439</v>
      </c>
      <c r="E22">
        <f t="shared" si="14"/>
        <v>0.41783130018239972</v>
      </c>
      <c r="F22">
        <f t="shared" si="15"/>
        <v>4.5245456768008756E-8</v>
      </c>
      <c r="H22">
        <f t="shared" si="11"/>
        <v>4.2734449064938361E-2</v>
      </c>
      <c r="J22">
        <f t="shared" si="12"/>
        <v>54876.163146649626</v>
      </c>
      <c r="K22">
        <f t="shared" si="16"/>
        <v>4.3674443329619804E-2</v>
      </c>
      <c r="L22">
        <f t="shared" si="17"/>
        <v>5.6614598121230345E-9</v>
      </c>
      <c r="N22">
        <f t="shared" si="18"/>
        <v>0.16915288951956889</v>
      </c>
      <c r="O22">
        <f t="shared" si="19"/>
        <v>0</v>
      </c>
      <c r="P22">
        <f t="shared" si="20"/>
        <v>0.83084711048043103</v>
      </c>
    </row>
    <row r="23" spans="1:16">
      <c r="A23">
        <f t="shared" si="9"/>
        <v>3600</v>
      </c>
      <c r="B23">
        <f t="shared" si="13"/>
        <v>0.31999904810554691</v>
      </c>
      <c r="D23">
        <f t="shared" si="10"/>
        <v>465192.53076022444</v>
      </c>
      <c r="E23">
        <f t="shared" si="14"/>
        <v>0.38566108096818041</v>
      </c>
      <c r="F23">
        <f t="shared" si="15"/>
        <v>4.2393473893022856E-8</v>
      </c>
      <c r="H23">
        <f t="shared" si="11"/>
        <v>8.3272032147967898E-2</v>
      </c>
      <c r="J23">
        <f t="shared" si="12"/>
        <v>121055.13315053037</v>
      </c>
      <c r="K23">
        <f t="shared" si="16"/>
        <v>8.6944505205198586E-2</v>
      </c>
      <c r="L23">
        <f t="shared" si="17"/>
        <v>1.1031878818962788E-8</v>
      </c>
      <c r="N23">
        <f t="shared" si="18"/>
        <v>0.15404416168822188</v>
      </c>
      <c r="O23">
        <f t="shared" si="19"/>
        <v>0</v>
      </c>
      <c r="P23">
        <f t="shared" si="20"/>
        <v>0.84595583831177823</v>
      </c>
    </row>
    <row r="24" spans="1:16">
      <c r="A24">
        <f t="shared" si="9"/>
        <v>5400</v>
      </c>
      <c r="B24">
        <f t="shared" si="13"/>
        <v>0.42125303698082994</v>
      </c>
      <c r="D24">
        <f t="shared" si="10"/>
        <v>770743.8006609045</v>
      </c>
      <c r="E24">
        <f t="shared" si="14"/>
        <v>0.54688992107853684</v>
      </c>
      <c r="F24">
        <f t="shared" si="15"/>
        <v>5.5807602339220355E-8</v>
      </c>
      <c r="H24">
        <f t="shared" si="11"/>
        <v>0.1590950730612529</v>
      </c>
      <c r="J24">
        <f t="shared" si="12"/>
        <v>291087.61365021212</v>
      </c>
      <c r="K24">
        <f t="shared" si="16"/>
        <v>0.17327667303481364</v>
      </c>
      <c r="L24">
        <f t="shared" si="17"/>
        <v>2.1076915279154786E-8</v>
      </c>
      <c r="N24">
        <f t="shared" si="18"/>
        <v>0.13870004604545416</v>
      </c>
      <c r="O24">
        <f t="shared" si="19"/>
        <v>0</v>
      </c>
      <c r="P24">
        <f t="shared" si="20"/>
        <v>0.86129995395454573</v>
      </c>
    </row>
    <row r="25" spans="1:16">
      <c r="A25">
        <f t="shared" si="9"/>
        <v>7200</v>
      </c>
      <c r="B25">
        <f t="shared" si="13"/>
        <v>0.53867264837034234</v>
      </c>
      <c r="D25">
        <f t="shared" si="10"/>
        <v>1187464.9667586624</v>
      </c>
      <c r="E25">
        <f t="shared" si="14"/>
        <v>0.773647397677377</v>
      </c>
      <c r="F25">
        <f t="shared" si="15"/>
        <v>7.1363352456102951E-8</v>
      </c>
      <c r="H25">
        <f t="shared" si="11"/>
        <v>0.25406359819272128</v>
      </c>
      <c r="J25">
        <f t="shared" si="12"/>
        <v>560064.86146126024</v>
      </c>
      <c r="K25">
        <f t="shared" si="16"/>
        <v>0.29311493468162086</v>
      </c>
      <c r="L25">
        <f t="shared" si="17"/>
        <v>3.3658345488571718E-8</v>
      </c>
      <c r="N25">
        <f t="shared" si="18"/>
        <v>0.12419144633881084</v>
      </c>
      <c r="O25">
        <f t="shared" si="19"/>
        <v>4.7272037031636225E-4</v>
      </c>
      <c r="P25">
        <f t="shared" si="20"/>
        <v>0.87533583329087272</v>
      </c>
    </row>
    <row r="26" spans="1:16">
      <c r="A26">
        <f t="shared" si="9"/>
        <v>10800</v>
      </c>
      <c r="B26">
        <f t="shared" si="13"/>
        <v>0.68994193924727609</v>
      </c>
      <c r="D26">
        <f t="shared" si="10"/>
        <v>2222932.6874867631</v>
      </c>
      <c r="E26">
        <f t="shared" si="14"/>
        <v>1.1709957062893204</v>
      </c>
      <c r="F26">
        <f t="shared" si="15"/>
        <v>9.1403508111479136E-8</v>
      </c>
      <c r="H26">
        <f t="shared" si="11"/>
        <v>0.4643622661716546</v>
      </c>
      <c r="J26">
        <f t="shared" si="12"/>
        <v>1496134.6768317581</v>
      </c>
      <c r="K26">
        <f t="shared" si="16"/>
        <v>0.62429721613747735</v>
      </c>
      <c r="L26">
        <f t="shared" si="17"/>
        <v>6.1518713022420804E-8</v>
      </c>
      <c r="N26">
        <f t="shared" si="18"/>
        <v>0.11108010614985812</v>
      </c>
      <c r="O26">
        <f t="shared" si="19"/>
        <v>8.4938185045729166E-3</v>
      </c>
      <c r="P26">
        <f t="shared" si="20"/>
        <v>0.88042607534556905</v>
      </c>
    </row>
    <row r="27" spans="1:16">
      <c r="A27">
        <f t="shared" si="9"/>
        <v>14400</v>
      </c>
      <c r="B27">
        <f t="shared" si="13"/>
        <v>0.97687588913608714</v>
      </c>
      <c r="D27">
        <f t="shared" si="10"/>
        <v>4567016.0528785205</v>
      </c>
      <c r="E27">
        <f t="shared" si="14"/>
        <v>3.7668794454509271</v>
      </c>
      <c r="F27">
        <f t="shared" si="15"/>
        <v>1.2941651779274882E-7</v>
      </c>
      <c r="H27">
        <f t="shared" si="11"/>
        <v>0.59692386630860994</v>
      </c>
      <c r="J27">
        <f t="shared" si="12"/>
        <v>2790693.1782180122</v>
      </c>
      <c r="K27">
        <f t="shared" si="16"/>
        <v>0.90862981752972682</v>
      </c>
      <c r="L27">
        <f t="shared" si="17"/>
        <v>7.9080473808564654E-8</v>
      </c>
      <c r="N27">
        <f t="shared" si="18"/>
        <v>9.6611159172637337E-2</v>
      </c>
      <c r="O27">
        <f t="shared" si="19"/>
        <v>9.6647503646726772E-3</v>
      </c>
      <c r="P27">
        <f t="shared" si="20"/>
        <v>0.89372409046268997</v>
      </c>
    </row>
  </sheetData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70" zoomScaleNormal="70" workbookViewId="0">
      <selection activeCell="R10" sqref="R10"/>
    </sheetView>
  </sheetViews>
  <sheetFormatPr defaultColWidth="8.7109375" defaultRowHeight="15"/>
  <cols>
    <col min="2" max="2" width="8.7109375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  <col min="18" max="18" width="14.85546875" bestFit="1" customWidth="1"/>
  </cols>
  <sheetData>
    <row r="1" spans="1:19">
      <c r="A1" t="s">
        <v>0</v>
      </c>
      <c r="L1" s="1">
        <v>42156</v>
      </c>
    </row>
    <row r="2" spans="1:19">
      <c r="A2" s="2" t="s">
        <v>1</v>
      </c>
      <c r="B2" t="s">
        <v>2</v>
      </c>
      <c r="L2" s="1"/>
    </row>
    <row r="3" spans="1:19">
      <c r="A3" s="2" t="s">
        <v>3</v>
      </c>
      <c r="B3" t="s">
        <v>4</v>
      </c>
    </row>
    <row r="4" spans="1:19">
      <c r="A4" s="2" t="s">
        <v>5</v>
      </c>
      <c r="B4" t="s">
        <v>6</v>
      </c>
    </row>
    <row r="5" spans="1:19">
      <c r="A5" s="2" t="s">
        <v>7</v>
      </c>
      <c r="B5" t="s">
        <v>8</v>
      </c>
    </row>
    <row r="7" spans="1:19">
      <c r="C7" t="s">
        <v>9</v>
      </c>
      <c r="H7" t="s">
        <v>10</v>
      </c>
      <c r="M7" t="s">
        <v>58</v>
      </c>
    </row>
    <row r="8" spans="1:19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 t="s">
        <v>57</v>
      </c>
      <c r="S8" s="3"/>
    </row>
    <row r="9" spans="1:19">
      <c r="A9">
        <v>0</v>
      </c>
      <c r="B9">
        <v>0</v>
      </c>
      <c r="H9">
        <f t="shared" ref="H9:H16" si="0">MAX(0.00000000000023369*C9+ 0.00000013248,0)</f>
        <v>1.3248000000000001E-7</v>
      </c>
      <c r="I9">
        <f t="shared" ref="I9:I16" si="1">MAX(0.0000000000027484*D9-0.0000000033261,0)</f>
        <v>0</v>
      </c>
      <c r="J9">
        <f t="shared" ref="J9:J16" si="2">MAX(0.0000000000044716*E9 - 0.000000049589,0)</f>
        <v>0</v>
      </c>
      <c r="K9">
        <f t="shared" ref="K9:K16" si="3"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1.6159302146085552E-5</v>
      </c>
    </row>
    <row r="10" spans="1:19">
      <c r="A10">
        <v>1</v>
      </c>
      <c r="B10">
        <v>20</v>
      </c>
      <c r="C10">
        <v>2063230</v>
      </c>
      <c r="D10">
        <v>776</v>
      </c>
      <c r="E10">
        <v>2348</v>
      </c>
      <c r="F10">
        <v>6869</v>
      </c>
      <c r="G10">
        <v>88464</v>
      </c>
      <c r="H10">
        <f t="shared" si="0"/>
        <v>6.1463621869999999E-7</v>
      </c>
      <c r="I10">
        <f t="shared" si="1"/>
        <v>0</v>
      </c>
      <c r="J10">
        <f t="shared" si="2"/>
        <v>0</v>
      </c>
      <c r="K10">
        <f t="shared" si="3"/>
        <v>1.90996979E-8</v>
      </c>
      <c r="L10">
        <f t="shared" ref="L10:L16" si="4">G10/$G$10</f>
        <v>1</v>
      </c>
      <c r="M10">
        <f t="shared" ref="M10:M16" si="5">H10/(H10+I10+J10+K10)</f>
        <v>0.96986173988296243</v>
      </c>
      <c r="N10">
        <f t="shared" ref="N10:N16" si="6">I10/(H10+I10+J10+K10)</f>
        <v>0</v>
      </c>
      <c r="O10">
        <f t="shared" ref="O10:O16" si="7">J10/(H10+I10+J10+K10)</f>
        <v>0</v>
      </c>
      <c r="P10">
        <f t="shared" ref="P10:P16" si="8">K10/(H10+I10+J10+K10)</f>
        <v>3.0138260117037526E-2</v>
      </c>
    </row>
    <row r="11" spans="1:19">
      <c r="A11">
        <v>2</v>
      </c>
      <c r="B11">
        <v>40</v>
      </c>
      <c r="C11">
        <v>2178165</v>
      </c>
      <c r="D11">
        <v>0</v>
      </c>
      <c r="E11">
        <v>1650</v>
      </c>
      <c r="F11">
        <v>5746</v>
      </c>
      <c r="G11">
        <v>91384</v>
      </c>
      <c r="H11">
        <f t="shared" si="0"/>
        <v>6.4149537884999998E-7</v>
      </c>
      <c r="I11">
        <f t="shared" si="1"/>
        <v>0</v>
      </c>
      <c r="J11">
        <f t="shared" si="2"/>
        <v>0</v>
      </c>
      <c r="K11">
        <f t="shared" si="3"/>
        <v>1.4586248600000001E-8</v>
      </c>
      <c r="L11">
        <f t="shared" si="4"/>
        <v>1.033007777174896</v>
      </c>
      <c r="M11">
        <f t="shared" si="5"/>
        <v>0.97776763135908473</v>
      </c>
      <c r="N11">
        <f t="shared" si="6"/>
        <v>0</v>
      </c>
      <c r="O11">
        <f t="shared" si="7"/>
        <v>0</v>
      </c>
      <c r="P11">
        <f t="shared" si="8"/>
        <v>2.2232368640915216E-2</v>
      </c>
    </row>
    <row r="12" spans="1:19">
      <c r="A12">
        <v>3</v>
      </c>
      <c r="B12">
        <v>60</v>
      </c>
      <c r="C12">
        <v>2066801</v>
      </c>
      <c r="D12">
        <v>0</v>
      </c>
      <c r="E12">
        <v>1370</v>
      </c>
      <c r="F12">
        <v>6022</v>
      </c>
      <c r="G12">
        <v>80073</v>
      </c>
      <c r="H12">
        <f t="shared" si="0"/>
        <v>6.1547072569E-7</v>
      </c>
      <c r="I12">
        <f t="shared" si="1"/>
        <v>0</v>
      </c>
      <c r="J12">
        <f t="shared" si="2"/>
        <v>0</v>
      </c>
      <c r="K12">
        <f t="shared" si="3"/>
        <v>1.56955202E-8</v>
      </c>
      <c r="L12">
        <f t="shared" si="4"/>
        <v>0.9051478567552903</v>
      </c>
      <c r="M12">
        <f t="shared" si="5"/>
        <v>0.97513251017112312</v>
      </c>
      <c r="N12">
        <f t="shared" si="6"/>
        <v>0</v>
      </c>
      <c r="O12">
        <f t="shared" si="7"/>
        <v>0</v>
      </c>
      <c r="P12">
        <f t="shared" si="8"/>
        <v>2.4867489828876911E-2</v>
      </c>
    </row>
    <row r="13" spans="1:19">
      <c r="A13">
        <v>4</v>
      </c>
      <c r="B13">
        <v>90</v>
      </c>
      <c r="C13">
        <v>2345906</v>
      </c>
      <c r="D13">
        <v>2160</v>
      </c>
      <c r="E13">
        <v>2057</v>
      </c>
      <c r="F13">
        <v>13265</v>
      </c>
      <c r="G13">
        <v>81793</v>
      </c>
      <c r="H13">
        <f t="shared" si="0"/>
        <v>6.8069477313999993E-7</v>
      </c>
      <c r="I13">
        <f t="shared" si="1"/>
        <v>2.610444E-9</v>
      </c>
      <c r="J13">
        <f t="shared" si="2"/>
        <v>0</v>
      </c>
      <c r="K13">
        <f t="shared" si="3"/>
        <v>4.4805861500000005E-8</v>
      </c>
      <c r="L13">
        <f t="shared" si="4"/>
        <v>0.92459079399529753</v>
      </c>
      <c r="M13">
        <f t="shared" si="5"/>
        <v>0.93487764862942835</v>
      </c>
      <c r="N13">
        <f t="shared" si="6"/>
        <v>3.5852276892639925E-3</v>
      </c>
      <c r="O13">
        <f t="shared" si="7"/>
        <v>0</v>
      </c>
      <c r="P13">
        <f t="shared" si="8"/>
        <v>6.1537123681307662E-2</v>
      </c>
    </row>
    <row r="14" spans="1:19">
      <c r="A14">
        <v>5</v>
      </c>
      <c r="B14">
        <v>120</v>
      </c>
      <c r="C14">
        <v>2468805</v>
      </c>
      <c r="D14">
        <v>2859</v>
      </c>
      <c r="E14">
        <v>2733</v>
      </c>
      <c r="F14">
        <v>19702</v>
      </c>
      <c r="G14">
        <v>87025</v>
      </c>
      <c r="H14">
        <f t="shared" si="0"/>
        <v>7.0941504044999998E-7</v>
      </c>
      <c r="I14">
        <f t="shared" si="1"/>
        <v>4.5315755999999992E-9</v>
      </c>
      <c r="J14">
        <f t="shared" si="2"/>
        <v>0</v>
      </c>
      <c r="K14">
        <f t="shared" si="3"/>
        <v>7.06768082E-8</v>
      </c>
      <c r="L14">
        <f t="shared" si="4"/>
        <v>0.98373349611141259</v>
      </c>
      <c r="M14">
        <f t="shared" si="5"/>
        <v>0.90414715967485981</v>
      </c>
      <c r="N14">
        <f t="shared" si="6"/>
        <v>5.7754783504349334E-3</v>
      </c>
      <c r="O14">
        <f t="shared" si="7"/>
        <v>0</v>
      </c>
      <c r="P14">
        <f t="shared" si="8"/>
        <v>9.0077361974705283E-2</v>
      </c>
    </row>
    <row r="15" spans="1:19">
      <c r="A15">
        <v>6</v>
      </c>
      <c r="B15">
        <v>180</v>
      </c>
      <c r="C15">
        <v>2489537</v>
      </c>
      <c r="D15">
        <v>4816</v>
      </c>
      <c r="E15">
        <v>2324</v>
      </c>
      <c r="F15">
        <v>37279</v>
      </c>
      <c r="G15">
        <v>80873</v>
      </c>
      <c r="H15">
        <f t="shared" si="0"/>
        <v>7.1425990152999995E-7</v>
      </c>
      <c r="I15">
        <f t="shared" si="1"/>
        <v>9.9101943999999998E-9</v>
      </c>
      <c r="J15">
        <f t="shared" si="2"/>
        <v>0</v>
      </c>
      <c r="K15">
        <f t="shared" si="3"/>
        <v>1.4132052890000002E-7</v>
      </c>
      <c r="L15">
        <f t="shared" si="4"/>
        <v>0.91419108337854948</v>
      </c>
      <c r="M15">
        <f t="shared" si="5"/>
        <v>0.82526590241262887</v>
      </c>
      <c r="N15">
        <f t="shared" si="6"/>
        <v>1.1450377526557916E-2</v>
      </c>
      <c r="O15">
        <f t="shared" si="7"/>
        <v>0</v>
      </c>
      <c r="P15">
        <f t="shared" si="8"/>
        <v>0.16328372006081321</v>
      </c>
    </row>
    <row r="16" spans="1:19">
      <c r="A16">
        <v>7</v>
      </c>
      <c r="B16">
        <v>240</v>
      </c>
      <c r="C16">
        <v>2640822</v>
      </c>
      <c r="D16">
        <v>10914</v>
      </c>
      <c r="E16">
        <v>3091</v>
      </c>
      <c r="F16">
        <v>61459</v>
      </c>
      <c r="G16">
        <v>88729</v>
      </c>
      <c r="H16">
        <f t="shared" si="0"/>
        <v>7.496136931799999E-7</v>
      </c>
      <c r="I16">
        <f t="shared" si="1"/>
        <v>2.66699376E-8</v>
      </c>
      <c r="J16">
        <f t="shared" si="2"/>
        <v>0</v>
      </c>
      <c r="K16">
        <f t="shared" si="3"/>
        <v>2.3850236690000001E-7</v>
      </c>
      <c r="L16">
        <f t="shared" si="4"/>
        <v>1.0029955688189547</v>
      </c>
      <c r="M16">
        <f t="shared" si="5"/>
        <v>0.73869140379721843</v>
      </c>
      <c r="N16">
        <f t="shared" si="6"/>
        <v>2.6281341741975862E-2</v>
      </c>
      <c r="O16">
        <f t="shared" si="7"/>
        <v>0</v>
      </c>
      <c r="P16">
        <f t="shared" si="8"/>
        <v>0.2350272544608058</v>
      </c>
    </row>
    <row r="18" spans="1:16">
      <c r="A18" t="s">
        <v>18</v>
      </c>
      <c r="H18" t="s">
        <v>19</v>
      </c>
      <c r="N18" t="s">
        <v>20</v>
      </c>
    </row>
    <row r="19" spans="1:16">
      <c r="A19" s="3" t="s">
        <v>12</v>
      </c>
      <c r="B19" s="3" t="s">
        <v>21</v>
      </c>
      <c r="D19" s="3" t="s">
        <v>22</v>
      </c>
      <c r="E19" s="3" t="s">
        <v>23</v>
      </c>
      <c r="F19" s="3" t="s">
        <v>24</v>
      </c>
      <c r="H19" s="3" t="s">
        <v>21</v>
      </c>
      <c r="J19" s="3" t="s">
        <v>22</v>
      </c>
      <c r="K19" s="3" t="s">
        <v>23</v>
      </c>
      <c r="L19" s="3" t="s">
        <v>24</v>
      </c>
      <c r="N19" s="3" t="s">
        <v>14</v>
      </c>
      <c r="O19" s="3" t="s">
        <v>15</v>
      </c>
      <c r="P19" s="3" t="s">
        <v>16</v>
      </c>
    </row>
    <row r="20" spans="1:16">
      <c r="A20">
        <f t="shared" ref="A20:A27" si="9">B9*60</f>
        <v>0</v>
      </c>
      <c r="B20" t="e">
        <f>($C$9-$C9)/$C$9</f>
        <v>#DIV/0!</v>
      </c>
      <c r="D20" t="e">
        <f t="shared" ref="D20:D27" si="10">B20/$H9</f>
        <v>#DIV/0!</v>
      </c>
      <c r="E20" t="e">
        <f>LN(1/(1-B20))</f>
        <v>#DIV/0!</v>
      </c>
      <c r="F20" t="e">
        <f>$H$9*B20</f>
        <v>#DIV/0!</v>
      </c>
      <c r="H20">
        <f t="shared" ref="H20:H27" si="11">(2*I9+J9+K9)/(25*H9+2*I9+J9+K9)</f>
        <v>0</v>
      </c>
      <c r="J20">
        <f t="shared" ref="J20:J27" si="12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3">($H$10-$H10/L10)/$H$10</f>
        <v>0</v>
      </c>
      <c r="D21">
        <f t="shared" si="10"/>
        <v>0</v>
      </c>
      <c r="E21">
        <f t="shared" ref="E21:E27" si="14">LN(1/(1-B21))</f>
        <v>0</v>
      </c>
      <c r="F21">
        <f t="shared" ref="F21:F27" si="15">$H$9*B21</f>
        <v>0</v>
      </c>
      <c r="H21">
        <f t="shared" si="11"/>
        <v>1.2414489104595255E-3</v>
      </c>
      <c r="J21">
        <f t="shared" si="12"/>
        <v>2019.8108615943258</v>
      </c>
      <c r="K21">
        <f t="shared" ref="K21:K27" si="16">LN(1/(1-H21))</f>
        <v>1.2422201465243968E-3</v>
      </c>
      <c r="L21">
        <f t="shared" ref="L21:L27" si="17">$H$9*H21</f>
        <v>1.6446715165767796E-10</v>
      </c>
      <c r="N21">
        <f t="shared" ref="N21:N27" si="18">I10/(I10+J10+K10)</f>
        <v>0</v>
      </c>
      <c r="O21">
        <f t="shared" ref="O21:O27" si="19">J10/(I10+J10+K10)</f>
        <v>0</v>
      </c>
      <c r="P21">
        <f t="shared" ref="P21:P27" si="20">K10/(I10+J10+K10)</f>
        <v>1</v>
      </c>
    </row>
    <row r="22" spans="1:16">
      <c r="A22">
        <f t="shared" si="9"/>
        <v>2400</v>
      </c>
      <c r="B22">
        <f t="shared" si="13"/>
        <v>-1.034987630189854E-2</v>
      </c>
      <c r="D22">
        <f t="shared" si="10"/>
        <v>-16133.984192454545</v>
      </c>
      <c r="E22">
        <f t="shared" si="14"/>
        <v>-1.0296683046419447E-2</v>
      </c>
      <c r="F22">
        <f t="shared" si="15"/>
        <v>-1.3711516124755186E-9</v>
      </c>
      <c r="H22">
        <f t="shared" si="11"/>
        <v>9.086889612851416E-4</v>
      </c>
      <c r="J22">
        <f t="shared" si="12"/>
        <v>1416.5167688567544</v>
      </c>
      <c r="K22">
        <f t="shared" si="16"/>
        <v>9.0910206937613739E-4</v>
      </c>
      <c r="L22">
        <f t="shared" si="17"/>
        <v>1.2038311359105556E-10</v>
      </c>
      <c r="N22">
        <f t="shared" si="18"/>
        <v>0</v>
      </c>
      <c r="O22">
        <f t="shared" si="19"/>
        <v>0</v>
      </c>
      <c r="P22">
        <f t="shared" si="20"/>
        <v>1</v>
      </c>
    </row>
    <row r="23" spans="1:16">
      <c r="A23">
        <f t="shared" si="9"/>
        <v>3600</v>
      </c>
      <c r="B23">
        <f t="shared" si="13"/>
        <v>-0.10629188101748291</v>
      </c>
      <c r="D23">
        <f t="shared" si="10"/>
        <v>-172700.14085287292</v>
      </c>
      <c r="E23">
        <f t="shared" si="14"/>
        <v>-0.10101377517026267</v>
      </c>
      <c r="F23">
        <f t="shared" si="15"/>
        <v>-1.4081548397196136E-8</v>
      </c>
      <c r="H23">
        <f t="shared" si="11"/>
        <v>1.0190266014562623E-3</v>
      </c>
      <c r="J23">
        <f t="shared" si="12"/>
        <v>1655.6865483956831</v>
      </c>
      <c r="K23">
        <f t="shared" si="16"/>
        <v>1.0195461620574225E-3</v>
      </c>
      <c r="L23">
        <f t="shared" si="17"/>
        <v>1.3500064416092564E-10</v>
      </c>
      <c r="N23">
        <f t="shared" si="18"/>
        <v>0</v>
      </c>
      <c r="O23">
        <f t="shared" si="19"/>
        <v>0</v>
      </c>
      <c r="P23">
        <f t="shared" si="20"/>
        <v>1</v>
      </c>
    </row>
    <row r="24" spans="1:16">
      <c r="A24">
        <f t="shared" si="9"/>
        <v>5400</v>
      </c>
      <c r="B24">
        <f t="shared" si="13"/>
        <v>-0.19780108599618926</v>
      </c>
      <c r="D24">
        <f t="shared" si="10"/>
        <v>-290587.04988102958</v>
      </c>
      <c r="E24">
        <f t="shared" si="14"/>
        <v>-0.18048744750684645</v>
      </c>
      <c r="F24">
        <f t="shared" si="15"/>
        <v>-2.6204687872775154E-8</v>
      </c>
      <c r="H24">
        <f t="shared" si="11"/>
        <v>2.9311295801287968E-3</v>
      </c>
      <c r="J24">
        <f t="shared" si="12"/>
        <v>4306.0850410348976</v>
      </c>
      <c r="K24">
        <f t="shared" si="16"/>
        <v>2.9354337532202031E-3</v>
      </c>
      <c r="L24">
        <f t="shared" si="17"/>
        <v>3.8831604677546302E-10</v>
      </c>
      <c r="N24">
        <f t="shared" si="18"/>
        <v>5.5053719864361847E-2</v>
      </c>
      <c r="O24">
        <f t="shared" si="19"/>
        <v>0</v>
      </c>
      <c r="P24">
        <f t="shared" si="20"/>
        <v>0.94494628013563819</v>
      </c>
    </row>
    <row r="25" spans="1:16">
      <c r="A25">
        <f t="shared" si="9"/>
        <v>7200</v>
      </c>
      <c r="B25">
        <f t="shared" si="13"/>
        <v>-0.17328841927020289</v>
      </c>
      <c r="D25">
        <f t="shared" si="10"/>
        <v>-244269.44650099557</v>
      </c>
      <c r="E25">
        <f t="shared" si="14"/>
        <v>-0.15981042117815811</v>
      </c>
      <c r="F25">
        <f t="shared" si="15"/>
        <v>-2.2957249784916479E-8</v>
      </c>
      <c r="H25">
        <f t="shared" si="11"/>
        <v>4.4759719516488002E-3</v>
      </c>
      <c r="J25">
        <f t="shared" si="12"/>
        <v>6309.3840649467729</v>
      </c>
      <c r="K25">
        <f t="shared" si="16"/>
        <v>4.4860191058345182E-3</v>
      </c>
      <c r="L25">
        <f t="shared" si="17"/>
        <v>5.9297676415443304E-10</v>
      </c>
      <c r="N25">
        <f t="shared" si="18"/>
        <v>6.0253596355038276E-2</v>
      </c>
      <c r="O25">
        <f t="shared" si="19"/>
        <v>0</v>
      </c>
      <c r="P25">
        <f t="shared" si="20"/>
        <v>0.93974640364496176</v>
      </c>
    </row>
    <row r="26" spans="1:16">
      <c r="A26">
        <f t="shared" si="9"/>
        <v>10800</v>
      </c>
      <c r="B26">
        <f t="shared" si="13"/>
        <v>-0.27116269810715493</v>
      </c>
      <c r="D26">
        <f t="shared" si="10"/>
        <v>-379641.4967805185</v>
      </c>
      <c r="E26">
        <f t="shared" si="14"/>
        <v>-0.23993199196712639</v>
      </c>
      <c r="F26">
        <f t="shared" si="15"/>
        <v>-3.5923634245235884E-8</v>
      </c>
      <c r="H26">
        <f t="shared" si="11"/>
        <v>8.9435093335878402E-3</v>
      </c>
      <c r="J26">
        <f t="shared" si="12"/>
        <v>12521.365562353636</v>
      </c>
      <c r="K26">
        <f t="shared" si="16"/>
        <v>8.9837425770887581E-3</v>
      </c>
      <c r="L26">
        <f t="shared" si="17"/>
        <v>1.1848361165137171E-9</v>
      </c>
      <c r="N26">
        <f t="shared" si="18"/>
        <v>6.5530298234049364E-2</v>
      </c>
      <c r="O26">
        <f t="shared" si="19"/>
        <v>0</v>
      </c>
      <c r="P26">
        <f t="shared" si="20"/>
        <v>0.93446970176595057</v>
      </c>
    </row>
    <row r="27" spans="1:16">
      <c r="A27">
        <f t="shared" si="9"/>
        <v>14400</v>
      </c>
      <c r="B27">
        <f t="shared" si="13"/>
        <v>-0.21596296728701983</v>
      </c>
      <c r="D27">
        <f t="shared" si="10"/>
        <v>-288099.01586891373</v>
      </c>
      <c r="E27">
        <f t="shared" si="14"/>
        <v>-0.1955363285465257</v>
      </c>
      <c r="F27">
        <f t="shared" si="15"/>
        <v>-2.8610773906184389E-8</v>
      </c>
      <c r="H27">
        <f t="shared" si="11"/>
        <v>1.5334143119623259E-2</v>
      </c>
      <c r="J27">
        <f t="shared" si="12"/>
        <v>20456.06058044776</v>
      </c>
      <c r="K27">
        <f t="shared" si="16"/>
        <v>1.545292695562739E-2</v>
      </c>
      <c r="L27">
        <f t="shared" si="17"/>
        <v>2.0314672804876892E-9</v>
      </c>
      <c r="N27">
        <f t="shared" si="18"/>
        <v>0.10057587895646922</v>
      </c>
      <c r="O27">
        <f t="shared" si="19"/>
        <v>0</v>
      </c>
      <c r="P27">
        <f t="shared" si="20"/>
        <v>0.89942412104353076</v>
      </c>
    </row>
  </sheetData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70" zoomScaleNormal="70" workbookViewId="0">
      <selection activeCell="R10" sqref="R10"/>
    </sheetView>
  </sheetViews>
  <sheetFormatPr defaultColWidth="8.7109375" defaultRowHeight="15"/>
  <cols>
    <col min="2" max="2" width="8.7109375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  <col min="18" max="18" width="14.85546875" bestFit="1" customWidth="1"/>
  </cols>
  <sheetData>
    <row r="1" spans="1:19">
      <c r="A1" t="s">
        <v>0</v>
      </c>
      <c r="L1" s="1">
        <v>42157</v>
      </c>
    </row>
    <row r="2" spans="1:19">
      <c r="A2" s="2" t="s">
        <v>1</v>
      </c>
      <c r="B2" t="s">
        <v>2</v>
      </c>
      <c r="L2" s="1"/>
    </row>
    <row r="3" spans="1:19">
      <c r="A3" s="2" t="s">
        <v>3</v>
      </c>
      <c r="B3" t="s">
        <v>4</v>
      </c>
    </row>
    <row r="4" spans="1:19">
      <c r="A4" s="2" t="s">
        <v>5</v>
      </c>
      <c r="B4" t="s">
        <v>6</v>
      </c>
    </row>
    <row r="5" spans="1:19">
      <c r="A5" s="2" t="s">
        <v>7</v>
      </c>
      <c r="B5" t="s">
        <v>8</v>
      </c>
    </row>
    <row r="7" spans="1:19">
      <c r="C7" t="s">
        <v>9</v>
      </c>
      <c r="H7" t="s">
        <v>10</v>
      </c>
      <c r="M7" t="s">
        <v>58</v>
      </c>
    </row>
    <row r="8" spans="1:19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 t="s">
        <v>57</v>
      </c>
      <c r="S8" s="3"/>
    </row>
    <row r="9" spans="1:19">
      <c r="A9">
        <v>0</v>
      </c>
      <c r="B9">
        <v>0</v>
      </c>
      <c r="H9">
        <f t="shared" ref="H9:H16" si="0">MAX(0.00000000000023369*C9+ 0.00000013248,0)</f>
        <v>1.3248000000000001E-7</v>
      </c>
      <c r="I9">
        <f t="shared" ref="I9:I16" si="1">MAX(0.0000000000027484*D9-0.0000000033261,0)</f>
        <v>0</v>
      </c>
      <c r="J9">
        <f t="shared" ref="J9:J16" si="2">MAX(0.0000000000044716*E9 - 0.000000049589,0)</f>
        <v>0</v>
      </c>
      <c r="K9">
        <f t="shared" ref="K9:K16" si="3"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4.7120218130292159E-5</v>
      </c>
    </row>
    <row r="10" spans="1:19">
      <c r="A10">
        <v>1</v>
      </c>
      <c r="B10">
        <v>20</v>
      </c>
      <c r="C10">
        <v>3033111</v>
      </c>
      <c r="D10">
        <v>0</v>
      </c>
      <c r="E10">
        <v>1901</v>
      </c>
      <c r="F10">
        <v>12215</v>
      </c>
      <c r="G10">
        <v>166580</v>
      </c>
      <c r="H10">
        <f t="shared" si="0"/>
        <v>8.4128770958999994E-7</v>
      </c>
      <c r="I10">
        <f t="shared" si="1"/>
        <v>0</v>
      </c>
      <c r="J10">
        <f t="shared" si="2"/>
        <v>0</v>
      </c>
      <c r="K10">
        <f t="shared" si="3"/>
        <v>4.0585806500000003E-8</v>
      </c>
      <c r="L10">
        <f t="shared" ref="L10:L16" si="4">G10/$G$10</f>
        <v>1</v>
      </c>
      <c r="M10">
        <f t="shared" ref="M10:M16" si="5">H10/(H10+I10+J10+K10)</f>
        <v>0.95397774651409528</v>
      </c>
      <c r="N10">
        <f t="shared" ref="N10:N16" si="6">I10/(H10+I10+J10+K10)</f>
        <v>0</v>
      </c>
      <c r="O10">
        <f t="shared" ref="O10:O16" si="7">J10/(H10+I10+J10+K10)</f>
        <v>0</v>
      </c>
      <c r="P10">
        <f t="shared" ref="P10:P16" si="8">K10/(H10+I10+J10+K10)</f>
        <v>4.6022253485904663E-2</v>
      </c>
    </row>
    <row r="11" spans="1:19">
      <c r="A11">
        <v>2</v>
      </c>
      <c r="B11">
        <v>40</v>
      </c>
      <c r="C11">
        <v>2751979</v>
      </c>
      <c r="D11">
        <v>0</v>
      </c>
      <c r="E11">
        <v>0</v>
      </c>
      <c r="F11">
        <v>21977</v>
      </c>
      <c r="G11">
        <v>160437</v>
      </c>
      <c r="H11">
        <f t="shared" si="0"/>
        <v>7.7558997250999989E-7</v>
      </c>
      <c r="I11">
        <f t="shared" si="1"/>
        <v>0</v>
      </c>
      <c r="J11">
        <f t="shared" si="2"/>
        <v>0</v>
      </c>
      <c r="K11">
        <f t="shared" si="3"/>
        <v>7.9820260700000005E-8</v>
      </c>
      <c r="L11">
        <f t="shared" si="4"/>
        <v>0.96312282386841153</v>
      </c>
      <c r="M11">
        <f t="shared" si="5"/>
        <v>0.90668774162255739</v>
      </c>
      <c r="N11">
        <f t="shared" si="6"/>
        <v>0</v>
      </c>
      <c r="O11">
        <f t="shared" si="7"/>
        <v>0</v>
      </c>
      <c r="P11">
        <f t="shared" si="8"/>
        <v>9.3312258377442683E-2</v>
      </c>
    </row>
    <row r="12" spans="1:19">
      <c r="A12">
        <v>3</v>
      </c>
      <c r="B12">
        <v>60</v>
      </c>
      <c r="C12">
        <v>2939714</v>
      </c>
      <c r="D12">
        <v>0</v>
      </c>
      <c r="E12">
        <v>0</v>
      </c>
      <c r="F12">
        <v>38346</v>
      </c>
      <c r="G12">
        <v>157794</v>
      </c>
      <c r="H12">
        <f t="shared" si="0"/>
        <v>8.1946176465999997E-7</v>
      </c>
      <c r="I12">
        <f t="shared" si="1"/>
        <v>0</v>
      </c>
      <c r="J12">
        <f t="shared" si="2"/>
        <v>0</v>
      </c>
      <c r="K12">
        <f t="shared" si="3"/>
        <v>1.456089086E-7</v>
      </c>
      <c r="L12">
        <f t="shared" si="4"/>
        <v>0.94725657341817748</v>
      </c>
      <c r="M12">
        <f t="shared" si="5"/>
        <v>0.84912098913115397</v>
      </c>
      <c r="N12">
        <f t="shared" si="6"/>
        <v>0</v>
      </c>
      <c r="O12">
        <f t="shared" si="7"/>
        <v>0</v>
      </c>
      <c r="P12">
        <f t="shared" si="8"/>
        <v>0.15087901086884592</v>
      </c>
    </row>
    <row r="13" spans="1:19">
      <c r="A13">
        <v>4</v>
      </c>
      <c r="B13">
        <v>90</v>
      </c>
      <c r="C13">
        <v>2647697</v>
      </c>
      <c r="D13">
        <v>7944</v>
      </c>
      <c r="E13">
        <v>1114</v>
      </c>
      <c r="F13">
        <v>67967</v>
      </c>
      <c r="G13">
        <v>162356</v>
      </c>
      <c r="H13">
        <f t="shared" si="0"/>
        <v>7.5122031192999992E-7</v>
      </c>
      <c r="I13">
        <f t="shared" si="1"/>
        <v>1.8507189600000002E-8</v>
      </c>
      <c r="J13">
        <f t="shared" si="2"/>
        <v>0</v>
      </c>
      <c r="K13">
        <f t="shared" si="3"/>
        <v>2.6465866970000002E-7</v>
      </c>
      <c r="L13">
        <f t="shared" si="4"/>
        <v>0.97464281426341692</v>
      </c>
      <c r="M13">
        <f t="shared" si="5"/>
        <v>0.72624744299966393</v>
      </c>
      <c r="N13">
        <f t="shared" si="6"/>
        <v>1.7891953812561995E-2</v>
      </c>
      <c r="O13">
        <f t="shared" si="7"/>
        <v>0</v>
      </c>
      <c r="P13">
        <f t="shared" si="8"/>
        <v>0.25586060318777415</v>
      </c>
    </row>
    <row r="14" spans="1:19">
      <c r="A14">
        <v>5</v>
      </c>
      <c r="B14">
        <v>120</v>
      </c>
      <c r="C14">
        <v>2562483</v>
      </c>
      <c r="D14">
        <v>12525</v>
      </c>
      <c r="E14">
        <v>2798</v>
      </c>
      <c r="F14">
        <v>107266</v>
      </c>
      <c r="G14">
        <v>165258</v>
      </c>
      <c r="H14">
        <f t="shared" si="0"/>
        <v>7.3130665226999999E-7</v>
      </c>
      <c r="I14">
        <f t="shared" si="1"/>
        <v>3.109761E-8</v>
      </c>
      <c r="J14">
        <f t="shared" si="2"/>
        <v>0</v>
      </c>
      <c r="K14">
        <f t="shared" si="3"/>
        <v>4.226052806E-7</v>
      </c>
      <c r="L14">
        <f t="shared" si="4"/>
        <v>0.9920638732140713</v>
      </c>
      <c r="M14">
        <f t="shared" si="5"/>
        <v>0.61713144562433875</v>
      </c>
      <c r="N14">
        <f t="shared" si="6"/>
        <v>2.6242497528487434E-2</v>
      </c>
      <c r="O14">
        <f t="shared" si="7"/>
        <v>0</v>
      </c>
      <c r="P14">
        <f t="shared" si="8"/>
        <v>0.35662605684717374</v>
      </c>
    </row>
    <row r="15" spans="1:19">
      <c r="A15">
        <v>6</v>
      </c>
      <c r="B15">
        <v>180</v>
      </c>
      <c r="C15">
        <v>2151616</v>
      </c>
      <c r="D15">
        <v>20014</v>
      </c>
      <c r="E15">
        <v>0</v>
      </c>
      <c r="F15">
        <v>190234</v>
      </c>
      <c r="G15">
        <v>159917</v>
      </c>
      <c r="H15">
        <f t="shared" si="0"/>
        <v>6.3529114304E-7</v>
      </c>
      <c r="I15">
        <f t="shared" si="1"/>
        <v>5.1680377599999998E-8</v>
      </c>
      <c r="J15">
        <f t="shared" si="2"/>
        <v>0</v>
      </c>
      <c r="K15">
        <f t="shared" si="3"/>
        <v>7.5606196940000004E-7</v>
      </c>
      <c r="L15">
        <f t="shared" si="4"/>
        <v>0.9600012006243247</v>
      </c>
      <c r="M15">
        <f t="shared" si="5"/>
        <v>0.44024698485853586</v>
      </c>
      <c r="N15">
        <f t="shared" si="6"/>
        <v>3.5813706304603815E-2</v>
      </c>
      <c r="O15">
        <f t="shared" si="7"/>
        <v>0</v>
      </c>
      <c r="P15">
        <f t="shared" si="8"/>
        <v>0.52393930883686035</v>
      </c>
    </row>
    <row r="16" spans="1:19">
      <c r="A16">
        <v>7</v>
      </c>
      <c r="B16">
        <v>240</v>
      </c>
      <c r="C16">
        <v>1970065</v>
      </c>
      <c r="D16">
        <v>35004</v>
      </c>
      <c r="E16">
        <v>2371</v>
      </c>
      <c r="F16">
        <v>318538</v>
      </c>
      <c r="G16">
        <v>161587</v>
      </c>
      <c r="H16">
        <f t="shared" si="0"/>
        <v>5.9286448985000001E-7</v>
      </c>
      <c r="I16">
        <f t="shared" si="1"/>
        <v>9.2878893599999987E-8</v>
      </c>
      <c r="J16">
        <f t="shared" si="2"/>
        <v>0</v>
      </c>
      <c r="K16">
        <f t="shared" si="3"/>
        <v>1.2717285758E-6</v>
      </c>
      <c r="L16">
        <f t="shared" si="4"/>
        <v>0.97002641373514231</v>
      </c>
      <c r="M16">
        <f t="shared" si="5"/>
        <v>0.30287253262986941</v>
      </c>
      <c r="N16">
        <f t="shared" si="6"/>
        <v>4.7448390338927907E-2</v>
      </c>
      <c r="O16">
        <f t="shared" si="7"/>
        <v>0</v>
      </c>
      <c r="P16">
        <f t="shared" si="8"/>
        <v>0.64967907703120265</v>
      </c>
    </row>
    <row r="18" spans="1:16">
      <c r="A18" t="s">
        <v>18</v>
      </c>
      <c r="H18" t="s">
        <v>19</v>
      </c>
      <c r="N18" t="s">
        <v>20</v>
      </c>
    </row>
    <row r="19" spans="1:16">
      <c r="A19" s="3" t="s">
        <v>12</v>
      </c>
      <c r="B19" s="3" t="s">
        <v>21</v>
      </c>
      <c r="D19" s="3" t="s">
        <v>22</v>
      </c>
      <c r="E19" s="3" t="s">
        <v>23</v>
      </c>
      <c r="F19" s="3" t="s">
        <v>24</v>
      </c>
      <c r="H19" s="3" t="s">
        <v>21</v>
      </c>
      <c r="J19" s="3" t="s">
        <v>22</v>
      </c>
      <c r="K19" s="3" t="s">
        <v>23</v>
      </c>
      <c r="L19" s="3" t="s">
        <v>24</v>
      </c>
      <c r="N19" s="3" t="s">
        <v>14</v>
      </c>
      <c r="O19" s="3" t="s">
        <v>15</v>
      </c>
      <c r="P19" s="3" t="s">
        <v>16</v>
      </c>
    </row>
    <row r="20" spans="1:16">
      <c r="A20">
        <f t="shared" ref="A20:A27" si="9">B9*60</f>
        <v>0</v>
      </c>
      <c r="B20" t="e">
        <f>($C$9-$C9)/$C$9</f>
        <v>#DIV/0!</v>
      </c>
      <c r="D20" t="e">
        <f t="shared" ref="D20:D27" si="10">B20/$H9</f>
        <v>#DIV/0!</v>
      </c>
      <c r="E20" t="e">
        <f>LN(1/(1-B20))</f>
        <v>#DIV/0!</v>
      </c>
      <c r="F20" t="e">
        <f>$H$9*B20</f>
        <v>#DIV/0!</v>
      </c>
      <c r="H20">
        <f t="shared" ref="H20:H27" si="11">(2*I9+J9+K9)/(25*H9+2*I9+J9+K9)</f>
        <v>0</v>
      </c>
      <c r="J20">
        <f t="shared" ref="J20:J27" si="12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3">($H$10-$H10/L10)/$H$10</f>
        <v>0</v>
      </c>
      <c r="D21">
        <f t="shared" si="10"/>
        <v>0</v>
      </c>
      <c r="E21">
        <f t="shared" ref="E21:E27" si="14">LN(1/(1-B21))</f>
        <v>0</v>
      </c>
      <c r="F21">
        <f t="shared" ref="F21:F27" si="15">$H$9*B21</f>
        <v>0</v>
      </c>
      <c r="H21">
        <f t="shared" si="11"/>
        <v>1.9259826800212087E-3</v>
      </c>
      <c r="J21">
        <f t="shared" si="12"/>
        <v>2289.327013893776</v>
      </c>
      <c r="K21">
        <f t="shared" ref="K21:K27" si="16">LN(1/(1-H21))</f>
        <v>1.9278397695276124E-3</v>
      </c>
      <c r="L21">
        <f t="shared" ref="L21:L27" si="17">$H$9*H21</f>
        <v>2.5515418544920976E-10</v>
      </c>
      <c r="N21">
        <f t="shared" ref="N21:N27" si="18">I10/(I10+J10+K10)</f>
        <v>0</v>
      </c>
      <c r="O21">
        <f t="shared" ref="O21:O27" si="19">J10/(I10+J10+K10)</f>
        <v>0</v>
      </c>
      <c r="P21">
        <f t="shared" ref="P21:P27" si="20">K10/(I10+J10+K10)</f>
        <v>1</v>
      </c>
    </row>
    <row r="22" spans="1:16">
      <c r="A22">
        <f t="shared" si="9"/>
        <v>2400</v>
      </c>
      <c r="B22">
        <f t="shared" si="13"/>
        <v>4.2792778582243861E-2</v>
      </c>
      <c r="D22">
        <f t="shared" si="10"/>
        <v>55174.486647572179</v>
      </c>
      <c r="E22">
        <f t="shared" si="14"/>
        <v>4.3735378661964017E-2</v>
      </c>
      <c r="F22">
        <f t="shared" si="15"/>
        <v>5.6691873065756668E-9</v>
      </c>
      <c r="H22">
        <f t="shared" si="11"/>
        <v>4.0997444960903622E-3</v>
      </c>
      <c r="J22">
        <f t="shared" si="12"/>
        <v>5285.9689286886742</v>
      </c>
      <c r="K22">
        <f t="shared" si="16"/>
        <v>4.1081714887876769E-3</v>
      </c>
      <c r="L22">
        <f t="shared" si="17"/>
        <v>5.4313415084205119E-10</v>
      </c>
      <c r="N22">
        <f t="shared" si="18"/>
        <v>0</v>
      </c>
      <c r="O22">
        <f t="shared" si="19"/>
        <v>0</v>
      </c>
      <c r="P22">
        <f t="shared" si="20"/>
        <v>1</v>
      </c>
    </row>
    <row r="23" spans="1:16">
      <c r="A23">
        <f t="shared" si="9"/>
        <v>3600</v>
      </c>
      <c r="B23">
        <f t="shared" si="13"/>
        <v>-2.8292155070780076E-2</v>
      </c>
      <c r="D23">
        <f t="shared" si="10"/>
        <v>-34525.290002418449</v>
      </c>
      <c r="E23">
        <f t="shared" si="14"/>
        <v>-2.7899324196171568E-2</v>
      </c>
      <c r="F23">
        <f t="shared" si="15"/>
        <v>-3.7481447037769444E-9</v>
      </c>
      <c r="H23">
        <f t="shared" si="11"/>
        <v>7.0573782785955403E-3</v>
      </c>
      <c r="J23">
        <f t="shared" si="12"/>
        <v>8612.2117991968698</v>
      </c>
      <c r="K23">
        <f t="shared" si="16"/>
        <v>7.0823993643531532E-3</v>
      </c>
      <c r="L23">
        <f t="shared" si="17"/>
        <v>9.3496147434833729E-10</v>
      </c>
      <c r="N23">
        <f t="shared" si="18"/>
        <v>0</v>
      </c>
      <c r="O23">
        <f t="shared" si="19"/>
        <v>0</v>
      </c>
      <c r="P23">
        <f t="shared" si="20"/>
        <v>1</v>
      </c>
    </row>
    <row r="24" spans="1:16">
      <c r="A24">
        <f t="shared" si="9"/>
        <v>5400</v>
      </c>
      <c r="B24">
        <f t="shared" si="13"/>
        <v>8.3827413943086598E-2</v>
      </c>
      <c r="D24">
        <f t="shared" si="10"/>
        <v>111588.3218435896</v>
      </c>
      <c r="E24">
        <f t="shared" si="14"/>
        <v>8.7550519329567159E-2</v>
      </c>
      <c r="F24">
        <f t="shared" si="15"/>
        <v>1.1105455799180112E-8</v>
      </c>
      <c r="H24">
        <f t="shared" si="11"/>
        <v>1.5809149452907324E-2</v>
      </c>
      <c r="J24">
        <f t="shared" si="12"/>
        <v>21044.624595268466</v>
      </c>
      <c r="K24">
        <f t="shared" si="16"/>
        <v>1.5935446928470706E-2</v>
      </c>
      <c r="L24">
        <f t="shared" si="17"/>
        <v>2.0943961195211623E-9</v>
      </c>
      <c r="N24">
        <f t="shared" si="18"/>
        <v>6.5358124901606029E-2</v>
      </c>
      <c r="O24">
        <f t="shared" si="19"/>
        <v>0</v>
      </c>
      <c r="P24">
        <f t="shared" si="20"/>
        <v>0.93464187509839391</v>
      </c>
    </row>
    <row r="25" spans="1:16">
      <c r="A25">
        <f t="shared" si="9"/>
        <v>7200</v>
      </c>
      <c r="B25">
        <f t="shared" si="13"/>
        <v>0.12377559559033591</v>
      </c>
      <c r="D25">
        <f t="shared" si="10"/>
        <v>169252.65920408678</v>
      </c>
      <c r="E25">
        <f t="shared" si="14"/>
        <v>0.1321330514341037</v>
      </c>
      <c r="F25">
        <f t="shared" si="15"/>
        <v>1.6397790903807701E-8</v>
      </c>
      <c r="H25">
        <f t="shared" si="11"/>
        <v>2.5831962596578835E-2</v>
      </c>
      <c r="J25">
        <f t="shared" si="12"/>
        <v>35323.024228475937</v>
      </c>
      <c r="K25">
        <f t="shared" si="16"/>
        <v>2.6171467218524504E-2</v>
      </c>
      <c r="L25">
        <f t="shared" si="17"/>
        <v>3.4222184047947641E-9</v>
      </c>
      <c r="N25">
        <f t="shared" si="18"/>
        <v>6.8541793857374203E-2</v>
      </c>
      <c r="O25">
        <f t="shared" si="19"/>
        <v>0</v>
      </c>
      <c r="P25">
        <f t="shared" si="20"/>
        <v>0.93145820614262576</v>
      </c>
    </row>
    <row r="26" spans="1:16">
      <c r="A26">
        <f t="shared" si="9"/>
        <v>10800</v>
      </c>
      <c r="B26">
        <f t="shared" si="13"/>
        <v>0.21339540307263216</v>
      </c>
      <c r="D26">
        <f t="shared" si="10"/>
        <v>335901.74427978147</v>
      </c>
      <c r="E26">
        <f t="shared" si="14"/>
        <v>0.24002957495450725</v>
      </c>
      <c r="F26">
        <f t="shared" si="15"/>
        <v>2.8270622999062309E-8</v>
      </c>
      <c r="H26">
        <f t="shared" si="11"/>
        <v>5.1334252664584301E-2</v>
      </c>
      <c r="J26">
        <f t="shared" si="12"/>
        <v>80804.294577348031</v>
      </c>
      <c r="K26">
        <f t="shared" si="16"/>
        <v>5.2698758078133331E-2</v>
      </c>
      <c r="L26">
        <f t="shared" si="17"/>
        <v>6.8007617930041284E-9</v>
      </c>
      <c r="N26">
        <f t="shared" si="18"/>
        <v>6.3981265550758601E-2</v>
      </c>
      <c r="O26">
        <f t="shared" si="19"/>
        <v>0</v>
      </c>
      <c r="P26">
        <f t="shared" si="20"/>
        <v>0.93601873444924144</v>
      </c>
    </row>
    <row r="27" spans="1:16">
      <c r="A27">
        <f t="shared" si="9"/>
        <v>14400</v>
      </c>
      <c r="B27">
        <f t="shared" si="13"/>
        <v>0.2735138584621653</v>
      </c>
      <c r="D27">
        <f t="shared" si="10"/>
        <v>461342.95972316834</v>
      </c>
      <c r="E27">
        <f t="shared" si="14"/>
        <v>0.31953587180710091</v>
      </c>
      <c r="F27">
        <f t="shared" si="15"/>
        <v>3.6235115969067664E-8</v>
      </c>
      <c r="H27">
        <f t="shared" si="11"/>
        <v>8.9531146532390748E-2</v>
      </c>
      <c r="J27">
        <f t="shared" si="12"/>
        <v>151014.52029121009</v>
      </c>
      <c r="K27">
        <f t="shared" si="16"/>
        <v>9.3795588562564161E-2</v>
      </c>
      <c r="L27">
        <f t="shared" si="17"/>
        <v>1.1861086292611127E-8</v>
      </c>
      <c r="N27">
        <f t="shared" si="18"/>
        <v>6.8062718168205263E-2</v>
      </c>
      <c r="O27">
        <f t="shared" si="19"/>
        <v>0</v>
      </c>
      <c r="P27">
        <f t="shared" si="20"/>
        <v>0.93193728183179469</v>
      </c>
    </row>
  </sheetData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70" zoomScaleNormal="70" workbookViewId="0">
      <selection activeCell="R10" sqref="R10"/>
    </sheetView>
  </sheetViews>
  <sheetFormatPr defaultColWidth="8.7109375" defaultRowHeight="15"/>
  <cols>
    <col min="2" max="2" width="8.7109375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  <col min="18" max="18" width="14.85546875" bestFit="1" customWidth="1"/>
  </cols>
  <sheetData>
    <row r="1" spans="1:19">
      <c r="A1" t="s">
        <v>0</v>
      </c>
      <c r="L1" s="1">
        <v>42160</v>
      </c>
    </row>
    <row r="2" spans="1:19">
      <c r="A2" s="2" t="s">
        <v>1</v>
      </c>
      <c r="B2" t="s">
        <v>2</v>
      </c>
      <c r="L2" s="1"/>
    </row>
    <row r="3" spans="1:19">
      <c r="A3" s="2" t="s">
        <v>3</v>
      </c>
      <c r="B3" t="s">
        <v>4</v>
      </c>
    </row>
    <row r="4" spans="1:19">
      <c r="A4" s="2" t="s">
        <v>5</v>
      </c>
      <c r="B4" t="s">
        <v>6</v>
      </c>
    </row>
    <row r="5" spans="1:19">
      <c r="A5" s="2" t="s">
        <v>7</v>
      </c>
      <c r="B5" t="s">
        <v>8</v>
      </c>
    </row>
    <row r="7" spans="1:19">
      <c r="C7" t="s">
        <v>9</v>
      </c>
      <c r="H7" t="s">
        <v>10</v>
      </c>
      <c r="M7" t="s">
        <v>58</v>
      </c>
    </row>
    <row r="8" spans="1:19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 t="s">
        <v>57</v>
      </c>
      <c r="S8" s="3"/>
    </row>
    <row r="9" spans="1:19">
      <c r="A9">
        <v>0</v>
      </c>
      <c r="B9">
        <v>0</v>
      </c>
      <c r="H9">
        <f t="shared" ref="H9:H16" si="0">MAX(0.00000000000023369*C9+ 0.00000013248,0)</f>
        <v>1.3248000000000001E-7</v>
      </c>
      <c r="I9">
        <f t="shared" ref="I9:I16" si="1">MAX(0.0000000000027484*D9-0.0000000033261,0)</f>
        <v>0</v>
      </c>
      <c r="J9">
        <f t="shared" ref="J9:J16" si="2">MAX(0.0000000000044716*E9 - 0.000000049589,0)</f>
        <v>0</v>
      </c>
      <c r="K9">
        <f t="shared" ref="K9:K16" si="3"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5.4929203732944085E-5</v>
      </c>
    </row>
    <row r="10" spans="1:19">
      <c r="A10">
        <v>1</v>
      </c>
      <c r="B10">
        <v>20</v>
      </c>
      <c r="C10">
        <v>3432398</v>
      </c>
      <c r="D10">
        <v>45845</v>
      </c>
      <c r="E10">
        <v>0</v>
      </c>
      <c r="F10">
        <v>109270</v>
      </c>
      <c r="G10">
        <v>154958</v>
      </c>
      <c r="H10">
        <f t="shared" si="0"/>
        <v>9.3459708861999989E-7</v>
      </c>
      <c r="I10">
        <f t="shared" si="1"/>
        <v>1.22674298E-7</v>
      </c>
      <c r="J10">
        <f t="shared" si="2"/>
        <v>0</v>
      </c>
      <c r="K10">
        <f t="shared" si="3"/>
        <v>4.30659557E-7</v>
      </c>
      <c r="L10">
        <f t="shared" ref="L10:L16" si="4">G10/$G$10</f>
        <v>1</v>
      </c>
      <c r="M10">
        <f t="shared" ref="M10:M16" si="5">H10/(H10+I10+J10+K10)</f>
        <v>0.62811859154310656</v>
      </c>
      <c r="N10">
        <f t="shared" ref="N10:N16" si="6">I10/(H10+I10+J10+K10)</f>
        <v>8.2446230805271539E-2</v>
      </c>
      <c r="O10">
        <f t="shared" ref="O10:O16" si="7">J10/(H10+I10+J10+K10)</f>
        <v>0</v>
      </c>
      <c r="P10">
        <f t="shared" ref="P10:P16" si="8">K10/(H10+I10+J10+K10)</f>
        <v>0.2894351776516218</v>
      </c>
    </row>
    <row r="11" spans="1:19">
      <c r="A11">
        <v>2</v>
      </c>
      <c r="B11">
        <v>40</v>
      </c>
      <c r="C11">
        <v>2749360</v>
      </c>
      <c r="D11">
        <v>96832</v>
      </c>
      <c r="E11">
        <v>7485</v>
      </c>
      <c r="F11">
        <v>308621</v>
      </c>
      <c r="G11">
        <v>158558</v>
      </c>
      <c r="H11">
        <f t="shared" si="0"/>
        <v>7.7497793839999999E-7</v>
      </c>
      <c r="I11">
        <f t="shared" si="1"/>
        <v>2.6280696879999998E-7</v>
      </c>
      <c r="J11">
        <f t="shared" si="2"/>
        <v>0</v>
      </c>
      <c r="K11">
        <f t="shared" si="3"/>
        <v>1.2318711611E-6</v>
      </c>
      <c r="L11">
        <f t="shared" si="4"/>
        <v>1.0232321016017243</v>
      </c>
      <c r="M11">
        <f t="shared" si="5"/>
        <v>0.34145170681321241</v>
      </c>
      <c r="N11">
        <f t="shared" si="6"/>
        <v>0.11579153884616783</v>
      </c>
      <c r="O11">
        <f t="shared" si="7"/>
        <v>0</v>
      </c>
      <c r="P11">
        <f t="shared" si="8"/>
        <v>0.54275675434061976</v>
      </c>
    </row>
    <row r="12" spans="1:19">
      <c r="A12">
        <v>3</v>
      </c>
      <c r="B12">
        <v>60</v>
      </c>
      <c r="C12">
        <v>2375729</v>
      </c>
      <c r="D12">
        <v>140227</v>
      </c>
      <c r="E12">
        <v>8088</v>
      </c>
      <c r="F12">
        <v>531005</v>
      </c>
      <c r="G12">
        <v>162597</v>
      </c>
      <c r="H12">
        <f t="shared" si="0"/>
        <v>6.876641100099999E-7</v>
      </c>
      <c r="I12">
        <f t="shared" si="1"/>
        <v>3.8207378679999996E-7</v>
      </c>
      <c r="J12">
        <f t="shared" si="2"/>
        <v>0</v>
      </c>
      <c r="K12">
        <f t="shared" si="3"/>
        <v>2.1256546955000001E-6</v>
      </c>
      <c r="L12">
        <f t="shared" si="4"/>
        <v>1.0492972289265479</v>
      </c>
      <c r="M12">
        <f t="shared" si="5"/>
        <v>0.21520488958537537</v>
      </c>
      <c r="N12">
        <f t="shared" si="6"/>
        <v>0.11957021735591894</v>
      </c>
      <c r="O12">
        <f t="shared" si="7"/>
        <v>0</v>
      </c>
      <c r="P12">
        <f t="shared" si="8"/>
        <v>0.66522489305870569</v>
      </c>
    </row>
    <row r="13" spans="1:19">
      <c r="A13">
        <v>4</v>
      </c>
      <c r="B13">
        <v>90</v>
      </c>
      <c r="C13">
        <v>1594252</v>
      </c>
      <c r="D13">
        <v>221754</v>
      </c>
      <c r="E13">
        <v>14256</v>
      </c>
      <c r="F13">
        <v>1023365</v>
      </c>
      <c r="G13">
        <v>156336</v>
      </c>
      <c r="H13">
        <f t="shared" si="0"/>
        <v>5.0504074987999994E-7</v>
      </c>
      <c r="I13">
        <f t="shared" si="1"/>
        <v>6.0614259360000006E-7</v>
      </c>
      <c r="J13">
        <f t="shared" si="2"/>
        <v>1.4158129599999995E-8</v>
      </c>
      <c r="K13">
        <f t="shared" si="3"/>
        <v>4.1044987715000003E-6</v>
      </c>
      <c r="L13">
        <f t="shared" si="4"/>
        <v>1.0088927322242156</v>
      </c>
      <c r="M13">
        <f t="shared" si="5"/>
        <v>9.6569058759185658E-2</v>
      </c>
      <c r="N13">
        <f t="shared" si="6"/>
        <v>0.11590078573206558</v>
      </c>
      <c r="O13">
        <f t="shared" si="7"/>
        <v>2.7071820434042743E-3</v>
      </c>
      <c r="P13">
        <f t="shared" si="8"/>
        <v>0.78482297346534458</v>
      </c>
    </row>
    <row r="14" spans="1:19">
      <c r="A14">
        <v>5</v>
      </c>
      <c r="B14">
        <v>120</v>
      </c>
      <c r="C14">
        <v>862238</v>
      </c>
      <c r="D14">
        <v>305750</v>
      </c>
      <c r="E14">
        <v>23359</v>
      </c>
      <c r="F14">
        <v>1777837</v>
      </c>
      <c r="G14">
        <v>166469</v>
      </c>
      <c r="H14">
        <f t="shared" si="0"/>
        <v>3.3397639822000001E-7</v>
      </c>
      <c r="I14">
        <f t="shared" si="1"/>
        <v>8.369972E-7</v>
      </c>
      <c r="J14">
        <f t="shared" si="2"/>
        <v>5.4863104399999987E-8</v>
      </c>
      <c r="K14">
        <f t="shared" si="3"/>
        <v>7.1367971867000005E-6</v>
      </c>
      <c r="L14">
        <f t="shared" si="4"/>
        <v>1.0742846448715135</v>
      </c>
      <c r="M14">
        <f t="shared" si="5"/>
        <v>3.9936747517612177E-2</v>
      </c>
      <c r="N14">
        <f t="shared" si="6"/>
        <v>0.1000877487975334</v>
      </c>
      <c r="O14">
        <f t="shared" si="7"/>
        <v>6.5605053534707747E-3</v>
      </c>
      <c r="P14">
        <f t="shared" si="8"/>
        <v>0.85341499833138368</v>
      </c>
    </row>
    <row r="15" spans="1:19">
      <c r="A15">
        <v>6</v>
      </c>
      <c r="B15">
        <v>180</v>
      </c>
      <c r="C15">
        <v>212592</v>
      </c>
      <c r="D15">
        <v>336085</v>
      </c>
      <c r="E15">
        <v>36812</v>
      </c>
      <c r="F15">
        <v>2542872</v>
      </c>
      <c r="G15">
        <v>145746</v>
      </c>
      <c r="H15">
        <f t="shared" si="0"/>
        <v>1.8216062447999999E-7</v>
      </c>
      <c r="I15">
        <f t="shared" si="1"/>
        <v>9.2036991400000003E-7</v>
      </c>
      <c r="J15">
        <f t="shared" si="2"/>
        <v>1.1501953919999997E-7</v>
      </c>
      <c r="K15">
        <f t="shared" si="3"/>
        <v>1.02115493552E-5</v>
      </c>
      <c r="L15">
        <f t="shared" si="4"/>
        <v>0.94055163334580982</v>
      </c>
      <c r="M15">
        <f t="shared" si="5"/>
        <v>1.5938318285686454E-2</v>
      </c>
      <c r="N15">
        <f t="shared" si="6"/>
        <v>8.0528647021148328E-2</v>
      </c>
      <c r="O15">
        <f t="shared" si="7"/>
        <v>1.0063744731199383E-2</v>
      </c>
      <c r="P15">
        <f t="shared" si="8"/>
        <v>0.89346928996196573</v>
      </c>
    </row>
    <row r="16" spans="1:19">
      <c r="A16">
        <v>7</v>
      </c>
      <c r="B16">
        <v>240</v>
      </c>
      <c r="C16">
        <v>43901</v>
      </c>
      <c r="D16">
        <v>328057</v>
      </c>
      <c r="E16">
        <v>59404</v>
      </c>
      <c r="F16">
        <v>3406938</v>
      </c>
      <c r="G16">
        <v>158008</v>
      </c>
      <c r="H16">
        <f t="shared" si="0"/>
        <v>1.4273922469000001E-7</v>
      </c>
      <c r="I16">
        <f t="shared" si="1"/>
        <v>8.9830575880000003E-7</v>
      </c>
      <c r="J16">
        <f t="shared" si="2"/>
        <v>2.1604192639999997E-7</v>
      </c>
      <c r="K16">
        <f t="shared" si="3"/>
        <v>1.3684317015800001E-5</v>
      </c>
      <c r="L16">
        <f t="shared" si="4"/>
        <v>1.0196827527459054</v>
      </c>
      <c r="M16">
        <f t="shared" si="5"/>
        <v>9.5532672431522022E-3</v>
      </c>
      <c r="N16">
        <f t="shared" si="6"/>
        <v>6.0121911118102368E-2</v>
      </c>
      <c r="O16">
        <f t="shared" si="7"/>
        <v>1.4459278892028417E-2</v>
      </c>
      <c r="P16">
        <f t="shared" si="8"/>
        <v>0.91586554274671694</v>
      </c>
    </row>
    <row r="18" spans="1:16">
      <c r="A18" t="s">
        <v>18</v>
      </c>
      <c r="H18" t="s">
        <v>19</v>
      </c>
      <c r="N18" t="s">
        <v>20</v>
      </c>
    </row>
    <row r="19" spans="1:16">
      <c r="A19" s="3" t="s">
        <v>12</v>
      </c>
      <c r="B19" s="3" t="s">
        <v>21</v>
      </c>
      <c r="D19" s="3" t="s">
        <v>22</v>
      </c>
      <c r="E19" s="3" t="s">
        <v>23</v>
      </c>
      <c r="F19" s="3" t="s">
        <v>24</v>
      </c>
      <c r="H19" s="3" t="s">
        <v>21</v>
      </c>
      <c r="J19" s="3" t="s">
        <v>22</v>
      </c>
      <c r="K19" s="3" t="s">
        <v>23</v>
      </c>
      <c r="L19" s="3" t="s">
        <v>24</v>
      </c>
      <c r="N19" s="3" t="s">
        <v>14</v>
      </c>
      <c r="O19" s="3" t="s">
        <v>15</v>
      </c>
      <c r="P19" s="3" t="s">
        <v>16</v>
      </c>
    </row>
    <row r="20" spans="1:16">
      <c r="A20">
        <f t="shared" ref="A20:A27" si="9">B9*60</f>
        <v>0</v>
      </c>
      <c r="B20" t="e">
        <f>($C$9-$C9)/$C$9</f>
        <v>#DIV/0!</v>
      </c>
      <c r="D20" t="e">
        <f t="shared" ref="D20:D27" si="10">B20/$H9</f>
        <v>#DIV/0!</v>
      </c>
      <c r="E20" t="e">
        <f>LN(1/(1-B20))</f>
        <v>#DIV/0!</v>
      </c>
      <c r="F20" t="e">
        <f>$H$9*B20</f>
        <v>#DIV/0!</v>
      </c>
      <c r="H20">
        <f t="shared" ref="H20:H27" si="11">(2*I9+J9+K9)/(25*H9+2*I9+J9+K9)</f>
        <v>0</v>
      </c>
      <c r="J20">
        <f t="shared" ref="J20:J27" si="12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3">($H$10-$H10/L10)/$H$10</f>
        <v>0</v>
      </c>
      <c r="D21">
        <f t="shared" si="10"/>
        <v>0</v>
      </c>
      <c r="E21">
        <f t="shared" ref="E21:E27" si="14">LN(1/(1-B21))</f>
        <v>0</v>
      </c>
      <c r="F21">
        <f t="shared" ref="F21:F27" si="15">$H$9*B21</f>
        <v>0</v>
      </c>
      <c r="H21">
        <f t="shared" si="11"/>
        <v>2.8119045396451176E-2</v>
      </c>
      <c r="J21">
        <f t="shared" si="12"/>
        <v>30086.810390101877</v>
      </c>
      <c r="K21">
        <f t="shared" ref="K21:K27" si="16">LN(1/(1-H21))</f>
        <v>2.8521956710041946E-2</v>
      </c>
      <c r="L21">
        <f t="shared" ref="L21:L27" si="17">$H$9*H21</f>
        <v>3.7252111341218518E-9</v>
      </c>
      <c r="N21">
        <f t="shared" ref="N21:N27" si="18">I10/(I10+J10+K10)</f>
        <v>0.2217003295415568</v>
      </c>
      <c r="O21">
        <f t="shared" ref="O21:O27" si="19">J10/(I10+J10+K10)</f>
        <v>0</v>
      </c>
      <c r="P21">
        <f t="shared" ref="P21:P27" si="20">K10/(I10+J10+K10)</f>
        <v>0.77829967045844328</v>
      </c>
    </row>
    <row r="22" spans="1:16">
      <c r="A22">
        <f t="shared" si="9"/>
        <v>2400</v>
      </c>
      <c r="B22">
        <f t="shared" si="13"/>
        <v>0.18961618454727469</v>
      </c>
      <c r="D22">
        <f t="shared" si="10"/>
        <v>244673.00958108756</v>
      </c>
      <c r="E22">
        <f t="shared" si="14"/>
        <v>0.21024729730739702</v>
      </c>
      <c r="F22">
        <f t="shared" si="15"/>
        <v>2.5120352128822954E-8</v>
      </c>
      <c r="H22">
        <f t="shared" si="11"/>
        <v>8.316726407539006E-2</v>
      </c>
      <c r="J22">
        <f t="shared" si="12"/>
        <v>107315.65371666593</v>
      </c>
      <c r="K22">
        <f t="shared" si="16"/>
        <v>8.6830226935080829E-2</v>
      </c>
      <c r="L22">
        <f t="shared" si="17"/>
        <v>1.1017999144707676E-8</v>
      </c>
      <c r="N22">
        <f t="shared" si="18"/>
        <v>0.17582847005166444</v>
      </c>
      <c r="O22">
        <f t="shared" si="19"/>
        <v>0</v>
      </c>
      <c r="P22">
        <f t="shared" si="20"/>
        <v>0.82417152994833554</v>
      </c>
    </row>
    <row r="23" spans="1:16">
      <c r="A23">
        <f t="shared" si="9"/>
        <v>3600</v>
      </c>
      <c r="B23">
        <f t="shared" si="13"/>
        <v>0.29878142987045953</v>
      </c>
      <c r="D23">
        <f t="shared" si="10"/>
        <v>434487.45618862484</v>
      </c>
      <c r="E23">
        <f t="shared" si="14"/>
        <v>0.35493564292928875</v>
      </c>
      <c r="F23">
        <f t="shared" si="15"/>
        <v>3.958256382923848E-8</v>
      </c>
      <c r="H23">
        <f t="shared" si="11"/>
        <v>0.14390438648667514</v>
      </c>
      <c r="J23">
        <f t="shared" si="12"/>
        <v>209265.51842960439</v>
      </c>
      <c r="K23">
        <f t="shared" si="16"/>
        <v>0.15537321104857019</v>
      </c>
      <c r="L23">
        <f t="shared" si="17"/>
        <v>1.9064453121754723E-8</v>
      </c>
      <c r="N23">
        <f t="shared" si="18"/>
        <v>0.15235851468639675</v>
      </c>
      <c r="O23">
        <f t="shared" si="19"/>
        <v>0</v>
      </c>
      <c r="P23">
        <f t="shared" si="20"/>
        <v>0.84764148531360328</v>
      </c>
    </row>
    <row r="24" spans="1:16">
      <c r="A24">
        <f t="shared" si="9"/>
        <v>5400</v>
      </c>
      <c r="B24">
        <f t="shared" si="13"/>
        <v>0.46437973030568053</v>
      </c>
      <c r="D24">
        <f t="shared" si="10"/>
        <v>919489.62616584764</v>
      </c>
      <c r="E24">
        <f t="shared" si="14"/>
        <v>0.62432982104492241</v>
      </c>
      <c r="F24">
        <f t="shared" si="15"/>
        <v>6.1521026670896562E-8</v>
      </c>
      <c r="H24">
        <f t="shared" si="11"/>
        <v>0.29687329260196271</v>
      </c>
      <c r="J24">
        <f t="shared" si="12"/>
        <v>587820.47324399312</v>
      </c>
      <c r="K24">
        <f t="shared" si="16"/>
        <v>0.35221816529286959</v>
      </c>
      <c r="L24">
        <f t="shared" si="17"/>
        <v>3.9329773803908024E-8</v>
      </c>
      <c r="N24">
        <f t="shared" si="18"/>
        <v>0.12828959076039839</v>
      </c>
      <c r="O24">
        <f t="shared" si="19"/>
        <v>2.9965567038097059E-3</v>
      </c>
      <c r="P24">
        <f t="shared" si="20"/>
        <v>0.86871385253579203</v>
      </c>
    </row>
    <row r="25" spans="1:16">
      <c r="A25">
        <f t="shared" si="9"/>
        <v>7200</v>
      </c>
      <c r="B25">
        <f t="shared" si="13"/>
        <v>0.66736190510820181</v>
      </c>
      <c r="D25">
        <f t="shared" si="10"/>
        <v>1998230.7392529906</v>
      </c>
      <c r="E25">
        <f t="shared" si="14"/>
        <v>1.100700182126094</v>
      </c>
      <c r="F25">
        <f t="shared" si="15"/>
        <v>8.8412105188734579E-8</v>
      </c>
      <c r="H25">
        <f t="shared" si="11"/>
        <v>0.51499398190473711</v>
      </c>
      <c r="J25">
        <f t="shared" si="12"/>
        <v>1542007.1138245389</v>
      </c>
      <c r="K25">
        <f t="shared" si="16"/>
        <v>0.72359397967779682</v>
      </c>
      <c r="L25">
        <f t="shared" si="17"/>
        <v>6.8226402722739578E-8</v>
      </c>
      <c r="N25">
        <f t="shared" si="18"/>
        <v>0.10425120276059051</v>
      </c>
      <c r="O25">
        <f t="shared" si="19"/>
        <v>6.8334095034963604E-3</v>
      </c>
      <c r="P25">
        <f t="shared" si="20"/>
        <v>0.88891538773591317</v>
      </c>
    </row>
    <row r="26" spans="1:16">
      <c r="A26">
        <f t="shared" si="9"/>
        <v>10800</v>
      </c>
      <c r="B26">
        <f t="shared" si="13"/>
        <v>0.79277247470874279</v>
      </c>
      <c r="D26">
        <f t="shared" si="10"/>
        <v>4352051.8057720196</v>
      </c>
      <c r="E26">
        <f t="shared" si="14"/>
        <v>1.573937933350027</v>
      </c>
      <c r="F26">
        <f t="shared" si="15"/>
        <v>1.0502649744941425E-7</v>
      </c>
      <c r="H26">
        <f t="shared" si="11"/>
        <v>0.72765221695800519</v>
      </c>
      <c r="J26">
        <f t="shared" si="12"/>
        <v>3994563.6936367471</v>
      </c>
      <c r="K26">
        <f t="shared" si="16"/>
        <v>1.3006754152920841</v>
      </c>
      <c r="L26">
        <f t="shared" si="17"/>
        <v>9.6399365702596534E-8</v>
      </c>
      <c r="N26">
        <f t="shared" si="18"/>
        <v>8.1832926245904658E-2</v>
      </c>
      <c r="O26">
        <f t="shared" si="19"/>
        <v>1.0226741796985269E-2</v>
      </c>
      <c r="P26">
        <f t="shared" si="20"/>
        <v>0.9079403319571101</v>
      </c>
    </row>
    <row r="27" spans="1:16">
      <c r="A27">
        <f t="shared" si="9"/>
        <v>14400</v>
      </c>
      <c r="B27">
        <f t="shared" si="13"/>
        <v>0.85021999659788039</v>
      </c>
      <c r="D27">
        <f t="shared" si="10"/>
        <v>5956456.5972974971</v>
      </c>
      <c r="E27">
        <f t="shared" si="14"/>
        <v>1.8985877054468048</v>
      </c>
      <c r="F27">
        <f t="shared" si="15"/>
        <v>1.126371451492872E-7</v>
      </c>
      <c r="H27">
        <f t="shared" si="11"/>
        <v>0.81477305654675503</v>
      </c>
      <c r="J27">
        <f t="shared" si="12"/>
        <v>5708123.0356706297</v>
      </c>
      <c r="K27">
        <f t="shared" si="16"/>
        <v>1.6861734843428027</v>
      </c>
      <c r="L27">
        <f t="shared" si="17"/>
        <v>1.0794113453131411E-7</v>
      </c>
      <c r="N27">
        <f t="shared" si="18"/>
        <v>6.070181174787332E-2</v>
      </c>
      <c r="O27">
        <f t="shared" si="19"/>
        <v>1.4598744600612595E-2</v>
      </c>
      <c r="P27">
        <f t="shared" si="20"/>
        <v>0.92469944365151402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Kinetics</vt:lpstr>
      <vt:lpstr>Kinetics (rxn end)</vt:lpstr>
      <vt:lpstr>Selectivity</vt:lpstr>
      <vt:lpstr>FER28@75</vt:lpstr>
      <vt:lpstr>FER28@92</vt:lpstr>
      <vt:lpstr>FER28@97</vt:lpstr>
      <vt:lpstr>MFI40@70</vt:lpstr>
      <vt:lpstr>MFI40@78</vt:lpstr>
      <vt:lpstr>MFI40@92</vt:lpstr>
      <vt:lpstr>FAU40@70</vt:lpstr>
      <vt:lpstr>FAU40@78</vt:lpstr>
      <vt:lpstr>FAU40@92</vt:lpstr>
      <vt:lpstr>BEA19@70</vt:lpstr>
      <vt:lpstr>BEA19@78</vt:lpstr>
      <vt:lpstr>BEA19@92</vt:lpstr>
      <vt:lpstr>MOR45@70</vt:lpstr>
      <vt:lpstr>MOR45@78</vt:lpstr>
      <vt:lpstr>MOR45@92</vt:lpstr>
      <vt:lpstr>MCM22@70</vt:lpstr>
      <vt:lpstr>MCM22@78</vt:lpstr>
      <vt:lpstr>MCM22@92</vt:lpstr>
      <vt:lpstr>FAU15@70</vt:lpstr>
      <vt:lpstr>FAU15@78</vt:lpstr>
      <vt:lpstr>FAU15@92</vt:lpstr>
      <vt:lpstr>PMFI@70</vt:lpstr>
      <vt:lpstr>PMFI@78</vt:lpstr>
      <vt:lpstr>PMFI@92</vt:lpstr>
      <vt:lpstr>MCM36@70</vt:lpstr>
      <vt:lpstr>MCM36@78</vt:lpstr>
      <vt:lpstr>MCM36@92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</dc:creator>
  <cp:lastModifiedBy>Thien</cp:lastModifiedBy>
  <dcterms:created xsi:type="dcterms:W3CDTF">2015-06-03T15:40:00Z</dcterms:created>
  <dcterms:modified xsi:type="dcterms:W3CDTF">2015-08-11T16:44:41Z</dcterms:modified>
</cp:coreProperties>
</file>