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TOT NGHIEP/"/>
    </mc:Choice>
  </mc:AlternateContent>
  <xr:revisionPtr revIDLastSave="80" documentId="13_ncr:1_{30932F4B-CCDD-4468-A8C0-8304D5E635DC}" xr6:coauthVersionLast="47" xr6:coauthVersionMax="47" xr10:uidLastSave="{E8F25FFD-5934-43B5-B1DA-373EB22CAA84}"/>
  <bookViews>
    <workbookView xWindow="-120" yWindow="-120" windowWidth="29040" windowHeight="16440" tabRatio="792" firstSheet="2" activeTab="2" xr2:uid="{00000000-000D-0000-FFFF-FFFF00000000}"/>
  </bookViews>
  <sheets>
    <sheet name="LICH THEO HE CO QUAN" sheetId="44" r:id="rId1"/>
    <sheet name="THEO DOI HP TOT NGHIEP" sheetId="45" state="hidden" r:id="rId2"/>
    <sheet name="Lich HP TN - BM" sheetId="43" r:id="rId3"/>
    <sheet name="Sheet1" sheetId="46" r:id="rId4"/>
  </sheets>
  <definedNames>
    <definedName name="_xlnm._FilterDatabase" localSheetId="2" hidden="1">'Lich HP TN - BM'!$A$7:$Q$70</definedName>
    <definedName name="_xlnm._FilterDatabase" localSheetId="0" hidden="1">'LICH THEO HE CO QUAN'!$A$7:$O$88</definedName>
    <definedName name="_xlnm._FilterDatabase" localSheetId="1" hidden="1">'THEO DOI HP TOT NGHIEP'!$A$7:$C$67</definedName>
    <definedName name="break" localSheetId="2">'Lich HP TN - BM'!#REF!</definedName>
    <definedName name="break" localSheetId="0">'LICH THEO HE CO QUAN'!#REF!</definedName>
    <definedName name="break" localSheetId="1">'THEO DOI HP TOT NGHIEP'!#REF!</definedName>
    <definedName name="break">#REF!</definedName>
    <definedName name="_xlnm.Print_Area" localSheetId="2">'Lich HP TN - BM'!$A$1:$P$75</definedName>
    <definedName name="_xlnm.Print_Area" localSheetId="0">'LICH THEO HE CO QUAN'!$A$1:$N$92</definedName>
    <definedName name="_xlnm.Print_Area" localSheetId="1">'THEO DOI HP TOT NGHIEP'!$A$1:$C$73</definedName>
    <definedName name="_xlnm.Print_Titles" localSheetId="2">'Lich HP TN - BM'!$7:$7</definedName>
    <definedName name="_xlnm.Print_Titles" localSheetId="0">'LICH THEO HE CO QUAN'!$7:$7</definedName>
    <definedName name="_xlnm.Print_Titles" localSheetId="1">'THEO DOI HP TOT NGHIEP'!$7:$7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46" l="1"/>
  <c r="H16" i="46"/>
  <c r="H15" i="46"/>
  <c r="C62" i="46"/>
  <c r="F4" i="46"/>
  <c r="F5" i="46"/>
  <c r="F6" i="46"/>
  <c r="F7" i="46"/>
  <c r="F8" i="46"/>
  <c r="F9" i="46"/>
  <c r="F10" i="46"/>
  <c r="F11" i="46"/>
  <c r="F12" i="46"/>
  <c r="F13" i="46"/>
  <c r="F14" i="46"/>
  <c r="F15" i="46"/>
  <c r="F16" i="46"/>
  <c r="F17" i="46"/>
  <c r="F18" i="46"/>
  <c r="F19" i="46"/>
  <c r="F20" i="46"/>
  <c r="F21" i="46"/>
  <c r="F22" i="46"/>
  <c r="F23" i="46"/>
  <c r="F24" i="46"/>
  <c r="F3" i="46"/>
  <c r="L16" i="43"/>
  <c r="L17" i="43"/>
  <c r="L69" i="43"/>
  <c r="L12" i="43"/>
  <c r="L14" i="43"/>
  <c r="L32" i="43"/>
  <c r="L64" i="43"/>
  <c r="L33" i="43"/>
  <c r="L41" i="43"/>
  <c r="L53" i="43"/>
  <c r="L23" i="43"/>
  <c r="L58" i="43"/>
  <c r="L45" i="43"/>
  <c r="L46" i="43"/>
  <c r="L67" i="43"/>
  <c r="L8" i="43"/>
  <c r="L13" i="43"/>
  <c r="L15" i="43"/>
  <c r="L19" i="43"/>
  <c r="L21" i="43"/>
  <c r="L35" i="43"/>
  <c r="L40" i="43"/>
  <c r="L44" i="43"/>
  <c r="L52" i="43"/>
  <c r="L61" i="43"/>
  <c r="L9" i="43"/>
  <c r="L22" i="43"/>
  <c r="L31" i="43"/>
  <c r="L47" i="43"/>
  <c r="L62" i="43"/>
  <c r="L27" i="43"/>
  <c r="L29" i="43"/>
  <c r="L30" i="43"/>
  <c r="L36" i="43"/>
  <c r="L38" i="43"/>
  <c r="L43" i="43"/>
  <c r="L50" i="43"/>
  <c r="L42" i="43"/>
  <c r="L11" i="43"/>
  <c r="L54" i="43"/>
  <c r="L55" i="43"/>
  <c r="L56" i="43"/>
  <c r="L57" i="43"/>
  <c r="L59" i="43"/>
  <c r="L20" i="43"/>
  <c r="L24" i="43"/>
  <c r="L25" i="43"/>
  <c r="L28" i="43"/>
  <c r="L51" i="43"/>
  <c r="L49" i="43"/>
  <c r="L60" i="43"/>
  <c r="L68" i="43"/>
  <c r="L34" i="43"/>
  <c r="L37" i="43"/>
  <c r="L65" i="43"/>
  <c r="L10" i="43"/>
  <c r="L18" i="43"/>
  <c r="L26" i="43"/>
  <c r="L39" i="43"/>
  <c r="L48" i="43"/>
  <c r="L63" i="43"/>
  <c r="L66" i="43"/>
  <c r="I69" i="43"/>
  <c r="F69" i="43"/>
  <c r="I87" i="44"/>
  <c r="F87" i="44"/>
  <c r="E16" i="43"/>
  <c r="E17" i="43"/>
  <c r="E12" i="43"/>
  <c r="E14" i="43"/>
  <c r="E32" i="43"/>
  <c r="E64" i="43"/>
  <c r="E33" i="43"/>
  <c r="E41" i="43"/>
  <c r="E53" i="43"/>
  <c r="E23" i="43"/>
  <c r="E58" i="43"/>
  <c r="E45" i="43"/>
  <c r="E46" i="43"/>
  <c r="E67" i="43"/>
  <c r="E8" i="43"/>
  <c r="E13" i="43"/>
  <c r="E15" i="43"/>
  <c r="E19" i="43"/>
  <c r="E21" i="43"/>
  <c r="E35" i="43"/>
  <c r="E40" i="43"/>
  <c r="E44" i="43"/>
  <c r="E52" i="43"/>
  <c r="E61" i="43"/>
  <c r="E9" i="43"/>
  <c r="E22" i="43"/>
  <c r="E31" i="43"/>
  <c r="E47" i="43"/>
  <c r="E62" i="43"/>
  <c r="E27" i="43"/>
  <c r="E29" i="43"/>
  <c r="E30" i="43"/>
  <c r="E36" i="43"/>
  <c r="E38" i="43"/>
  <c r="E43" i="43"/>
  <c r="E50" i="43"/>
  <c r="E42" i="43"/>
  <c r="E11" i="43"/>
  <c r="E54" i="43"/>
  <c r="E55" i="43"/>
  <c r="E56" i="43"/>
  <c r="E57" i="43"/>
  <c r="E59" i="43"/>
  <c r="E20" i="43"/>
  <c r="E24" i="43"/>
  <c r="E25" i="43"/>
  <c r="E28" i="43"/>
  <c r="E51" i="43"/>
  <c r="E49" i="43"/>
  <c r="E60" i="43"/>
  <c r="E68" i="43"/>
  <c r="E34" i="43"/>
  <c r="E37" i="43"/>
  <c r="E65" i="43"/>
  <c r="E10" i="43"/>
  <c r="E18" i="43"/>
  <c r="E26" i="43"/>
  <c r="E39" i="43"/>
  <c r="E48" i="43"/>
  <c r="E63" i="43"/>
  <c r="E66" i="43"/>
  <c r="I51" i="44"/>
  <c r="K34" i="44"/>
  <c r="K35" i="44"/>
  <c r="K39" i="44"/>
  <c r="K41" i="44"/>
  <c r="K42" i="44"/>
  <c r="K44" i="44"/>
  <c r="K49" i="44"/>
  <c r="K51" i="44"/>
  <c r="K56" i="44"/>
  <c r="K58" i="44"/>
  <c r="K59" i="44"/>
  <c r="K60" i="44"/>
  <c r="K65" i="44"/>
  <c r="K66" i="44"/>
  <c r="K85" i="44"/>
  <c r="F11" i="44"/>
  <c r="H52" i="44"/>
  <c r="F86" i="44"/>
  <c r="F85" i="44"/>
  <c r="F84" i="44"/>
  <c r="I83" i="44"/>
  <c r="H84" i="44"/>
  <c r="I84" i="44"/>
  <c r="H85" i="44"/>
  <c r="I85" i="44"/>
  <c r="H86" i="44"/>
  <c r="I86" i="44"/>
  <c r="F83" i="44"/>
  <c r="F82" i="44"/>
  <c r="F81" i="44"/>
  <c r="F80" i="44"/>
  <c r="I79" i="44"/>
  <c r="H80" i="44"/>
  <c r="I80" i="44"/>
  <c r="H81" i="44"/>
  <c r="I81" i="44"/>
  <c r="H82" i="44"/>
  <c r="I82" i="44"/>
  <c r="F79" i="44"/>
  <c r="F77" i="44"/>
  <c r="I76" i="44"/>
  <c r="H77" i="44"/>
  <c r="I77" i="44"/>
  <c r="F76" i="44"/>
  <c r="F75" i="44"/>
  <c r="I74" i="44"/>
  <c r="H75" i="44"/>
  <c r="I75" i="44"/>
  <c r="F74" i="44"/>
  <c r="F73" i="44"/>
  <c r="F71" i="44"/>
  <c r="I70" i="44"/>
  <c r="H71" i="44"/>
  <c r="I71" i="44"/>
  <c r="H73" i="44"/>
  <c r="I73" i="44"/>
  <c r="F70" i="44"/>
  <c r="F68" i="44"/>
  <c r="I67" i="44"/>
  <c r="H68" i="44"/>
  <c r="I68" i="44"/>
  <c r="F67" i="44"/>
  <c r="F66" i="44"/>
  <c r="I65" i="44"/>
  <c r="H66" i="44"/>
  <c r="I66" i="44"/>
  <c r="F65" i="44"/>
  <c r="F63" i="44"/>
  <c r="F62" i="44"/>
  <c r="F61" i="44"/>
  <c r="I60" i="44"/>
  <c r="H61" i="44"/>
  <c r="I61" i="44"/>
  <c r="H62" i="44"/>
  <c r="I62" i="44"/>
  <c r="H63" i="44"/>
  <c r="I63" i="44"/>
  <c r="F60" i="44"/>
  <c r="F59" i="44"/>
  <c r="I58" i="44"/>
  <c r="H59" i="44"/>
  <c r="I59" i="44"/>
  <c r="F58" i="44"/>
  <c r="F57" i="44"/>
  <c r="I56" i="44"/>
  <c r="H57" i="44"/>
  <c r="I57" i="44"/>
  <c r="F56" i="44"/>
  <c r="F54" i="44"/>
  <c r="I53" i="44"/>
  <c r="H54" i="44"/>
  <c r="I54" i="44"/>
  <c r="F53" i="44"/>
  <c r="F52" i="44"/>
  <c r="I52" i="44"/>
  <c r="F51" i="44"/>
  <c r="F50" i="44"/>
  <c r="I49" i="44"/>
  <c r="H50" i="44"/>
  <c r="I50" i="44"/>
  <c r="F49" i="44"/>
  <c r="F47" i="44"/>
  <c r="F46" i="44"/>
  <c r="F45" i="44"/>
  <c r="I44" i="44"/>
  <c r="H45" i="44"/>
  <c r="I45" i="44"/>
  <c r="H46" i="44"/>
  <c r="I46" i="44"/>
  <c r="H47" i="44"/>
  <c r="I47" i="44"/>
  <c r="F44" i="44"/>
  <c r="F43" i="44"/>
  <c r="F42" i="44"/>
  <c r="I41" i="44"/>
  <c r="H42" i="44"/>
  <c r="I42" i="44"/>
  <c r="H43" i="44"/>
  <c r="I43" i="44"/>
  <c r="F41" i="44"/>
  <c r="F39" i="44"/>
  <c r="F38" i="44"/>
  <c r="I37" i="44"/>
  <c r="H38" i="44"/>
  <c r="I38" i="44"/>
  <c r="H39" i="44"/>
  <c r="I39" i="44"/>
  <c r="F37" i="44"/>
  <c r="F35" i="44"/>
  <c r="I34" i="44"/>
  <c r="H35" i="44"/>
  <c r="I35" i="44"/>
  <c r="F34" i="44"/>
  <c r="F33" i="44"/>
  <c r="F32" i="44"/>
  <c r="F31" i="44"/>
  <c r="F28" i="44"/>
  <c r="F29" i="44"/>
  <c r="F26" i="44"/>
  <c r="F25" i="44"/>
  <c r="I24" i="44"/>
  <c r="H25" i="44"/>
  <c r="I25" i="44"/>
  <c r="H26" i="44"/>
  <c r="I26" i="44"/>
  <c r="F24" i="44"/>
  <c r="F22" i="44"/>
  <c r="F20" i="44"/>
  <c r="F19" i="44"/>
  <c r="I17" i="44"/>
  <c r="H19" i="44"/>
  <c r="I19" i="44"/>
  <c r="H20" i="44"/>
  <c r="I20" i="44"/>
  <c r="H22" i="44"/>
  <c r="I22" i="44"/>
  <c r="F17" i="44"/>
  <c r="F15" i="44"/>
  <c r="F13" i="44"/>
  <c r="F12" i="44"/>
  <c r="F10" i="44"/>
  <c r="I9" i="44"/>
  <c r="H10" i="44"/>
  <c r="I10" i="44"/>
  <c r="H12" i="44"/>
  <c r="F9" i="44"/>
  <c r="I12" i="44"/>
  <c r="H13" i="44"/>
  <c r="I13" i="44"/>
  <c r="H15" i="44"/>
  <c r="I15" i="44"/>
  <c r="F68" i="43"/>
  <c r="F67" i="43"/>
  <c r="F66" i="43"/>
  <c r="F65" i="43"/>
  <c r="F64" i="43"/>
  <c r="F63" i="43"/>
  <c r="F62" i="43"/>
  <c r="F61" i="43"/>
  <c r="F60" i="43"/>
  <c r="F59" i="43"/>
  <c r="F57" i="43"/>
  <c r="F56" i="43"/>
  <c r="F55" i="43"/>
  <c r="F54" i="43"/>
  <c r="F53" i="43"/>
  <c r="F28" i="43"/>
  <c r="F52" i="43"/>
  <c r="F42" i="43"/>
  <c r="F50" i="43"/>
  <c r="F49" i="43"/>
  <c r="F48" i="43"/>
  <c r="F47" i="43"/>
  <c r="F46" i="43"/>
  <c r="F45" i="43"/>
  <c r="F58" i="43"/>
  <c r="F44" i="43"/>
  <c r="F43" i="43"/>
  <c r="F41" i="43"/>
  <c r="F40" i="43"/>
  <c r="F39" i="43"/>
  <c r="F38" i="43"/>
  <c r="F37" i="43"/>
  <c r="F36" i="43"/>
  <c r="F35" i="43"/>
  <c r="F34" i="43"/>
  <c r="F33" i="43"/>
  <c r="F32" i="43"/>
  <c r="F31" i="43"/>
  <c r="F30" i="43"/>
  <c r="F29" i="43"/>
  <c r="F27" i="43"/>
  <c r="F26" i="43"/>
  <c r="F51" i="43"/>
  <c r="F25" i="43"/>
  <c r="F24" i="43"/>
  <c r="F23" i="43"/>
  <c r="F22" i="43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I28" i="44"/>
  <c r="H29" i="44"/>
  <c r="I29" i="44"/>
  <c r="H31" i="44"/>
  <c r="I31" i="44"/>
  <c r="H32" i="44"/>
  <c r="I32" i="44"/>
  <c r="H33" i="44"/>
  <c r="I33" i="44"/>
  <c r="L70" i="43" l="1"/>
  <c r="F25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Phuong Thuy</author>
  </authors>
  <commentList>
    <comment ref="C2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Phuong Thuy:</t>
        </r>
        <r>
          <rPr>
            <sz val="9"/>
            <color indexed="81"/>
            <rFont val="Tahoma"/>
            <family val="2"/>
          </rPr>
          <t xml:space="preserve">
dời lịch với BM Tâm thần</t>
        </r>
      </text>
    </comment>
  </commentList>
</comments>
</file>

<file path=xl/sharedStrings.xml><?xml version="1.0" encoding="utf-8"?>
<sst xmlns="http://schemas.openxmlformats.org/spreadsheetml/2006/main" count="1122" uniqueCount="286">
  <si>
    <r>
      <t xml:space="preserve">ĐẠI HỌC Y DƯỢC
THÀNH PHỐ HỒ CHÍ MINH
</t>
    </r>
    <r>
      <rPr>
        <b/>
        <u/>
        <sz val="12"/>
        <rFont val="Times New Roman"/>
        <family val="1"/>
      </rPr>
      <t>KHOA Y</t>
    </r>
  </si>
  <si>
    <r>
      <t xml:space="preserve">CỘNG HOÀ XÃ HỘI CHỦ NGHĨA VIỆT NAM
</t>
    </r>
    <r>
      <rPr>
        <b/>
        <u/>
        <sz val="12"/>
        <rFont val="Times New Roman"/>
        <family val="1"/>
      </rPr>
      <t>Độc lập - Tự do - Hạnh phúc</t>
    </r>
  </si>
  <si>
    <t>LỊCH GIẢNG CHI TIẾT HỌC PHẦN TỐT NGHIỆP
NĂM 6 - NĂM HỌC 2022-2023
Tổng số: 60 tiết LT (4 TC)
(XẾP THEO HỆ CƠ QUAN)</t>
  </si>
  <si>
    <t>ĐỊA ĐIỂM: ĐẠI GIẢNG ĐƯỜNG</t>
  </si>
  <si>
    <t xml:space="preserve">File gồm 2 sheets. Vui lòng điền thông tin Bài giảng vào sheet này.
</t>
  </si>
  <si>
    <t>SỐ LƯỢNG SV: 398</t>
  </si>
  <si>
    <t>Trang tính đã được cố định dòng cột. Muốn hủy cố định, vào Tab View\Freeze Panes\Unfreeze Panes</t>
  </si>
  <si>
    <t>Tên slide bài giảng: Mã tìm kiếm _Hệ cơ quan_bộ môn_tên giảng viên</t>
  </si>
  <si>
    <t>THÔNG TIN GIỜ GIẢNG</t>
  </si>
  <si>
    <t>BỘ MÔN BỔ SUNG THÔNG TIN</t>
  </si>
  <si>
    <t>BỘ MÔN PHÂN CÔNG GIẢNG VIÊN GIẢNG DẠY</t>
  </si>
  <si>
    <t>TT</t>
  </si>
  <si>
    <t xml:space="preserve">Mã tìm kiếm </t>
  </si>
  <si>
    <t>HỆ CƠ QUAN</t>
  </si>
  <si>
    <t>THỨ TỰ 
GIẢNG</t>
  </si>
  <si>
    <t>THỨ</t>
  </si>
  <si>
    <t>NGÀY</t>
  </si>
  <si>
    <t>GIỜ 
BẮT ĐẦU</t>
  </si>
  <si>
    <t>GIỜ 
KẾT THÚC</t>
  </si>
  <si>
    <t>THỜI LƯỢNG/BM</t>
  </si>
  <si>
    <t>TÊN BÀI GIẢNG</t>
  </si>
  <si>
    <t>GIẢNG VIÊN</t>
  </si>
  <si>
    <t>ĐIỆN THOẠI</t>
  </si>
  <si>
    <t>EMAIL UMP</t>
  </si>
  <si>
    <t>EMAIL KHÁC (GMAIL, YAHOO, HOTMAIL,...)</t>
  </si>
  <si>
    <t>Miễn dịch - Đề kháng - Ký chủ</t>
  </si>
  <si>
    <t>Nhi</t>
  </si>
  <si>
    <t>40 phút</t>
  </si>
  <si>
    <t xml:space="preserve">Chủng ngửa ở trẻ em, sốt phát ban và bệnh tai chân miệng, Sốt xuất huyết Dengue  ở trẻ em. </t>
  </si>
  <si>
    <t>TS Nguyễn An Nghĩa</t>
  </si>
  <si>
    <t>0903199796</t>
  </si>
  <si>
    <t>nghianguyen@ump.edu.vn</t>
  </si>
  <si>
    <t>Nhiễm</t>
  </si>
  <si>
    <t>50 phút</t>
  </si>
  <si>
    <t>Sốt, sốt phát ban, PN phơi nhiễm HIV, HIV/AIDS</t>
  </si>
  <si>
    <t>ThS. Trần Đăng Khoa</t>
  </si>
  <si>
    <t>0965199467</t>
  </si>
  <si>
    <t>trandangkhoa@ump.edu.vn</t>
  </si>
  <si>
    <t>Nội tổng quát</t>
  </si>
  <si>
    <t>HỦY KHÔNG GIẢNG DẠY</t>
  </si>
  <si>
    <t>Y học gia đình</t>
  </si>
  <si>
    <t>10 phút</t>
  </si>
  <si>
    <t>Tầm soát HIV/AIDS tại PK ngoại trú</t>
  </si>
  <si>
    <t>PGS. TS. Phạm Lê An
ThS. Lữ Minh Đạt</t>
  </si>
  <si>
    <t>0908153743
0772028868</t>
  </si>
  <si>
    <t>phamlean@ump.edu.vn
luminhdat@ump.edu.vn</t>
  </si>
  <si>
    <t>Phụ sản</t>
  </si>
  <si>
    <t>TS. Trần Nhật Thăng</t>
  </si>
  <si>
    <t>0906030441</t>
  </si>
  <si>
    <t>thang.tranobs@ump.edu.vn</t>
  </si>
  <si>
    <t>THANG.TRANOBS@gmail.com</t>
  </si>
  <si>
    <t>Thống kê y sinh học và diễn giải y văn</t>
  </si>
  <si>
    <t>Dự án Học thuật</t>
  </si>
  <si>
    <t>20 phút</t>
  </si>
  <si>
    <t>TS. Phạm Lê Duy</t>
  </si>
  <si>
    <t>0969965278</t>
  </si>
  <si>
    <t>drduypham@ump.edu.vn</t>
  </si>
  <si>
    <t>Da - mô dưới da</t>
  </si>
  <si>
    <t>chuyển lịch dạy từ 16:20 - 17:00 ngày 19/07/2023</t>
  </si>
  <si>
    <t xml:space="preserve">chuyển
lịch </t>
  </si>
  <si>
    <r>
      <t xml:space="preserve">Da liễu </t>
    </r>
    <r>
      <rPr>
        <b/>
        <sz val="12"/>
        <color rgb="FF0070C0"/>
        <rFont val="Times New Roman"/>
        <family val="1"/>
      </rPr>
      <t>(Bộ môn chuyển lịch dạy từ 16:20 - 17:00 ngày 19/07/2023)</t>
    </r>
  </si>
  <si>
    <t>Ths.Bs. Trần Thị Thuý Phượng</t>
  </si>
  <si>
    <t>tttphuong@ump.eduvn</t>
  </si>
  <si>
    <t>Hệ máu - Lưới - Bạch huyết</t>
  </si>
  <si>
    <t>TS Nguyễn Thị Mai Anh</t>
  </si>
  <si>
    <t>0906864883</t>
  </si>
  <si>
    <t>ntmanh@ump.edu.vn</t>
  </si>
  <si>
    <t>Huyết học</t>
  </si>
  <si>
    <t>60 phút</t>
  </si>
  <si>
    <t>PGS. TS. Huỳnh Nghĩa</t>
  </si>
  <si>
    <t>0918449119</t>
  </si>
  <si>
    <t>nghiahoathuphuong@ump.edu.vn</t>
  </si>
  <si>
    <t>Kỹ năng giao tiếp và y đức</t>
  </si>
  <si>
    <t>Cơ xương khớp - chấn thương chỉnh hình</t>
  </si>
  <si>
    <t>Chấn thương chỉnh hình</t>
  </si>
  <si>
    <t>100 phút</t>
  </si>
  <si>
    <t>ThS. Lê Viết Cẩn (Nhóm trưởng)
ThS. Nguyễn Anh Khoa
ThS. Ngô Viết Nhuận
ThS. Lê Hoàng Trúc Phương
ThS. Huỳnh Minh Thành
ThS. Trần Văn Vương</t>
  </si>
  <si>
    <t>0792.286.712
0919.406.333
0934.144.697
0946.420.838
0905.091.286
0906.995.042</t>
  </si>
  <si>
    <t>levietcan1202@ump.edu.vn
khoaemail@ump.edu.vn
ngonhuan@ump.edu.vn
phuongthu2729@ump.edu.vn
wedthanh@ump.edu.vn
bstranvanvuong@ump.edu.vn</t>
  </si>
  <si>
    <t>Tiếp cận đau lưng tại PK ngoại trú</t>
  </si>
  <si>
    <t>Sức khoẻ hành vi - Tâm thần</t>
  </si>
  <si>
    <t>Tâm thần</t>
  </si>
  <si>
    <t>ThS Trần Anh Ngọc</t>
  </si>
  <si>
    <t>0969993226</t>
  </si>
  <si>
    <t>ngoctran92@ump.edu.vn</t>
  </si>
  <si>
    <t>BSCK2 Nguyễn Thuỵ Minh Thư</t>
  </si>
  <si>
    <t>0983966371</t>
  </si>
  <si>
    <t>thunguyen@ump.edu.vn</t>
  </si>
  <si>
    <t>Hệ Thần kinh</t>
  </si>
  <si>
    <t>ThS. Trần Minh Hoàng</t>
  </si>
  <si>
    <t>094 6717599</t>
  </si>
  <si>
    <t>dr.hoangtm@ump.edu.vn</t>
  </si>
  <si>
    <t>Ngoại thần kinh</t>
  </si>
  <si>
    <t>Ths.Đổ Hồng Hải</t>
  </si>
  <si>
    <t>0989003214</t>
  </si>
  <si>
    <t xml:space="preserve">Dohonghai@ump.edu.vn, </t>
  </si>
  <si>
    <t>Dohonghai81@gmail.com</t>
  </si>
  <si>
    <t>Thần kinh</t>
  </si>
  <si>
    <t>ThS. Trần Thanh Hùng</t>
  </si>
  <si>
    <t>0838427942</t>
  </si>
  <si>
    <t>tranthanhhungmd@ump.edu.vn</t>
  </si>
  <si>
    <t>Hệ nội tiết</t>
  </si>
  <si>
    <t>Ung thư</t>
  </si>
  <si>
    <t>TS. Nguyễn Hữu Phúc (tuyến giáp)</t>
  </si>
  <si>
    <t>0905821998</t>
  </si>
  <si>
    <t>nhphuc@ump.edu.vn</t>
  </si>
  <si>
    <t>Tầm soát ĐTĐ thai kỳ tại PK ngoại trú</t>
  </si>
  <si>
    <t>Nội tiết</t>
  </si>
  <si>
    <t>90 phút</t>
  </si>
  <si>
    <t>TS. Trần Quang Khánh</t>
  </si>
  <si>
    <t>0909311786</t>
  </si>
  <si>
    <t>tranquangkhanh@ump.edu.vn</t>
  </si>
  <si>
    <t>khanh.tran007@yahoo.com</t>
  </si>
  <si>
    <t>Hệ hô hấp</t>
  </si>
  <si>
    <t>ThS. Ngô Nguyễn Hải Thanh</t>
  </si>
  <si>
    <t>0986684230</t>
  </si>
  <si>
    <t>haithanhmd1989@ump.edu.vn</t>
  </si>
  <si>
    <t>haithanhmd1989@gmail.com</t>
  </si>
  <si>
    <t>80 phút</t>
  </si>
  <si>
    <t>BSCKII. Bùi Xuân Phúc</t>
  </si>
  <si>
    <t>0918632059</t>
  </si>
  <si>
    <t>xuanphuc@ump.edu.vn</t>
  </si>
  <si>
    <t>phucbuixuan@yahoo.com</t>
  </si>
  <si>
    <t>ThS. Lê Thị Thuý Hằng</t>
  </si>
  <si>
    <t>00983337756</t>
  </si>
  <si>
    <t>lethithuyhang@ump.edu.vn</t>
  </si>
  <si>
    <t>Lao - bệnh phổi</t>
  </si>
  <si>
    <t>ThS. Nguyễn Thị Ngọc thương</t>
  </si>
  <si>
    <t>0983667802</t>
  </si>
  <si>
    <t>drnguyenthuong@ump.edu.vn</t>
  </si>
  <si>
    <t>Ngoại lồng ngực</t>
  </si>
  <si>
    <t>TS Trần Minh Bảo Luân</t>
  </si>
  <si>
    <t>0988990059</t>
  </si>
  <si>
    <t>tranminhbaoluan@ump.edu.vn</t>
  </si>
  <si>
    <t>tranminhbaoluan@yahoo.com</t>
  </si>
  <si>
    <t xml:space="preserve">Ung thư </t>
  </si>
  <si>
    <t>ThS. Phan Đỗ Phương Thảo</t>
  </si>
  <si>
    <t>0934188132</t>
  </si>
  <si>
    <t>phandophuongthao@ump.edu.vn</t>
  </si>
  <si>
    <t>110 phút</t>
  </si>
  <si>
    <t>ThS Nguyễn Thuỳ Vân Thảo</t>
  </si>
  <si>
    <t>0909705002</t>
  </si>
  <si>
    <t>ntvthao@ump.edu.vn</t>
  </si>
  <si>
    <t>Hệ tim mạch</t>
  </si>
  <si>
    <t>BSCKII. Bùi Cao Mỹ Ái</t>
  </si>
  <si>
    <t>myaicao@ump.edu.vn</t>
  </si>
  <si>
    <t>Y học cấp cứu</t>
  </si>
  <si>
    <t>BSCKI Huỳnh Quang Đại</t>
  </si>
  <si>
    <t>0908704668</t>
  </si>
  <si>
    <t>dai.huynh@ump.edu.vn</t>
  </si>
  <si>
    <t>BSCKI. Trần Cao Cường</t>
  </si>
  <si>
    <t>dr.trancaocuong@ump.edu.vn</t>
  </si>
  <si>
    <t>Tầm soát hội chứng chuyển hóa tại PK ngoại trú</t>
  </si>
  <si>
    <t>BSCK2 Nguyễn Thị Liên Chi</t>
  </si>
  <si>
    <t>0984984480</t>
  </si>
  <si>
    <t>chinguyen@ump.edu.vn</t>
  </si>
  <si>
    <t>ThS Lâm Thảo Cường</t>
  </si>
  <si>
    <t>0986558878</t>
  </si>
  <si>
    <t>ltcuong@ump.edu.vn</t>
  </si>
  <si>
    <t>lamthaocuong@yahoo.com.vn</t>
  </si>
  <si>
    <t>Hệ tiêu hoá</t>
  </si>
  <si>
    <t>130 phút</t>
  </si>
  <si>
    <t>ThS. Võ Phạm Phương Uyên</t>
  </si>
  <si>
    <t>0938588652</t>
  </si>
  <si>
    <t>dr.vpphuonguyen@ump.edu.vn</t>
  </si>
  <si>
    <t>ThS Huỳnh Ngọc Thanh</t>
  </si>
  <si>
    <t>0799891740</t>
  </si>
  <si>
    <t>huynhngocthanh@ump.edu.vn</t>
  </si>
  <si>
    <t>Ngoại tổng quát</t>
  </si>
  <si>
    <t>TS Võ Duy Long (tiêu hóa trên)</t>
  </si>
  <si>
    <t>0918133915</t>
  </si>
  <si>
    <t>long.vd@ump.edu.vn</t>
  </si>
  <si>
    <t>longvoduy26@yahoo.com</t>
  </si>
  <si>
    <t>BSCKII Nguyễn Phúc Minh (tiêu hóa dưới)</t>
  </si>
  <si>
    <t>bsphucminh@ump.edu.vn</t>
  </si>
  <si>
    <t>phucminh77@yahoo.com</t>
  </si>
  <si>
    <t>ThS Phạm Hữu Thông (tiêu hóa-gan mật tụy)</t>
  </si>
  <si>
    <t>thongpham3@ump.edu.vn</t>
  </si>
  <si>
    <t>thongpham3@yahoo.com</t>
  </si>
  <si>
    <t>ThS. Nguyễn Quang Trung</t>
  </si>
  <si>
    <t>0918341690</t>
  </si>
  <si>
    <t>dr_quangtrung@ump.edu.vn</t>
  </si>
  <si>
    <t>30 phút</t>
  </si>
  <si>
    <t>Tham vấn chế độ ăn cho bệnh nhân COPD. Tham vấn và phòng ngừa béo phì, suy dinh dưỡng</t>
  </si>
  <si>
    <t xml:space="preserve">ThS Nguyễn Thị Thoại An </t>
  </si>
  <si>
    <t>0982723372</t>
  </si>
  <si>
    <t>nguyenthithoaian@ump.edu.vn</t>
  </si>
  <si>
    <t>Hệ thận - niệu</t>
  </si>
  <si>
    <t>ThS. Ngô Bích Tuyền</t>
  </si>
  <si>
    <t>0908140171</t>
  </si>
  <si>
    <t>ngobichtuyen@ump.edu.vn</t>
  </si>
  <si>
    <t>bichtuyencat@yahoo.com</t>
  </si>
  <si>
    <t>ThS. Lê Nguyễn Xuân Điền</t>
  </si>
  <si>
    <t>0918059703</t>
  </si>
  <si>
    <t>lenguyenxuandien@ump.edu.vn</t>
  </si>
  <si>
    <t>lenguyenxuandien@yahoo.com</t>
  </si>
  <si>
    <t>ThS Đỗ Đăng Trí</t>
  </si>
  <si>
    <t>0908839665</t>
  </si>
  <si>
    <t>dodangtri@ump.edu.vn</t>
  </si>
  <si>
    <t>Tiết niệu</t>
  </si>
  <si>
    <t>ThS. Phạm Đức Minh</t>
  </si>
  <si>
    <t>0937392789</t>
  </si>
  <si>
    <t>phamducminh159@ump.edu.vn</t>
  </si>
  <si>
    <t>Hệ sinh sản</t>
  </si>
  <si>
    <t>Ngoại nhi</t>
  </si>
  <si>
    <t>ThS. Lê Nguyễn Yên</t>
  </si>
  <si>
    <t>0908824867</t>
  </si>
  <si>
    <t>bsnguyenyen@ump.edu.vn</t>
  </si>
  <si>
    <t>bsnguyenyen@gmail.com</t>
  </si>
  <si>
    <t>ThS. Trần Nhật Huy</t>
  </si>
  <si>
    <t>0907489841</t>
  </si>
  <si>
    <t>tranhuy@ump.edu.vn</t>
  </si>
  <si>
    <t>tranhuykmf@gmail.com</t>
  </si>
  <si>
    <t>Sản - phụ khoa</t>
  </si>
  <si>
    <t xml:space="preserve">ThS. Huỳnh Vĩnh Phạm Uyên
ThS. Nguyễn Đăng Phước Hiền
ThS BSCKII. Phạm Hùng Cường </t>
  </si>
  <si>
    <t>0938999627
0974656101
0938311689</t>
  </si>
  <si>
    <t>huynhvinhphamuyen@ump.edu.vn
drndphuochien@ump.edu.vn
bsphcuong@ump.edu.vn</t>
  </si>
  <si>
    <t>huynhvinhphamuyen@yahoo.com
drhiennguyen1986@gmail.com
bsphcuong@gmail.com</t>
  </si>
  <si>
    <t>BSCKI. Phạm Thanh Hoàng
BSCKII. Nguyễn Thị Hương Xuân
ThS. Nguyễn Vân Yến Nhi
ThS. Vũ Thị Thục Anh
BSCKI. Trần Thị Minh Châu</t>
  </si>
  <si>
    <t>0904578385
0901985987
0932712810
0909087927
0903491207</t>
  </si>
  <si>
    <t>drthanhhoangpham@ump.edu.vn
huongxuannguyen0402@ump.edu.vn
yennhics@ump.edu.vn
drvuthithucanh@ump.edu.vn
drchautran@ump.edu.vn</t>
  </si>
  <si>
    <t>thanhhoangtnt@yahoo.com
huongxuannguyen0402@gmail.com
yennhics@gmail.com
dr.vuthithucanh@gmail.com
chau.trantminh@gmail.com</t>
  </si>
  <si>
    <t>ThS. Đoàn Trọng Nghĩa</t>
  </si>
  <si>
    <t>0382600823</t>
  </si>
  <si>
    <t>dtnghia@ump.edu.vn</t>
  </si>
  <si>
    <t>Rối loạn đa cơ quan</t>
  </si>
  <si>
    <t>ThS Bùi Thanh Liêm</t>
  </si>
  <si>
    <t>0938165083</t>
  </si>
  <si>
    <t>liem.bui@ump.edu.vn</t>
  </si>
  <si>
    <t>TS. Nguyễn Thị Cẩm Hường</t>
  </si>
  <si>
    <t>0983773915</t>
  </si>
  <si>
    <t>dr_camhuong@ump.edu.vn</t>
  </si>
  <si>
    <t>Tầm soát các ung thư thường gặp</t>
  </si>
  <si>
    <t>Lão khoa</t>
  </si>
  <si>
    <t>ThS. Nguyễn Trần Tố Trân</t>
  </si>
  <si>
    <t>0979635889</t>
  </si>
  <si>
    <t>nguyentrantotran@ump.edu.vn</t>
  </si>
  <si>
    <t>nguyentrantotran@gmail.com</t>
  </si>
  <si>
    <t xml:space="preserve">ThS. Nguyễn Ngọc Tú </t>
  </si>
  <si>
    <t>0772413722</t>
  </si>
  <si>
    <t xml:space="preserve">ngoctu@ump.edu.vn </t>
  </si>
  <si>
    <t>Chăm sóc giảm nhẹ</t>
  </si>
  <si>
    <t>Đánh giá kiểm soát đau mạn tính do ung thư</t>
  </si>
  <si>
    <t>TS. Thân Hà Ngọc Thể</t>
  </si>
  <si>
    <t>0917273669</t>
  </si>
  <si>
    <t>the2509@ump.edu.vn</t>
  </si>
  <si>
    <t>BSCKII Lý Hữu Tuấn</t>
  </si>
  <si>
    <t>0918426525</t>
  </si>
  <si>
    <t>tuanlymd@ump.edu.vn</t>
  </si>
  <si>
    <t>tuanlymd@gmail.com</t>
  </si>
  <si>
    <t>ThS. Quan Anh Tiến</t>
  </si>
  <si>
    <t>0968355637</t>
  </si>
  <si>
    <t>quananhtien@ump.edu.vn</t>
  </si>
  <si>
    <t>Da liễu</t>
  </si>
  <si>
    <t>TRƯỞNG KHOA</t>
  </si>
  <si>
    <t>STT</t>
  </si>
  <si>
    <t>BỘ MÔN</t>
  </si>
  <si>
    <t>THỜI LƯỢNG
/BM</t>
  </si>
  <si>
    <t>Đánh giá kiểm soát 
đau mạn tính do ung thư</t>
  </si>
  <si>
    <t>0917.273.669</t>
  </si>
  <si>
    <t>1. Gãy xương do chấn thương
2. Tổn thương dây chằng
3. Trật khớp
4. Sưng/ đau khớp cấp không do chấn thương
5. Đau chi không do chấn thương</t>
  </si>
  <si>
    <t>6. Vết thương phần mềm
7. Đau cổ- lưng do cột sống</t>
  </si>
  <si>
    <t>Tiếp cận chẩn đoán, xử trí bước đầu và cấp cứu ho ra máu</t>
  </si>
  <si>
    <t>Phòng ngừa té ngã ở người cao tuổi</t>
  </si>
  <si>
    <t>Ung thư dạ dày, 
ung thư thực quản</t>
  </si>
  <si>
    <t>Ôn tập các vấn đề lâm sàng
 của hệ tiêu hóa</t>
  </si>
  <si>
    <t>Gan to, vàng da, chấn thương-vết thương bụng, 
khối phồng vùng bẹn, nhiễm trùng ngoại khoa</t>
  </si>
  <si>
    <t>Những vấn đề cần điều chỉnh 
trước phẫu thuật ngoại tổng quát</t>
  </si>
  <si>
    <t>Ôn tập hệ nội tiết</t>
  </si>
  <si>
    <t>Ôn tập hệ hô hấp</t>
  </si>
  <si>
    <t>Ôn tập hệ tim mạch</t>
  </si>
  <si>
    <t>Ôn tập hệ tiêu hóa</t>
  </si>
  <si>
    <t>Ôn tập hệ thận - niệu</t>
  </si>
  <si>
    <t>Rối loạn ý thức, Trí nhớ và suy giảm nhận thức, Đau đầu chóng mặt, Khiếm khuyết cảm giác vận động, Ngôn ngữ và phát âm, Cơn động kinh và bệnh động kinh</t>
  </si>
  <si>
    <t>Đột quỵ, Bệnh PARKINSON và các RLVĐ</t>
  </si>
  <si>
    <t>Câu</t>
  </si>
  <si>
    <t>Bộ môn</t>
  </si>
  <si>
    <t>Số câu</t>
  </si>
  <si>
    <t>Nhiễm</t>
  </si>
  <si>
    <t>Nội tiết</t>
  </si>
  <si>
    <t>Nội tổng quát</t>
  </si>
  <si>
    <t>Phụ sản</t>
  </si>
  <si>
    <t>Tâm thần</t>
  </si>
  <si>
    <t>Thần kinh</t>
  </si>
  <si>
    <t>Tiết niệu</t>
  </si>
  <si>
    <t>Y học cấp cứu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</si>
</sst>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242424"/>
      <name val="Times New Roman"/>
      <family val="1"/>
    </font>
    <font>
      <b/>
      <sz val="12"/>
      <color rgb="FF0070C0"/>
      <name val="Times New Roman"/>
      <family val="1"/>
    </font>
    <font>
      <b/>
      <sz val="7.5"/>
      <color rgb="FFFF0000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1DF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FBFA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D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0" applyFont="1"/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left"/>
    </xf>
    <xf numFmtId="20" fontId="2" fillId="6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0" fontId="2" fillId="8" borderId="1" xfId="0" applyNumberFormat="1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left" vertical="center"/>
    </xf>
    <xf numFmtId="20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/>
    <xf numFmtId="164" fontId="2" fillId="0" borderId="1" xfId="0" applyNumberFormat="1" applyFont="1" applyBorder="1" applyAlignment="1">
      <alignment wrapText="1"/>
    </xf>
    <xf numFmtId="164" fontId="2" fillId="0" borderId="1" xfId="0" quotePrefix="1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3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16" borderId="1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19" borderId="1" xfId="0" applyFont="1" applyFill="1" applyBorder="1"/>
    <xf numFmtId="0" fontId="2" fillId="19" borderId="1" xfId="0" applyFont="1" applyFill="1" applyBorder="1" applyAlignment="1">
      <alignment vertical="center"/>
    </xf>
    <xf numFmtId="164" fontId="2" fillId="0" borderId="1" xfId="0" quotePrefix="1" applyNumberFormat="1" applyFont="1" applyBorder="1" applyAlignment="1">
      <alignment horizontal="left" wrapText="1"/>
    </xf>
    <xf numFmtId="1" fontId="8" fillId="17" borderId="1" xfId="0" applyNumberFormat="1" applyFont="1" applyFill="1" applyBorder="1" applyAlignment="1">
      <alignment horizontal="center" vertical="center" wrapText="1"/>
    </xf>
    <xf numFmtId="1" fontId="2" fillId="17" borderId="1" xfId="0" applyNumberFormat="1" applyFont="1" applyFill="1" applyBorder="1" applyAlignment="1">
      <alignment horizontal="center"/>
    </xf>
    <xf numFmtId="1" fontId="2" fillId="17" borderId="1" xfId="0" applyNumberFormat="1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1" applyFont="1"/>
    <xf numFmtId="0" fontId="2" fillId="0" borderId="0" xfId="1" applyFont="1" applyAlignment="1">
      <alignment horizontal="center" vertical="top" wrapText="1"/>
    </xf>
    <xf numFmtId="164" fontId="2" fillId="0" borderId="0" xfId="1" applyNumberFormat="1" applyFont="1"/>
    <xf numFmtId="0" fontId="7" fillId="0" borderId="0" xfId="1" applyFont="1"/>
    <xf numFmtId="164" fontId="7" fillId="0" borderId="0" xfId="1" applyNumberFormat="1" applyFont="1"/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/>
    <xf numFmtId="14" fontId="4" fillId="0" borderId="1" xfId="1" applyNumberFormat="1" applyFont="1" applyBorder="1" applyAlignment="1">
      <alignment horizontal="center"/>
    </xf>
    <xf numFmtId="20" fontId="4" fillId="0" borderId="1" xfId="1" applyNumberFormat="1" applyFont="1" applyBorder="1" applyAlignment="1">
      <alignment horizontal="left"/>
    </xf>
    <xf numFmtId="1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/>
    <xf numFmtId="0" fontId="4" fillId="0" borderId="0" xfId="1" applyFont="1"/>
    <xf numFmtId="0" fontId="2" fillId="0" borderId="1" xfId="1" applyFont="1" applyBorder="1"/>
    <xf numFmtId="14" fontId="2" fillId="0" borderId="1" xfId="1" applyNumberFormat="1" applyFont="1" applyBorder="1" applyAlignment="1">
      <alignment horizontal="center"/>
    </xf>
    <xf numFmtId="20" fontId="2" fillId="0" borderId="1" xfId="1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164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14" fontId="2" fillId="0" borderId="2" xfId="1" applyNumberFormat="1" applyFont="1" applyBorder="1" applyAlignment="1">
      <alignment horizontal="center"/>
    </xf>
    <xf numFmtId="20" fontId="2" fillId="0" borderId="2" xfId="1" applyNumberFormat="1" applyFont="1" applyBorder="1" applyAlignment="1">
      <alignment horizontal="left"/>
    </xf>
    <xf numFmtId="1" fontId="2" fillId="0" borderId="2" xfId="1" applyNumberFormat="1" applyFont="1" applyBorder="1" applyAlignment="1">
      <alignment horizontal="center"/>
    </xf>
    <xf numFmtId="0" fontId="4" fillId="0" borderId="1" xfId="1" applyFont="1" applyBorder="1" applyAlignment="1">
      <alignment horizontal="left" wrapText="1"/>
    </xf>
    <xf numFmtId="164" fontId="4" fillId="0" borderId="1" xfId="1" applyNumberFormat="1" applyFont="1" applyBorder="1" applyAlignment="1">
      <alignment wrapText="1"/>
    </xf>
    <xf numFmtId="0" fontId="4" fillId="0" borderId="1" xfId="1" applyFont="1" applyBorder="1" applyAlignment="1">
      <alignment wrapText="1"/>
    </xf>
    <xf numFmtId="164" fontId="2" fillId="0" borderId="1" xfId="1" quotePrefix="1" applyNumberFormat="1" applyFont="1" applyBorder="1" applyAlignment="1">
      <alignment wrapText="1"/>
    </xf>
    <xf numFmtId="20" fontId="2" fillId="8" borderId="1" xfId="1" applyNumberFormat="1" applyFont="1" applyFill="1" applyBorder="1" applyAlignment="1">
      <alignment horizontal="left"/>
    </xf>
    <xf numFmtId="20" fontId="2" fillId="6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164" fontId="2" fillId="0" borderId="1" xfId="1" applyNumberFormat="1" applyFont="1" applyBorder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20" fontId="2" fillId="6" borderId="1" xfId="1" applyNumberFormat="1" applyFont="1" applyFill="1" applyBorder="1" applyAlignment="1">
      <alignment horizontal="left" vertical="center"/>
    </xf>
    <xf numFmtId="0" fontId="2" fillId="0" borderId="0" xfId="1" applyFont="1" applyAlignment="1">
      <alignment horizontal="center"/>
    </xf>
    <xf numFmtId="2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11" fillId="0" borderId="1" xfId="0" applyFont="1" applyBorder="1" applyAlignment="1">
      <alignment vertical="center"/>
    </xf>
    <xf numFmtId="164" fontId="4" fillId="12" borderId="1" xfId="0" applyNumberFormat="1" applyFont="1" applyFill="1" applyBorder="1" applyAlignment="1">
      <alignment horizontal="center" vertical="center" wrapText="1"/>
    </xf>
    <xf numFmtId="1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 wrapText="1"/>
    </xf>
    <xf numFmtId="164" fontId="2" fillId="6" borderId="1" xfId="0" quotePrefix="1" applyNumberFormat="1" applyFont="1" applyFill="1" applyBorder="1" applyAlignment="1">
      <alignment wrapText="1"/>
    </xf>
    <xf numFmtId="0" fontId="12" fillId="6" borderId="1" xfId="2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" fontId="2" fillId="2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6" borderId="1" xfId="0" applyFont="1" applyFill="1" applyBorder="1"/>
    <xf numFmtId="1" fontId="2" fillId="17" borderId="1" xfId="0" applyNumberFormat="1" applyFont="1" applyFill="1" applyBorder="1" applyAlignment="1">
      <alignment horizontal="left"/>
    </xf>
    <xf numFmtId="1" fontId="2" fillId="20" borderId="1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center" wrapText="1"/>
    </xf>
    <xf numFmtId="20" fontId="2" fillId="19" borderId="1" xfId="1" applyNumberFormat="1" applyFont="1" applyFill="1" applyBorder="1" applyAlignment="1">
      <alignment horizontal="left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1" fontId="4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2" fillId="21" borderId="1" xfId="1" applyFont="1" applyFill="1" applyBorder="1" applyAlignment="1">
      <alignment horizontal="center"/>
    </xf>
    <xf numFmtId="0" fontId="2" fillId="21" borderId="1" xfId="1" applyFont="1" applyFill="1" applyBorder="1"/>
    <xf numFmtId="14" fontId="2" fillId="21" borderId="1" xfId="1" applyNumberFormat="1" applyFont="1" applyFill="1" applyBorder="1" applyAlignment="1">
      <alignment horizontal="center"/>
    </xf>
    <xf numFmtId="20" fontId="2" fillId="21" borderId="6" xfId="1" applyNumberFormat="1" applyFont="1" applyFill="1" applyBorder="1"/>
    <xf numFmtId="20" fontId="2" fillId="21" borderId="7" xfId="1" applyNumberFormat="1" applyFont="1" applyFill="1" applyBorder="1"/>
    <xf numFmtId="20" fontId="2" fillId="21" borderId="8" xfId="1" applyNumberFormat="1" applyFont="1" applyFill="1" applyBorder="1"/>
    <xf numFmtId="0" fontId="2" fillId="21" borderId="0" xfId="1" applyFont="1" applyFill="1"/>
    <xf numFmtId="0" fontId="2" fillId="21" borderId="0" xfId="0" applyFont="1" applyFill="1"/>
    <xf numFmtId="1" fontId="2" fillId="20" borderId="1" xfId="0" applyNumberFormat="1" applyFont="1" applyFill="1" applyBorder="1" applyAlignment="1">
      <alignment horizontal="left" wrapText="1"/>
    </xf>
    <xf numFmtId="0" fontId="13" fillId="0" borderId="0" xfId="0" applyFont="1" applyAlignment="1">
      <alignment vertical="center"/>
    </xf>
    <xf numFmtId="1" fontId="2" fillId="4" borderId="1" xfId="1" applyNumberFormat="1" applyFont="1" applyFill="1" applyBorder="1" applyAlignment="1">
      <alignment horizontal="left"/>
    </xf>
    <xf numFmtId="1" fontId="2" fillId="4" borderId="1" xfId="1" applyNumberFormat="1" applyFont="1" applyFill="1" applyBorder="1" applyAlignment="1">
      <alignment horizontal="left" wrapText="1"/>
    </xf>
    <xf numFmtId="0" fontId="4" fillId="10" borderId="1" xfId="1" applyFont="1" applyFill="1" applyBorder="1" applyAlignment="1">
      <alignment horizontal="center" vertical="center" wrapText="1"/>
    </xf>
    <xf numFmtId="20" fontId="8" fillId="10" borderId="1" xfId="1" applyNumberFormat="1" applyFont="1" applyFill="1" applyBorder="1" applyAlignment="1">
      <alignment horizontal="center" vertical="center" wrapText="1"/>
    </xf>
    <xf numFmtId="1" fontId="8" fillId="10" borderId="1" xfId="1" applyNumberFormat="1" applyFont="1" applyFill="1" applyBorder="1" applyAlignment="1">
      <alignment horizontal="center" vertical="center" wrapText="1"/>
    </xf>
    <xf numFmtId="1" fontId="8" fillId="10" borderId="1" xfId="0" applyNumberFormat="1" applyFont="1" applyFill="1" applyBorder="1" applyAlignment="1">
      <alignment horizontal="center" vertical="center" wrapText="1"/>
    </xf>
    <xf numFmtId="164" fontId="4" fillId="10" borderId="1" xfId="1" applyNumberFormat="1" applyFont="1" applyFill="1" applyBorder="1" applyAlignment="1">
      <alignment horizontal="center" vertical="center" wrapText="1"/>
    </xf>
    <xf numFmtId="0" fontId="15" fillId="6" borderId="0" xfId="0" applyFont="1" applyFill="1"/>
    <xf numFmtId="0" fontId="12" fillId="0" borderId="1" xfId="2" applyBorder="1" applyAlignment="1">
      <alignment wrapText="1"/>
    </xf>
    <xf numFmtId="1" fontId="2" fillId="17" borderId="1" xfId="0" applyNumberFormat="1" applyFont="1" applyFill="1" applyBorder="1" applyAlignment="1">
      <alignment horizontal="center" wrapText="1"/>
    </xf>
    <xf numFmtId="0" fontId="9" fillId="0" borderId="1" xfId="1" applyFont="1" applyBorder="1"/>
    <xf numFmtId="0" fontId="9" fillId="2" borderId="1" xfId="0" applyFont="1" applyFill="1" applyBorder="1" applyAlignment="1">
      <alignment horizontal="center" vertical="center" wrapText="1"/>
    </xf>
    <xf numFmtId="0" fontId="17" fillId="20" borderId="1" xfId="1" applyFont="1" applyFill="1" applyBorder="1" applyAlignment="1">
      <alignment horizontal="center" vertical="center" wrapText="1"/>
    </xf>
    <xf numFmtId="0" fontId="16" fillId="19" borderId="1" xfId="1" applyFont="1" applyFill="1" applyBorder="1" applyAlignment="1">
      <alignment horizontal="left"/>
    </xf>
    <xf numFmtId="0" fontId="18" fillId="0" borderId="1" xfId="1" applyFont="1" applyBorder="1" applyAlignment="1">
      <alignment horizontal="center"/>
    </xf>
    <xf numFmtId="14" fontId="18" fillId="0" borderId="1" xfId="1" applyNumberFormat="1" applyFont="1" applyBorder="1" applyAlignment="1">
      <alignment horizontal="center"/>
    </xf>
    <xf numFmtId="20" fontId="18" fillId="0" borderId="1" xfId="1" applyNumberFormat="1" applyFont="1" applyBorder="1" applyAlignment="1">
      <alignment horizontal="left"/>
    </xf>
    <xf numFmtId="1" fontId="18" fillId="0" borderId="1" xfId="1" applyNumberFormat="1" applyFont="1" applyBorder="1" applyAlignment="1">
      <alignment horizontal="center"/>
    </xf>
    <xf numFmtId="0" fontId="2" fillId="20" borderId="1" xfId="1" applyFont="1" applyFill="1" applyBorder="1" applyAlignment="1">
      <alignment horizontal="center"/>
    </xf>
    <xf numFmtId="0" fontId="2" fillId="20" borderId="1" xfId="1" applyFont="1" applyFill="1" applyBorder="1"/>
    <xf numFmtId="14" fontId="2" fillId="20" borderId="1" xfId="1" applyNumberFormat="1" applyFont="1" applyFill="1" applyBorder="1" applyAlignment="1">
      <alignment horizontal="center"/>
    </xf>
    <xf numFmtId="20" fontId="2" fillId="20" borderId="1" xfId="1" applyNumberFormat="1" applyFont="1" applyFill="1" applyBorder="1" applyAlignment="1">
      <alignment horizontal="left"/>
    </xf>
    <xf numFmtId="1" fontId="2" fillId="20" borderId="1" xfId="1" applyNumberFormat="1" applyFont="1" applyFill="1" applyBorder="1" applyAlignment="1">
      <alignment horizontal="center"/>
    </xf>
    <xf numFmtId="1" fontId="2" fillId="20" borderId="1" xfId="1" applyNumberFormat="1" applyFont="1" applyFill="1" applyBorder="1" applyAlignment="1">
      <alignment horizontal="left" wrapText="1"/>
    </xf>
    <xf numFmtId="164" fontId="2" fillId="20" borderId="1" xfId="1" quotePrefix="1" applyNumberFormat="1" applyFont="1" applyFill="1" applyBorder="1" applyAlignment="1">
      <alignment wrapText="1"/>
    </xf>
    <xf numFmtId="0" fontId="12" fillId="20" borderId="1" xfId="2" applyFill="1" applyBorder="1" applyAlignment="1">
      <alignment wrapText="1"/>
    </xf>
    <xf numFmtId="0" fontId="2" fillId="20" borderId="1" xfId="1" applyFont="1" applyFill="1" applyBorder="1" applyAlignment="1">
      <alignment wrapText="1"/>
    </xf>
    <xf numFmtId="0" fontId="19" fillId="4" borderId="1" xfId="0" applyFont="1" applyFill="1" applyBorder="1"/>
    <xf numFmtId="1" fontId="19" fillId="17" borderId="1" xfId="0" applyNumberFormat="1" applyFont="1" applyFill="1" applyBorder="1" applyAlignment="1">
      <alignment horizontal="left"/>
    </xf>
    <xf numFmtId="1" fontId="19" fillId="17" borderId="1" xfId="0" applyNumberFormat="1" applyFont="1" applyFill="1" applyBorder="1" applyAlignment="1">
      <alignment horizontal="center"/>
    </xf>
    <xf numFmtId="1" fontId="19" fillId="4" borderId="1" xfId="1" applyNumberFormat="1" applyFont="1" applyFill="1" applyBorder="1" applyAlignment="1">
      <alignment horizontal="left" wrapText="1"/>
    </xf>
    <xf numFmtId="1" fontId="19" fillId="17" borderId="1" xfId="0" applyNumberFormat="1" applyFont="1" applyFill="1" applyBorder="1" applyAlignment="1">
      <alignment horizontal="center" vertical="center"/>
    </xf>
    <xf numFmtId="0" fontId="15" fillId="20" borderId="1" xfId="0" applyFont="1" applyFill="1" applyBorder="1"/>
    <xf numFmtId="0" fontId="20" fillId="0" borderId="1" xfId="1" applyFont="1" applyBorder="1" applyAlignment="1">
      <alignment horizontal="left"/>
    </xf>
    <xf numFmtId="1" fontId="2" fillId="6" borderId="1" xfId="0" applyNumberFormat="1" applyFont="1" applyFill="1" applyBorder="1" applyAlignment="1">
      <alignment horizontal="center"/>
    </xf>
    <xf numFmtId="1" fontId="0" fillId="0" borderId="0" xfId="0" applyNumberFormat="1"/>
    <xf numFmtId="0" fontId="2" fillId="0" borderId="5" xfId="0" applyFont="1" applyBorder="1"/>
    <xf numFmtId="0" fontId="14" fillId="20" borderId="1" xfId="0" applyFont="1" applyFill="1" applyBorder="1" applyAlignment="1">
      <alignment wrapText="1"/>
    </xf>
    <xf numFmtId="1" fontId="2" fillId="17" borderId="0" xfId="0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2" fillId="22" borderId="1" xfId="0" applyNumberFormat="1" applyFont="1" applyFill="1" applyBorder="1" applyAlignment="1">
      <alignment horizontal="center"/>
    </xf>
    <xf numFmtId="14" fontId="2" fillId="19" borderId="1" xfId="0" applyNumberFormat="1" applyFont="1" applyFill="1" applyBorder="1" applyAlignment="1">
      <alignment horizontal="center"/>
    </xf>
    <xf numFmtId="14" fontId="2" fillId="2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24" borderId="1" xfId="0" applyNumberFormat="1" applyFont="1" applyFill="1" applyBorder="1" applyAlignment="1">
      <alignment horizontal="center"/>
    </xf>
    <xf numFmtId="14" fontId="2" fillId="25" borderId="1" xfId="0" applyNumberFormat="1" applyFont="1" applyFill="1" applyBorder="1" applyAlignment="1">
      <alignment horizontal="center"/>
    </xf>
    <xf numFmtId="14" fontId="2" fillId="26" borderId="1" xfId="0" applyNumberFormat="1" applyFont="1" applyFill="1" applyBorder="1" applyAlignment="1">
      <alignment horizontal="center"/>
    </xf>
    <xf numFmtId="14" fontId="2" fillId="27" borderId="1" xfId="0" applyNumberFormat="1" applyFont="1" applyFill="1" applyBorder="1" applyAlignment="1">
      <alignment horizontal="center"/>
    </xf>
    <xf numFmtId="14" fontId="2" fillId="21" borderId="1" xfId="0" applyNumberFormat="1" applyFont="1" applyFill="1" applyBorder="1" applyAlignment="1">
      <alignment horizontal="center"/>
    </xf>
    <xf numFmtId="14" fontId="2" fillId="21" borderId="1" xfId="0" applyNumberFormat="1" applyFont="1" applyFill="1" applyBorder="1" applyAlignment="1">
      <alignment horizontal="center" vertical="center"/>
    </xf>
    <xf numFmtId="14" fontId="2" fillId="28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4" fillId="29" borderId="1" xfId="0" applyNumberFormat="1" applyFont="1" applyFill="1" applyBorder="1" applyAlignment="1">
      <alignment horizontal="center"/>
    </xf>
    <xf numFmtId="14" fontId="2" fillId="29" borderId="1" xfId="0" applyNumberFormat="1" applyFont="1" applyFill="1" applyBorder="1" applyAlignment="1">
      <alignment horizontal="center"/>
    </xf>
    <xf numFmtId="14" fontId="2" fillId="15" borderId="1" xfId="0" applyNumberFormat="1" applyFont="1" applyFill="1" applyBorder="1" applyAlignment="1">
      <alignment horizontal="center"/>
    </xf>
    <xf numFmtId="14" fontId="2" fillId="13" borderId="1" xfId="0" applyNumberFormat="1" applyFont="1" applyFill="1" applyBorder="1" applyAlignment="1">
      <alignment horizontal="center"/>
    </xf>
    <xf numFmtId="14" fontId="2" fillId="30" borderId="1" xfId="0" applyNumberFormat="1" applyFont="1" applyFill="1" applyBorder="1" applyAlignment="1">
      <alignment horizontal="center"/>
    </xf>
    <xf numFmtId="14" fontId="2" fillId="30" borderId="1" xfId="0" applyNumberFormat="1" applyFont="1" applyFill="1" applyBorder="1" applyAlignment="1">
      <alignment horizontal="center" vertical="center"/>
    </xf>
    <xf numFmtId="14" fontId="2" fillId="26" borderId="1" xfId="0" applyNumberFormat="1" applyFont="1" applyFill="1" applyBorder="1" applyAlignment="1">
      <alignment horizontal="center" vertical="center"/>
    </xf>
    <xf numFmtId="14" fontId="2" fillId="30" borderId="1" xfId="1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9" borderId="4" xfId="0" applyFont="1" applyFill="1" applyBorder="1" applyAlignment="1">
      <alignment horizontal="left" vertical="center"/>
    </xf>
    <xf numFmtId="0" fontId="2" fillId="19" borderId="5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 vertical="center"/>
    </xf>
    <xf numFmtId="0" fontId="2" fillId="14" borderId="5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6" borderId="4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6E0B4"/>
      <color rgb="FFFF0000"/>
      <color rgb="FFE2ED79"/>
      <color rgb="FFFFCCCC"/>
      <color rgb="FFEFBFA5"/>
      <color rgb="FF66CCFF"/>
      <color rgb="FFCC99FF"/>
      <color rgb="FFFF99FF"/>
      <color rgb="FF11DFCB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tphuong@ump.eduvn" TargetMode="External"/><Relationship Id="rId2" Type="http://schemas.openxmlformats.org/officeDocument/2006/relationships/hyperlink" Target="mailto:tttphuong@ump.eduvn" TargetMode="External"/><Relationship Id="rId1" Type="http://schemas.openxmlformats.org/officeDocument/2006/relationships/hyperlink" Target="mailto:drnguyenthuong@ump.edu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ttphuong@ump.eduvn" TargetMode="External"/><Relationship Id="rId1" Type="http://schemas.openxmlformats.org/officeDocument/2006/relationships/hyperlink" Target="mailto:drnguyenthuong@ump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88"/>
  <sheetViews>
    <sheetView topLeftCell="A75" zoomScale="82" zoomScaleNormal="82" workbookViewId="0">
      <selection activeCell="C9" sqref="C9"/>
    </sheetView>
  </sheetViews>
  <sheetFormatPr defaultColWidth="9" defaultRowHeight="15.75"/>
  <cols>
    <col min="1" max="1" width="7.140625" style="96" customWidth="1"/>
    <col min="2" max="2" width="9" style="55" customWidth="1"/>
    <col min="3" max="3" width="55.5703125" style="55" customWidth="1"/>
    <col min="4" max="4" width="23.140625" style="55" customWidth="1"/>
    <col min="5" max="5" width="9.42578125" style="96" customWidth="1"/>
    <col min="6" max="6" width="6.5703125" style="96" customWidth="1"/>
    <col min="7" max="7" width="13.42578125" style="96" customWidth="1"/>
    <col min="8" max="8" width="7.28515625" style="97" customWidth="1"/>
    <col min="9" max="9" width="9.140625" style="97" customWidth="1"/>
    <col min="10" max="10" width="13.28515625" style="98" customWidth="1"/>
    <col min="11" max="11" width="46.85546875" style="117" hidden="1" customWidth="1"/>
    <col min="12" max="12" width="36.140625" style="55" customWidth="1"/>
    <col min="13" max="13" width="13.28515625" style="57" customWidth="1"/>
    <col min="14" max="14" width="33.42578125" style="55" customWidth="1"/>
    <col min="15" max="15" width="32.7109375" style="55" customWidth="1"/>
    <col min="16" max="16384" width="9" style="55"/>
  </cols>
  <sheetData>
    <row r="1" spans="1:15" ht="57.75" customHeight="1">
      <c r="A1" s="192" t="s">
        <v>0</v>
      </c>
      <c r="B1" s="192"/>
      <c r="C1" s="192"/>
      <c r="D1" s="192"/>
      <c r="E1" s="193" t="s">
        <v>1</v>
      </c>
      <c r="F1" s="193"/>
      <c r="G1" s="193"/>
      <c r="H1" s="193"/>
      <c r="I1" s="193"/>
      <c r="J1" s="193"/>
      <c r="K1" s="193"/>
      <c r="L1" s="193"/>
      <c r="M1" s="193"/>
      <c r="N1" s="193"/>
    </row>
    <row r="2" spans="1:15" ht="15.75" customHeight="1">
      <c r="A2" s="56"/>
      <c r="B2" s="56"/>
      <c r="C2" s="56"/>
      <c r="D2" s="56"/>
      <c r="E2" s="194"/>
      <c r="F2" s="194"/>
      <c r="G2" s="194"/>
      <c r="H2" s="194"/>
      <c r="I2" s="194"/>
      <c r="J2" s="194"/>
      <c r="K2" s="115"/>
    </row>
    <row r="3" spans="1:15" ht="75.75" customHeight="1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</row>
    <row r="4" spans="1:15" ht="21" customHeight="1">
      <c r="A4" s="196" t="s">
        <v>3</v>
      </c>
      <c r="B4" s="196"/>
      <c r="C4" s="196"/>
      <c r="D4" s="196"/>
      <c r="E4" s="196"/>
      <c r="F4" s="196"/>
      <c r="G4" s="196"/>
      <c r="H4" s="196"/>
      <c r="I4" s="196"/>
      <c r="J4" s="196"/>
      <c r="K4" s="114"/>
      <c r="N4" s="127" t="s">
        <v>4</v>
      </c>
    </row>
    <row r="5" spans="1:15" s="58" customFormat="1" ht="21" customHeight="1">
      <c r="A5" s="191" t="s">
        <v>5</v>
      </c>
      <c r="B5" s="191"/>
      <c r="C5" s="191"/>
      <c r="D5" s="191"/>
      <c r="E5" s="191"/>
      <c r="F5" s="191"/>
      <c r="G5" s="191"/>
      <c r="H5" s="191"/>
      <c r="I5" s="191"/>
      <c r="J5" s="191"/>
      <c r="K5" s="114"/>
      <c r="M5" s="59"/>
      <c r="N5" s="127" t="s">
        <v>6</v>
      </c>
    </row>
    <row r="6" spans="1:15" s="2" customFormat="1" ht="59.25" customHeight="1">
      <c r="A6" s="100" t="s">
        <v>7</v>
      </c>
      <c r="B6" s="3"/>
      <c r="C6" s="3"/>
      <c r="D6" s="3"/>
      <c r="E6" s="54"/>
      <c r="F6" s="188" t="s">
        <v>8</v>
      </c>
      <c r="G6" s="188"/>
      <c r="H6" s="188"/>
      <c r="I6" s="188"/>
      <c r="J6" s="188"/>
      <c r="K6" s="53" t="s">
        <v>9</v>
      </c>
      <c r="L6" s="189" t="s">
        <v>10</v>
      </c>
      <c r="M6" s="190"/>
      <c r="N6" s="190"/>
    </row>
    <row r="7" spans="1:15" s="60" customFormat="1" ht="46.5" customHeight="1">
      <c r="A7" s="130" t="s">
        <v>11</v>
      </c>
      <c r="B7" s="130" t="s">
        <v>12</v>
      </c>
      <c r="C7" s="130" t="s">
        <v>13</v>
      </c>
      <c r="D7" s="130"/>
      <c r="E7" s="130" t="s">
        <v>14</v>
      </c>
      <c r="F7" s="130" t="s">
        <v>15</v>
      </c>
      <c r="G7" s="130" t="s">
        <v>16</v>
      </c>
      <c r="H7" s="131" t="s">
        <v>17</v>
      </c>
      <c r="I7" s="131" t="s">
        <v>18</v>
      </c>
      <c r="J7" s="132" t="s">
        <v>19</v>
      </c>
      <c r="K7" s="133" t="s">
        <v>20</v>
      </c>
      <c r="L7" s="130" t="s">
        <v>21</v>
      </c>
      <c r="M7" s="134" t="s">
        <v>22</v>
      </c>
      <c r="N7" s="130" t="s">
        <v>23</v>
      </c>
      <c r="O7" s="130" t="s">
        <v>24</v>
      </c>
    </row>
    <row r="8" spans="1:15" s="68" customFormat="1">
      <c r="A8" s="61">
        <v>1</v>
      </c>
      <c r="B8" s="62">
        <v>1</v>
      </c>
      <c r="C8" s="138" t="s">
        <v>25</v>
      </c>
      <c r="D8" s="63"/>
      <c r="E8" s="61"/>
      <c r="F8" s="61"/>
      <c r="G8" s="64"/>
      <c r="H8" s="65"/>
      <c r="I8" s="65"/>
      <c r="J8" s="66"/>
      <c r="K8" s="128"/>
      <c r="L8" s="63"/>
      <c r="M8" s="67"/>
      <c r="N8" s="63"/>
      <c r="O8" s="63"/>
    </row>
    <row r="9" spans="1:15" ht="39" customHeight="1">
      <c r="A9" s="62"/>
      <c r="B9" s="62">
        <v>2</v>
      </c>
      <c r="C9" s="69" t="s">
        <v>26</v>
      </c>
      <c r="D9" s="69" t="s">
        <v>25</v>
      </c>
      <c r="E9" s="62">
        <v>1</v>
      </c>
      <c r="F9" s="62">
        <f t="shared" ref="F9:F77" si="0">WEEKDAY(G9)</f>
        <v>2</v>
      </c>
      <c r="G9" s="70">
        <v>45110</v>
      </c>
      <c r="H9" s="71">
        <v>715.30208333333303</v>
      </c>
      <c r="I9" s="71">
        <f>H9+TIME(0,40,0)</f>
        <v>715.32986111111086</v>
      </c>
      <c r="J9" s="72" t="s">
        <v>27</v>
      </c>
      <c r="K9" s="129" t="s">
        <v>28</v>
      </c>
      <c r="L9" s="73" t="s">
        <v>29</v>
      </c>
      <c r="M9" s="74" t="s">
        <v>30</v>
      </c>
      <c r="N9" s="75" t="s">
        <v>31</v>
      </c>
      <c r="O9" s="75"/>
    </row>
    <row r="10" spans="1:15" ht="39" customHeight="1">
      <c r="A10" s="76"/>
      <c r="B10" s="62">
        <v>3</v>
      </c>
      <c r="C10" s="77" t="s">
        <v>32</v>
      </c>
      <c r="D10" s="77" t="s">
        <v>25</v>
      </c>
      <c r="E10" s="62">
        <v>2</v>
      </c>
      <c r="F10" s="62">
        <f t="shared" si="0"/>
        <v>2</v>
      </c>
      <c r="G10" s="78">
        <v>45110</v>
      </c>
      <c r="H10" s="79">
        <f>I9+TIME(0,15,0)</f>
        <v>715.34027777777749</v>
      </c>
      <c r="I10" s="79">
        <f>H10+TIME(0,50,0)</f>
        <v>715.37499999999966</v>
      </c>
      <c r="J10" s="80" t="s">
        <v>33</v>
      </c>
      <c r="K10" s="42" t="s">
        <v>34</v>
      </c>
      <c r="L10" s="73" t="s">
        <v>35</v>
      </c>
      <c r="M10" s="74" t="s">
        <v>36</v>
      </c>
      <c r="N10" s="75" t="s">
        <v>37</v>
      </c>
      <c r="O10" s="75"/>
    </row>
    <row r="11" spans="1:15" s="124" customFormat="1" ht="39" customHeight="1">
      <c r="A11" s="118"/>
      <c r="B11" s="118">
        <v>4</v>
      </c>
      <c r="C11" s="119" t="s">
        <v>38</v>
      </c>
      <c r="D11" s="119" t="s">
        <v>25</v>
      </c>
      <c r="E11" s="118">
        <v>3</v>
      </c>
      <c r="F11" s="118">
        <f t="shared" si="0"/>
        <v>2</v>
      </c>
      <c r="G11" s="120">
        <v>45110</v>
      </c>
      <c r="H11" s="121" t="s">
        <v>39</v>
      </c>
      <c r="I11" s="122"/>
      <c r="J11" s="122"/>
      <c r="K11" s="155"/>
      <c r="L11" s="122"/>
      <c r="M11" s="122"/>
      <c r="N11" s="122"/>
      <c r="O11" s="123"/>
    </row>
    <row r="12" spans="1:15" ht="39" customHeight="1">
      <c r="A12" s="62"/>
      <c r="B12" s="62">
        <v>5</v>
      </c>
      <c r="C12" s="69" t="s">
        <v>40</v>
      </c>
      <c r="D12" s="69" t="s">
        <v>25</v>
      </c>
      <c r="E12" s="62">
        <v>4</v>
      </c>
      <c r="F12" s="62">
        <f t="shared" si="0"/>
        <v>2</v>
      </c>
      <c r="G12" s="70">
        <v>45110</v>
      </c>
      <c r="H12" s="86">
        <f>I10+TIME(0,15,0)</f>
        <v>715.38541666666629</v>
      </c>
      <c r="I12" s="86">
        <f>H12+TIME(0,10,0)</f>
        <v>715.39236111111074</v>
      </c>
      <c r="J12" s="72" t="s">
        <v>41</v>
      </c>
      <c r="K12" s="156" t="s">
        <v>42</v>
      </c>
      <c r="L12" s="73" t="s">
        <v>43</v>
      </c>
      <c r="M12" s="74" t="s">
        <v>44</v>
      </c>
      <c r="N12" s="75" t="s">
        <v>45</v>
      </c>
      <c r="O12" s="75"/>
    </row>
    <row r="13" spans="1:15" ht="39" customHeight="1">
      <c r="A13" s="62"/>
      <c r="B13" s="62">
        <v>6</v>
      </c>
      <c r="C13" s="69" t="s">
        <v>46</v>
      </c>
      <c r="D13" s="69" t="s">
        <v>25</v>
      </c>
      <c r="E13" s="62">
        <v>5</v>
      </c>
      <c r="F13" s="62">
        <f t="shared" si="0"/>
        <v>2</v>
      </c>
      <c r="G13" s="70">
        <v>45110</v>
      </c>
      <c r="H13" s="86">
        <f>I12+TIME(0,15,0)</f>
        <v>715.40277777777737</v>
      </c>
      <c r="I13" s="86">
        <f>H13+TIME(0,10,0)</f>
        <v>715.40972222222183</v>
      </c>
      <c r="J13" s="72" t="s">
        <v>41</v>
      </c>
      <c r="K13" s="129"/>
      <c r="L13" s="73" t="s">
        <v>47</v>
      </c>
      <c r="M13" s="74" t="s">
        <v>48</v>
      </c>
      <c r="N13" s="75" t="s">
        <v>49</v>
      </c>
      <c r="O13" s="75" t="s">
        <v>50</v>
      </c>
    </row>
    <row r="14" spans="1:15" s="68" customFormat="1" ht="39" customHeight="1">
      <c r="A14" s="61">
        <v>2</v>
      </c>
      <c r="B14" s="62">
        <v>7</v>
      </c>
      <c r="C14" s="138" t="s">
        <v>51</v>
      </c>
      <c r="D14" s="63"/>
      <c r="E14" s="61"/>
      <c r="F14" s="62"/>
      <c r="G14" s="64"/>
      <c r="H14" s="65"/>
      <c r="I14" s="65"/>
      <c r="J14" s="66"/>
      <c r="K14" s="129"/>
      <c r="L14" s="81"/>
      <c r="M14" s="82"/>
      <c r="N14" s="83"/>
      <c r="O14" s="83"/>
    </row>
    <row r="15" spans="1:15" ht="39" customHeight="1">
      <c r="A15" s="62"/>
      <c r="B15" s="62">
        <v>8</v>
      </c>
      <c r="C15" s="69" t="s">
        <v>52</v>
      </c>
      <c r="D15" s="69" t="s">
        <v>51</v>
      </c>
      <c r="E15" s="62">
        <v>6</v>
      </c>
      <c r="F15" s="62">
        <f t="shared" si="0"/>
        <v>2</v>
      </c>
      <c r="G15" s="70">
        <v>45110</v>
      </c>
      <c r="H15" s="86">
        <f>I13+TIME(0,15,0)</f>
        <v>715.42013888888846</v>
      </c>
      <c r="I15" s="86">
        <f>H15+TIME(0,20,0)</f>
        <v>715.43402777777737</v>
      </c>
      <c r="J15" s="72" t="s">
        <v>53</v>
      </c>
      <c r="K15" s="129"/>
      <c r="L15" s="73" t="s">
        <v>54</v>
      </c>
      <c r="M15" s="84" t="s">
        <v>55</v>
      </c>
      <c r="N15" s="75" t="s">
        <v>56</v>
      </c>
      <c r="O15" s="75"/>
    </row>
    <row r="16" spans="1:15" s="68" customFormat="1" ht="39" customHeight="1">
      <c r="A16" s="61">
        <v>3</v>
      </c>
      <c r="B16" s="62">
        <v>9</v>
      </c>
      <c r="C16" s="138" t="s">
        <v>57</v>
      </c>
      <c r="D16" s="63"/>
      <c r="E16" s="161" t="s">
        <v>58</v>
      </c>
      <c r="F16" s="62"/>
      <c r="G16" s="64"/>
      <c r="H16" s="65"/>
      <c r="I16" s="65"/>
      <c r="J16" s="66"/>
      <c r="K16" s="129"/>
      <c r="L16" s="81"/>
      <c r="M16" s="82"/>
      <c r="N16" s="83"/>
      <c r="O16" s="83"/>
    </row>
    <row r="17" spans="1:15" ht="39" customHeight="1">
      <c r="A17" s="140" t="s">
        <v>59</v>
      </c>
      <c r="B17" s="62">
        <v>10</v>
      </c>
      <c r="C17" s="69" t="s">
        <v>60</v>
      </c>
      <c r="D17" s="69" t="s">
        <v>57</v>
      </c>
      <c r="E17" s="142">
        <v>7</v>
      </c>
      <c r="F17" s="142">
        <f t="shared" si="0"/>
        <v>2</v>
      </c>
      <c r="G17" s="143">
        <v>45110</v>
      </c>
      <c r="H17" s="144">
        <v>0.5625</v>
      </c>
      <c r="I17" s="144">
        <f>H17+TIME(0,40,0)</f>
        <v>0.59027777777777779</v>
      </c>
      <c r="J17" s="145" t="s">
        <v>27</v>
      </c>
      <c r="K17" s="141"/>
      <c r="L17" s="135" t="s">
        <v>61</v>
      </c>
      <c r="M17" s="84">
        <v>938354789</v>
      </c>
      <c r="N17" s="136" t="s">
        <v>62</v>
      </c>
      <c r="O17" s="75"/>
    </row>
    <row r="18" spans="1:15" s="68" customFormat="1" ht="39" customHeight="1">
      <c r="A18" s="61">
        <v>4</v>
      </c>
      <c r="B18" s="62">
        <v>11</v>
      </c>
      <c r="C18" s="138" t="s">
        <v>63</v>
      </c>
      <c r="D18" s="63"/>
      <c r="E18" s="61"/>
      <c r="F18" s="62"/>
      <c r="G18" s="64"/>
      <c r="H18" s="65"/>
      <c r="I18" s="65"/>
      <c r="J18" s="66"/>
      <c r="K18" s="129"/>
      <c r="L18" s="81"/>
      <c r="M18" s="82"/>
      <c r="N18" s="83"/>
      <c r="O18" s="83"/>
    </row>
    <row r="19" spans="1:15" ht="39" customHeight="1">
      <c r="A19" s="62"/>
      <c r="B19" s="62">
        <v>12</v>
      </c>
      <c r="C19" s="69" t="s">
        <v>26</v>
      </c>
      <c r="D19" s="69" t="s">
        <v>63</v>
      </c>
      <c r="E19" s="62">
        <v>7</v>
      </c>
      <c r="F19" s="62">
        <f t="shared" si="0"/>
        <v>2</v>
      </c>
      <c r="G19" s="70">
        <v>45110</v>
      </c>
      <c r="H19" s="71">
        <f>I17+TIME(0,15,0)</f>
        <v>0.60069444444444442</v>
      </c>
      <c r="I19" s="71">
        <f>H19+TIME(0,40,0)</f>
        <v>0.62847222222222221</v>
      </c>
      <c r="J19" s="72" t="s">
        <v>27</v>
      </c>
      <c r="K19" s="129"/>
      <c r="L19" s="73" t="s">
        <v>64</v>
      </c>
      <c r="M19" s="74" t="s">
        <v>65</v>
      </c>
      <c r="N19" s="75" t="s">
        <v>66</v>
      </c>
      <c r="O19" s="75"/>
    </row>
    <row r="20" spans="1:15" ht="39" customHeight="1">
      <c r="A20" s="62"/>
      <c r="B20" s="62">
        <v>13</v>
      </c>
      <c r="C20" s="69" t="s">
        <v>67</v>
      </c>
      <c r="D20" s="69" t="s">
        <v>63</v>
      </c>
      <c r="E20" s="62">
        <v>8</v>
      </c>
      <c r="F20" s="62">
        <f t="shared" si="0"/>
        <v>2</v>
      </c>
      <c r="G20" s="70">
        <v>45110</v>
      </c>
      <c r="H20" s="71">
        <f>I19+TIME(0,15,0)</f>
        <v>0.63888888888888884</v>
      </c>
      <c r="I20" s="71">
        <f>H20+TIME(0,60,0)</f>
        <v>0.68055555555555547</v>
      </c>
      <c r="J20" s="72" t="s">
        <v>68</v>
      </c>
      <c r="K20" s="129"/>
      <c r="L20" s="73" t="s">
        <v>69</v>
      </c>
      <c r="M20" s="74" t="s">
        <v>70</v>
      </c>
      <c r="N20" s="75" t="s">
        <v>71</v>
      </c>
      <c r="O20" s="75"/>
    </row>
    <row r="21" spans="1:15" s="68" customFormat="1" ht="39" customHeight="1">
      <c r="A21" s="61">
        <v>5</v>
      </c>
      <c r="B21" s="62">
        <v>14</v>
      </c>
      <c r="C21" s="138" t="s">
        <v>72</v>
      </c>
      <c r="D21" s="63"/>
      <c r="E21" s="61"/>
      <c r="F21" s="62"/>
      <c r="G21" s="64"/>
      <c r="H21" s="65"/>
      <c r="I21" s="65"/>
      <c r="J21" s="66"/>
      <c r="K21" s="129"/>
      <c r="L21" s="81"/>
      <c r="M21" s="82"/>
      <c r="N21" s="83"/>
      <c r="O21" s="83"/>
    </row>
    <row r="22" spans="1:15" ht="39" customHeight="1">
      <c r="A22" s="62"/>
      <c r="B22" s="62">
        <v>15</v>
      </c>
      <c r="C22" s="69" t="s">
        <v>26</v>
      </c>
      <c r="D22" s="69" t="s">
        <v>72</v>
      </c>
      <c r="E22" s="62">
        <v>9</v>
      </c>
      <c r="F22" s="62">
        <f t="shared" si="0"/>
        <v>2</v>
      </c>
      <c r="G22" s="70">
        <v>45110</v>
      </c>
      <c r="H22" s="71">
        <f>I20+TIME(0,15,0)</f>
        <v>0.6909722222222221</v>
      </c>
      <c r="I22" s="85">
        <f>H22+TIME(0,20,0)</f>
        <v>0.70486111111111094</v>
      </c>
      <c r="J22" s="72" t="s">
        <v>53</v>
      </c>
      <c r="K22" s="129"/>
      <c r="L22" s="73" t="s">
        <v>29</v>
      </c>
      <c r="M22" s="74" t="s">
        <v>30</v>
      </c>
      <c r="N22" s="75" t="s">
        <v>31</v>
      </c>
      <c r="O22" s="75"/>
    </row>
    <row r="23" spans="1:15" s="68" customFormat="1" ht="39" customHeight="1">
      <c r="A23" s="61">
        <v>6</v>
      </c>
      <c r="B23" s="62">
        <v>16</v>
      </c>
      <c r="C23" s="138" t="s">
        <v>73</v>
      </c>
      <c r="D23" s="63"/>
      <c r="E23" s="61"/>
      <c r="F23" s="62"/>
      <c r="G23" s="64"/>
      <c r="H23" s="65"/>
      <c r="I23" s="65"/>
      <c r="J23" s="66"/>
      <c r="K23" s="129"/>
      <c r="L23" s="81"/>
      <c r="M23" s="82"/>
      <c r="N23" s="83"/>
      <c r="O23" s="83"/>
    </row>
    <row r="24" spans="1:15" ht="103.5" customHeight="1">
      <c r="A24" s="62"/>
      <c r="B24" s="62">
        <v>17</v>
      </c>
      <c r="C24" s="69" t="s">
        <v>74</v>
      </c>
      <c r="D24" s="69" t="s">
        <v>73</v>
      </c>
      <c r="E24" s="62">
        <v>1</v>
      </c>
      <c r="F24" s="62">
        <f>WEEKDAY(G24)</f>
        <v>3</v>
      </c>
      <c r="G24" s="70">
        <v>45111</v>
      </c>
      <c r="H24" s="71">
        <v>0.3125</v>
      </c>
      <c r="I24" s="71">
        <f>H24+TIME(0,100,0)</f>
        <v>0.38194444444444442</v>
      </c>
      <c r="J24" s="72" t="s">
        <v>75</v>
      </c>
      <c r="K24" s="129"/>
      <c r="L24" s="73" t="s">
        <v>76</v>
      </c>
      <c r="M24" s="74" t="s">
        <v>77</v>
      </c>
      <c r="N24" s="75" t="s">
        <v>78</v>
      </c>
      <c r="O24" s="75"/>
    </row>
    <row r="25" spans="1:15" ht="103.5" customHeight="1">
      <c r="A25" s="62"/>
      <c r="B25" s="62">
        <v>18</v>
      </c>
      <c r="C25" s="69" t="s">
        <v>74</v>
      </c>
      <c r="D25" s="69" t="s">
        <v>73</v>
      </c>
      <c r="E25" s="62">
        <v>2</v>
      </c>
      <c r="F25" s="62">
        <f>WEEKDAY(G25)</f>
        <v>3</v>
      </c>
      <c r="G25" s="70">
        <v>45111</v>
      </c>
      <c r="H25" s="71">
        <f>I24+TIME(0,15,0)</f>
        <v>0.3923611111111111</v>
      </c>
      <c r="I25" s="71">
        <f>H25+TIME(0,40,0)</f>
        <v>0.4201388888888889</v>
      </c>
      <c r="J25" s="72" t="s">
        <v>27</v>
      </c>
      <c r="K25" s="129"/>
      <c r="L25" s="73" t="s">
        <v>76</v>
      </c>
      <c r="M25" s="74" t="s">
        <v>77</v>
      </c>
      <c r="N25" s="75" t="s">
        <v>78</v>
      </c>
      <c r="O25" s="75"/>
    </row>
    <row r="26" spans="1:15" ht="39" customHeight="1">
      <c r="A26" s="62"/>
      <c r="B26" s="62">
        <v>19</v>
      </c>
      <c r="C26" s="69" t="s">
        <v>40</v>
      </c>
      <c r="D26" s="69" t="s">
        <v>73</v>
      </c>
      <c r="E26" s="62">
        <v>3</v>
      </c>
      <c r="F26" s="62">
        <f>WEEKDAY(G26)</f>
        <v>3</v>
      </c>
      <c r="G26" s="70">
        <v>45111</v>
      </c>
      <c r="H26" s="71">
        <f>I25+TIME(0,15,0)</f>
        <v>0.43055555555555558</v>
      </c>
      <c r="I26" s="71">
        <f>H26+TIME(0,10,0)</f>
        <v>0.4375</v>
      </c>
      <c r="J26" s="72" t="s">
        <v>41</v>
      </c>
      <c r="K26" s="157" t="s">
        <v>79</v>
      </c>
      <c r="L26" s="73" t="s">
        <v>43</v>
      </c>
      <c r="M26" s="74" t="s">
        <v>44</v>
      </c>
      <c r="N26" s="75" t="s">
        <v>45</v>
      </c>
      <c r="O26" s="75"/>
    </row>
    <row r="27" spans="1:15" s="68" customFormat="1" ht="39" customHeight="1">
      <c r="A27" s="61">
        <v>7</v>
      </c>
      <c r="B27" s="62">
        <v>20</v>
      </c>
      <c r="C27" s="138" t="s">
        <v>80</v>
      </c>
      <c r="D27" s="63"/>
      <c r="E27" s="61"/>
      <c r="F27" s="62"/>
      <c r="G27" s="64"/>
      <c r="H27" s="65"/>
      <c r="I27" s="65"/>
      <c r="J27" s="66"/>
      <c r="K27" s="129"/>
      <c r="L27" s="81"/>
      <c r="M27" s="82"/>
      <c r="N27" s="83"/>
      <c r="O27" s="83"/>
    </row>
    <row r="28" spans="1:15" ht="39" customHeight="1">
      <c r="A28" s="62"/>
      <c r="B28" s="62">
        <v>22</v>
      </c>
      <c r="C28" s="69" t="s">
        <v>81</v>
      </c>
      <c r="D28" s="69" t="s">
        <v>80</v>
      </c>
      <c r="E28" s="62">
        <v>2</v>
      </c>
      <c r="F28" s="62">
        <f>WEEKDAY(G28)</f>
        <v>4</v>
      </c>
      <c r="G28" s="70">
        <v>45112</v>
      </c>
      <c r="H28" s="71">
        <v>0.3125</v>
      </c>
      <c r="I28" s="71">
        <f>H28+TIME(0,60,0)</f>
        <v>0.35416666666666669</v>
      </c>
      <c r="J28" s="72" t="s">
        <v>68</v>
      </c>
      <c r="K28" s="129"/>
      <c r="L28" s="73" t="s">
        <v>82</v>
      </c>
      <c r="M28" s="84" t="s">
        <v>83</v>
      </c>
      <c r="N28" s="75" t="s">
        <v>84</v>
      </c>
      <c r="O28" s="75"/>
    </row>
    <row r="29" spans="1:15" ht="39" customHeight="1">
      <c r="A29" s="62"/>
      <c r="B29" s="62">
        <v>21</v>
      </c>
      <c r="C29" s="69" t="s">
        <v>26</v>
      </c>
      <c r="D29" s="69" t="s">
        <v>80</v>
      </c>
      <c r="E29" s="62">
        <v>1</v>
      </c>
      <c r="F29" s="62">
        <f>WEEKDAY(G29)</f>
        <v>4</v>
      </c>
      <c r="G29" s="70">
        <v>45112</v>
      </c>
      <c r="H29" s="71">
        <f>I28+TIME(0,15,0)</f>
        <v>0.36458333333333337</v>
      </c>
      <c r="I29" s="71">
        <f>H29+TIME(0,20,0)</f>
        <v>0.37847222222222227</v>
      </c>
      <c r="J29" s="72" t="s">
        <v>53</v>
      </c>
      <c r="K29" s="129"/>
      <c r="L29" s="73" t="s">
        <v>85</v>
      </c>
      <c r="M29" s="74" t="s">
        <v>86</v>
      </c>
      <c r="N29" s="75" t="s">
        <v>87</v>
      </c>
      <c r="O29" s="75"/>
    </row>
    <row r="30" spans="1:15" s="68" customFormat="1" ht="39" customHeight="1">
      <c r="A30" s="61">
        <v>8</v>
      </c>
      <c r="B30" s="62">
        <v>23</v>
      </c>
      <c r="C30" s="138" t="s">
        <v>88</v>
      </c>
      <c r="D30" s="63"/>
      <c r="E30" s="61"/>
      <c r="F30" s="62"/>
      <c r="G30" s="70"/>
      <c r="H30" s="65"/>
      <c r="I30" s="65"/>
      <c r="J30" s="66"/>
      <c r="K30" s="129"/>
      <c r="L30" s="81"/>
      <c r="M30" s="82"/>
      <c r="N30" s="83"/>
      <c r="O30" s="83"/>
    </row>
    <row r="31" spans="1:15" ht="39" customHeight="1">
      <c r="A31" s="62"/>
      <c r="B31" s="62">
        <v>24</v>
      </c>
      <c r="C31" s="69" t="s">
        <v>26</v>
      </c>
      <c r="D31" s="69" t="s">
        <v>88</v>
      </c>
      <c r="E31" s="62">
        <v>3</v>
      </c>
      <c r="F31" s="62">
        <f>WEEKDAY(G31)</f>
        <v>4</v>
      </c>
      <c r="G31" s="70">
        <v>45112</v>
      </c>
      <c r="H31" s="71">
        <f>I29+TIME(0,15,0)</f>
        <v>0.38888888888888895</v>
      </c>
      <c r="I31" s="71">
        <f>H31+TIME(0,20,0)</f>
        <v>0.40277777777777785</v>
      </c>
      <c r="J31" s="72" t="s">
        <v>53</v>
      </c>
      <c r="K31" s="129"/>
      <c r="L31" s="73" t="s">
        <v>85</v>
      </c>
      <c r="M31" s="74" t="s">
        <v>86</v>
      </c>
      <c r="N31" s="75" t="s">
        <v>87</v>
      </c>
      <c r="O31" s="75"/>
    </row>
    <row r="32" spans="1:15" ht="39" customHeight="1">
      <c r="A32" s="62"/>
      <c r="B32" s="62">
        <v>25</v>
      </c>
      <c r="C32" s="69" t="s">
        <v>32</v>
      </c>
      <c r="D32" s="69" t="s">
        <v>88</v>
      </c>
      <c r="E32" s="62">
        <v>4</v>
      </c>
      <c r="F32" s="62">
        <f>WEEKDAY(G32)</f>
        <v>4</v>
      </c>
      <c r="G32" s="70">
        <v>45112</v>
      </c>
      <c r="H32" s="71">
        <f>I31+TIME(0,15,0)</f>
        <v>0.41319444444444453</v>
      </c>
      <c r="I32" s="71">
        <f>H32+TIME(0,20,0)</f>
        <v>0.42708333333333343</v>
      </c>
      <c r="J32" s="72" t="s">
        <v>53</v>
      </c>
      <c r="K32" s="129"/>
      <c r="L32" s="73" t="s">
        <v>89</v>
      </c>
      <c r="M32" s="74" t="s">
        <v>90</v>
      </c>
      <c r="N32" s="75" t="s">
        <v>91</v>
      </c>
      <c r="O32" s="75"/>
    </row>
    <row r="33" spans="1:15" ht="39" customHeight="1">
      <c r="A33" s="62"/>
      <c r="B33" s="62">
        <v>26</v>
      </c>
      <c r="C33" s="69" t="s">
        <v>92</v>
      </c>
      <c r="D33" s="69" t="s">
        <v>88</v>
      </c>
      <c r="E33" s="62">
        <v>5</v>
      </c>
      <c r="F33" s="62">
        <f>WEEKDAY(G33)</f>
        <v>4</v>
      </c>
      <c r="G33" s="70">
        <v>45112</v>
      </c>
      <c r="H33" s="71">
        <f>I32+TIME(0,15,0)</f>
        <v>0.43750000000000011</v>
      </c>
      <c r="I33" s="71">
        <f>H33+TIME(0,20,0)</f>
        <v>0.45138888888888901</v>
      </c>
      <c r="J33" s="72" t="s">
        <v>53</v>
      </c>
      <c r="K33" s="129"/>
      <c r="L33" s="73" t="s">
        <v>93</v>
      </c>
      <c r="M33" s="74" t="s">
        <v>94</v>
      </c>
      <c r="N33" s="75" t="s">
        <v>95</v>
      </c>
      <c r="O33" s="75" t="s">
        <v>96</v>
      </c>
    </row>
    <row r="34" spans="1:15" ht="82.5" customHeight="1">
      <c r="A34" s="62"/>
      <c r="B34" s="62">
        <v>27</v>
      </c>
      <c r="C34" s="69" t="s">
        <v>97</v>
      </c>
      <c r="D34" s="69" t="s">
        <v>88</v>
      </c>
      <c r="E34" s="62">
        <v>6</v>
      </c>
      <c r="F34" s="62">
        <f t="shared" si="0"/>
        <v>4</v>
      </c>
      <c r="G34" s="70">
        <v>45112</v>
      </c>
      <c r="H34" s="113">
        <v>0.5625</v>
      </c>
      <c r="I34" s="71">
        <f>H34+TIME(0,100,0)</f>
        <v>0.63194444444444442</v>
      </c>
      <c r="J34" s="72" t="s">
        <v>75</v>
      </c>
      <c r="K34" s="158">
        <f>VLOOKUP(B34,'Lich HP TN - BM'!$B$8:$M$69,10,0)</f>
        <v>100</v>
      </c>
      <c r="L34" s="73" t="s">
        <v>98</v>
      </c>
      <c r="M34" s="74" t="s">
        <v>99</v>
      </c>
      <c r="N34" s="75" t="s">
        <v>100</v>
      </c>
      <c r="O34" s="75"/>
    </row>
    <row r="35" spans="1:15" ht="39" customHeight="1">
      <c r="A35" s="62"/>
      <c r="B35" s="62">
        <v>28</v>
      </c>
      <c r="C35" s="69" t="s">
        <v>97</v>
      </c>
      <c r="D35" s="69" t="s">
        <v>88</v>
      </c>
      <c r="E35" s="62">
        <v>7</v>
      </c>
      <c r="F35" s="62">
        <f t="shared" si="0"/>
        <v>4</v>
      </c>
      <c r="G35" s="70">
        <v>45112</v>
      </c>
      <c r="H35" s="71">
        <f>I34+TIME(0,15,0)</f>
        <v>0.64236111111111105</v>
      </c>
      <c r="I35" s="71">
        <f>H35+TIME(0,50,0)</f>
        <v>0.67708333333333326</v>
      </c>
      <c r="J35" s="72" t="s">
        <v>33</v>
      </c>
      <c r="K35" s="158">
        <f>VLOOKUP(B35,'Lich HP TN - BM'!$B$8:$M$69,10,0)</f>
        <v>50</v>
      </c>
      <c r="L35" s="73" t="s">
        <v>98</v>
      </c>
      <c r="M35" s="74" t="s">
        <v>99</v>
      </c>
      <c r="N35" s="75" t="s">
        <v>100</v>
      </c>
      <c r="O35" s="75"/>
    </row>
    <row r="36" spans="1:15" s="68" customFormat="1" ht="39" customHeight="1">
      <c r="A36" s="61">
        <v>9</v>
      </c>
      <c r="B36" s="62">
        <v>29</v>
      </c>
      <c r="C36" s="138" t="s">
        <v>101</v>
      </c>
      <c r="D36" s="63"/>
      <c r="E36" s="61"/>
      <c r="F36" s="62"/>
      <c r="G36" s="70"/>
      <c r="H36" s="65"/>
      <c r="I36" s="65"/>
      <c r="J36" s="66"/>
      <c r="K36" s="129"/>
      <c r="L36" s="81"/>
      <c r="M36" s="82"/>
      <c r="N36" s="83"/>
      <c r="O36" s="83"/>
    </row>
    <row r="37" spans="1:15" ht="39" customHeight="1">
      <c r="A37" s="62"/>
      <c r="B37" s="62">
        <v>30</v>
      </c>
      <c r="C37" s="69" t="s">
        <v>102</v>
      </c>
      <c r="D37" s="69" t="s">
        <v>101</v>
      </c>
      <c r="E37" s="62">
        <v>1</v>
      </c>
      <c r="F37" s="62">
        <f t="shared" si="0"/>
        <v>5</v>
      </c>
      <c r="G37" s="70">
        <v>45113</v>
      </c>
      <c r="H37" s="71">
        <v>0.30208333333333331</v>
      </c>
      <c r="I37" s="71">
        <f>H37+TIME(0,20,0)</f>
        <v>0.31597222222222221</v>
      </c>
      <c r="J37" s="72" t="s">
        <v>53</v>
      </c>
      <c r="K37" s="129"/>
      <c r="L37" s="73" t="s">
        <v>103</v>
      </c>
      <c r="M37" s="74" t="s">
        <v>104</v>
      </c>
      <c r="N37" s="75" t="s">
        <v>105</v>
      </c>
      <c r="O37" s="75"/>
    </row>
    <row r="38" spans="1:15" ht="39" customHeight="1">
      <c r="A38" s="62"/>
      <c r="B38" s="62">
        <v>31</v>
      </c>
      <c r="C38" s="69" t="s">
        <v>40</v>
      </c>
      <c r="D38" s="69" t="s">
        <v>101</v>
      </c>
      <c r="E38" s="62">
        <v>2</v>
      </c>
      <c r="F38" s="62">
        <f t="shared" si="0"/>
        <v>5</v>
      </c>
      <c r="G38" s="70">
        <v>45113</v>
      </c>
      <c r="H38" s="71">
        <f>I37+TIME(0,15,0)</f>
        <v>0.3263888888888889</v>
      </c>
      <c r="I38" s="71">
        <f>H38+TIME(0,10,0)</f>
        <v>0.33333333333333331</v>
      </c>
      <c r="J38" s="72" t="s">
        <v>41</v>
      </c>
      <c r="K38" s="157" t="s">
        <v>106</v>
      </c>
      <c r="L38" s="73" t="s">
        <v>43</v>
      </c>
      <c r="M38" s="74" t="s">
        <v>44</v>
      </c>
      <c r="N38" s="75" t="s">
        <v>45</v>
      </c>
      <c r="O38" s="75"/>
    </row>
    <row r="39" spans="1:15" ht="39" customHeight="1">
      <c r="A39" s="62"/>
      <c r="B39" s="62">
        <v>32</v>
      </c>
      <c r="C39" s="69" t="s">
        <v>107</v>
      </c>
      <c r="D39" s="69" t="s">
        <v>101</v>
      </c>
      <c r="E39" s="62">
        <v>3</v>
      </c>
      <c r="F39" s="62">
        <f t="shared" si="0"/>
        <v>5</v>
      </c>
      <c r="G39" s="70">
        <v>45113</v>
      </c>
      <c r="H39" s="71">
        <f>I38+TIME(0,15,0)</f>
        <v>0.34375</v>
      </c>
      <c r="I39" s="71">
        <f>H39+TIME(0,90,0)</f>
        <v>0.40625</v>
      </c>
      <c r="J39" s="72" t="s">
        <v>108</v>
      </c>
      <c r="K39" s="158">
        <f>VLOOKUP(B39,'Lich HP TN - BM'!$B$8:$M$69,10,0)</f>
        <v>90</v>
      </c>
      <c r="L39" s="73" t="s">
        <v>109</v>
      </c>
      <c r="M39" s="74" t="s">
        <v>110</v>
      </c>
      <c r="N39" s="75" t="s">
        <v>111</v>
      </c>
      <c r="O39" s="75" t="s">
        <v>112</v>
      </c>
    </row>
    <row r="40" spans="1:15" s="68" customFormat="1" ht="39" customHeight="1">
      <c r="A40" s="61">
        <v>10</v>
      </c>
      <c r="B40" s="62">
        <v>33</v>
      </c>
      <c r="C40" s="138" t="s">
        <v>113</v>
      </c>
      <c r="D40" s="63"/>
      <c r="E40" s="61"/>
      <c r="F40" s="62"/>
      <c r="G40" s="64"/>
      <c r="H40" s="65"/>
      <c r="I40" s="65"/>
      <c r="J40" s="66"/>
      <c r="K40" s="129"/>
      <c r="L40" s="81"/>
      <c r="M40" s="82"/>
      <c r="N40" s="83"/>
      <c r="O40" s="83"/>
    </row>
    <row r="41" spans="1:15" ht="39" customHeight="1">
      <c r="A41" s="62"/>
      <c r="B41" s="62">
        <v>34</v>
      </c>
      <c r="C41" s="69" t="s">
        <v>38</v>
      </c>
      <c r="D41" s="69" t="s">
        <v>113</v>
      </c>
      <c r="E41" s="62">
        <v>1</v>
      </c>
      <c r="F41" s="62">
        <f t="shared" ref="F41:F47" si="1">WEEKDAY(G41)</f>
        <v>6</v>
      </c>
      <c r="G41" s="70">
        <v>45114</v>
      </c>
      <c r="H41" s="71">
        <v>715.30208333333303</v>
      </c>
      <c r="I41" s="71">
        <f>H41+TIME(0,90,0)</f>
        <v>715.36458333333303</v>
      </c>
      <c r="J41" s="72" t="s">
        <v>108</v>
      </c>
      <c r="K41" s="158">
        <f>VLOOKUP(B41,'Lich HP TN - BM'!$B$8:$M$69,10,0)</f>
        <v>90</v>
      </c>
      <c r="L41" s="73" t="s">
        <v>114</v>
      </c>
      <c r="M41" s="74" t="s">
        <v>115</v>
      </c>
      <c r="N41" s="75" t="s">
        <v>116</v>
      </c>
      <c r="O41" s="75" t="s">
        <v>117</v>
      </c>
    </row>
    <row r="42" spans="1:15" ht="39" customHeight="1">
      <c r="A42" s="62"/>
      <c r="B42" s="62">
        <v>35</v>
      </c>
      <c r="C42" s="69" t="s">
        <v>38</v>
      </c>
      <c r="D42" s="69" t="s">
        <v>113</v>
      </c>
      <c r="E42" s="62">
        <v>2</v>
      </c>
      <c r="F42" s="62">
        <f t="shared" si="1"/>
        <v>6</v>
      </c>
      <c r="G42" s="70">
        <v>45114</v>
      </c>
      <c r="H42" s="71">
        <f>I41+TIME(0,15,0)</f>
        <v>715.37499999999966</v>
      </c>
      <c r="I42" s="71">
        <f>H42+TIME(0,80,0)</f>
        <v>715.4305555555552</v>
      </c>
      <c r="J42" s="72" t="s">
        <v>118</v>
      </c>
      <c r="K42" s="158">
        <f>VLOOKUP(B42,'Lich HP TN - BM'!$B$8:$M$69,10,0)</f>
        <v>80</v>
      </c>
      <c r="L42" s="87" t="s">
        <v>119</v>
      </c>
      <c r="M42" s="88" t="s">
        <v>120</v>
      </c>
      <c r="N42" s="69" t="s">
        <v>121</v>
      </c>
      <c r="O42" s="69" t="s">
        <v>122</v>
      </c>
    </row>
    <row r="43" spans="1:15" ht="39" customHeight="1">
      <c r="A43" s="62"/>
      <c r="B43" s="62">
        <v>36</v>
      </c>
      <c r="C43" s="69" t="s">
        <v>32</v>
      </c>
      <c r="D43" s="69" t="s">
        <v>113</v>
      </c>
      <c r="E43" s="62">
        <v>3</v>
      </c>
      <c r="F43" s="62">
        <f t="shared" si="1"/>
        <v>6</v>
      </c>
      <c r="G43" s="70">
        <v>45114</v>
      </c>
      <c r="H43" s="71">
        <f>I42+TIME(0,15,0)</f>
        <v>715.44097222222183</v>
      </c>
      <c r="I43" s="71">
        <f>H43+TIME(0,10,0)</f>
        <v>715.44791666666629</v>
      </c>
      <c r="J43" s="72" t="s">
        <v>41</v>
      </c>
      <c r="K43" s="129"/>
      <c r="L43" s="73" t="s">
        <v>123</v>
      </c>
      <c r="M43" s="84" t="s">
        <v>124</v>
      </c>
      <c r="N43" s="75" t="s">
        <v>125</v>
      </c>
      <c r="O43" s="75"/>
    </row>
    <row r="44" spans="1:15" ht="39" customHeight="1">
      <c r="A44" s="62"/>
      <c r="B44" s="62">
        <v>37</v>
      </c>
      <c r="C44" s="69" t="s">
        <v>126</v>
      </c>
      <c r="D44" s="69" t="s">
        <v>113</v>
      </c>
      <c r="E44" s="62">
        <v>4</v>
      </c>
      <c r="F44" s="62">
        <f t="shared" si="1"/>
        <v>6</v>
      </c>
      <c r="G44" s="70">
        <v>45114</v>
      </c>
      <c r="H44" s="71">
        <v>0.5625</v>
      </c>
      <c r="I44" s="71">
        <f>H44+TIME(0,20,0)</f>
        <v>0.57638888888888884</v>
      </c>
      <c r="J44" s="72" t="s">
        <v>53</v>
      </c>
      <c r="K44" s="158">
        <f>VLOOKUP(B44,'Lich HP TN - BM'!$B$8:$M$69,10,0)</f>
        <v>20</v>
      </c>
      <c r="L44" s="103" t="s">
        <v>127</v>
      </c>
      <c r="M44" s="104" t="s">
        <v>128</v>
      </c>
      <c r="N44" s="105" t="s">
        <v>129</v>
      </c>
      <c r="O44" s="106"/>
    </row>
    <row r="45" spans="1:15" ht="39" customHeight="1">
      <c r="A45" s="62"/>
      <c r="B45" s="62">
        <v>38</v>
      </c>
      <c r="C45" s="69" t="s">
        <v>130</v>
      </c>
      <c r="D45" s="69" t="s">
        <v>113</v>
      </c>
      <c r="E45" s="62">
        <v>5</v>
      </c>
      <c r="F45" s="62">
        <f t="shared" si="1"/>
        <v>6</v>
      </c>
      <c r="G45" s="70">
        <v>45114</v>
      </c>
      <c r="H45" s="71">
        <f>I44+TIME(0,15,0)</f>
        <v>0.58680555555555547</v>
      </c>
      <c r="I45" s="71">
        <f>H45+TIME(0,20,0)</f>
        <v>0.60069444444444431</v>
      </c>
      <c r="J45" s="72" t="s">
        <v>53</v>
      </c>
      <c r="K45" s="129"/>
      <c r="L45" s="73" t="s">
        <v>131</v>
      </c>
      <c r="M45" s="74" t="s">
        <v>132</v>
      </c>
      <c r="N45" s="75" t="s">
        <v>133</v>
      </c>
      <c r="O45" s="75" t="s">
        <v>134</v>
      </c>
    </row>
    <row r="46" spans="1:15" ht="39" customHeight="1">
      <c r="A46" s="62"/>
      <c r="B46" s="62">
        <v>39</v>
      </c>
      <c r="C46" s="69" t="s">
        <v>135</v>
      </c>
      <c r="D46" s="69" t="s">
        <v>113</v>
      </c>
      <c r="E46" s="62">
        <v>6</v>
      </c>
      <c r="F46" s="62">
        <f t="shared" si="1"/>
        <v>6</v>
      </c>
      <c r="G46" s="70">
        <v>45114</v>
      </c>
      <c r="H46" s="71">
        <f>I45+TIME(0,15,0)</f>
        <v>0.61111111111111094</v>
      </c>
      <c r="I46" s="71">
        <f>H46+TIME(0,20,0)</f>
        <v>0.62499999999999978</v>
      </c>
      <c r="J46" s="72" t="s">
        <v>53</v>
      </c>
      <c r="K46" s="129"/>
      <c r="L46" s="73" t="s">
        <v>136</v>
      </c>
      <c r="M46" s="74" t="s">
        <v>137</v>
      </c>
      <c r="N46" s="75" t="s">
        <v>138</v>
      </c>
      <c r="O46" s="75"/>
    </row>
    <row r="47" spans="1:15" ht="39" customHeight="1">
      <c r="A47" s="62"/>
      <c r="B47" s="62">
        <v>40</v>
      </c>
      <c r="C47" s="69" t="s">
        <v>26</v>
      </c>
      <c r="D47" s="69" t="s">
        <v>113</v>
      </c>
      <c r="E47" s="62">
        <v>7</v>
      </c>
      <c r="F47" s="62">
        <f t="shared" si="1"/>
        <v>6</v>
      </c>
      <c r="G47" s="70">
        <v>45114</v>
      </c>
      <c r="H47" s="71">
        <f>I46+TIME(0,15,0)</f>
        <v>0.63541666666666641</v>
      </c>
      <c r="I47" s="71">
        <f>H47+TIME(0,110,0)</f>
        <v>0.71180555555555525</v>
      </c>
      <c r="J47" s="72" t="s">
        <v>139</v>
      </c>
      <c r="K47" s="129"/>
      <c r="L47" s="73" t="s">
        <v>140</v>
      </c>
      <c r="M47" s="74" t="s">
        <v>141</v>
      </c>
      <c r="N47" s="75" t="s">
        <v>142</v>
      </c>
      <c r="O47" s="75"/>
    </row>
    <row r="48" spans="1:15" s="68" customFormat="1" ht="39" customHeight="1">
      <c r="A48" s="61">
        <v>11</v>
      </c>
      <c r="B48" s="62">
        <v>41</v>
      </c>
      <c r="C48" s="138" t="s">
        <v>143</v>
      </c>
      <c r="D48" s="63"/>
      <c r="E48" s="61"/>
      <c r="F48" s="62"/>
      <c r="G48" s="70"/>
      <c r="H48" s="65"/>
      <c r="I48" s="65"/>
      <c r="J48" s="66"/>
      <c r="K48" s="129"/>
      <c r="L48" s="81"/>
      <c r="M48" s="82"/>
      <c r="N48" s="83"/>
      <c r="O48" s="83"/>
    </row>
    <row r="49" spans="1:15" ht="39" customHeight="1">
      <c r="A49" s="62"/>
      <c r="B49" s="62">
        <v>42</v>
      </c>
      <c r="C49" s="69" t="s">
        <v>38</v>
      </c>
      <c r="D49" s="69" t="s">
        <v>143</v>
      </c>
      <c r="E49" s="62">
        <v>1</v>
      </c>
      <c r="F49" s="62">
        <f t="shared" si="0"/>
        <v>2</v>
      </c>
      <c r="G49" s="70">
        <v>45117</v>
      </c>
      <c r="H49" s="71">
        <v>0.30208333333333331</v>
      </c>
      <c r="I49" s="71">
        <f>H49+TIME(0,100,0)</f>
        <v>0.37152777777777779</v>
      </c>
      <c r="J49" s="72" t="s">
        <v>75</v>
      </c>
      <c r="K49" s="158">
        <f>VLOOKUP(B49,'Lich HP TN - BM'!$B$8:$M$69,10,0)</f>
        <v>100</v>
      </c>
      <c r="L49" s="103" t="s">
        <v>144</v>
      </c>
      <c r="M49" s="112">
        <v>902993557</v>
      </c>
      <c r="N49" s="109" t="s">
        <v>145</v>
      </c>
      <c r="O49" s="106"/>
    </row>
    <row r="50" spans="1:15" ht="39" customHeight="1">
      <c r="A50" s="62"/>
      <c r="B50" s="62">
        <v>43</v>
      </c>
      <c r="C50" s="69" t="s">
        <v>146</v>
      </c>
      <c r="D50" s="69" t="s">
        <v>143</v>
      </c>
      <c r="E50" s="62">
        <v>2</v>
      </c>
      <c r="F50" s="62">
        <f>WEEKDAY(G50)</f>
        <v>2</v>
      </c>
      <c r="G50" s="70">
        <v>45117</v>
      </c>
      <c r="H50" s="71">
        <f>I49+TIME(0,15,0)</f>
        <v>0.38194444444444448</v>
      </c>
      <c r="I50" s="71">
        <f>H50+TIME(0,10,0)</f>
        <v>0.3888888888888889</v>
      </c>
      <c r="J50" s="72" t="s">
        <v>41</v>
      </c>
      <c r="K50" s="129"/>
      <c r="L50" s="73" t="s">
        <v>147</v>
      </c>
      <c r="M50" s="84" t="s">
        <v>148</v>
      </c>
      <c r="N50" s="75" t="s">
        <v>149</v>
      </c>
      <c r="O50" s="75"/>
    </row>
    <row r="51" spans="1:15" ht="39" customHeight="1">
      <c r="A51" s="62"/>
      <c r="B51" s="62">
        <v>44</v>
      </c>
      <c r="C51" s="69" t="s">
        <v>38</v>
      </c>
      <c r="D51" s="69" t="s">
        <v>143</v>
      </c>
      <c r="E51" s="62">
        <v>3</v>
      </c>
      <c r="F51" s="62">
        <f t="shared" si="0"/>
        <v>2</v>
      </c>
      <c r="G51" s="70">
        <v>45117</v>
      </c>
      <c r="H51" s="86">
        <v>0.5625</v>
      </c>
      <c r="I51" s="86">
        <f>H51+TIME(0,110,0)</f>
        <v>0.63888888888888884</v>
      </c>
      <c r="J51" s="102" t="s">
        <v>139</v>
      </c>
      <c r="K51" s="158">
        <f>VLOOKUP(B51,'Lich HP TN - BM'!$B$8:$M$69,10,0)</f>
        <v>110</v>
      </c>
      <c r="L51" s="87" t="s">
        <v>150</v>
      </c>
      <c r="M51" s="112">
        <v>973607473</v>
      </c>
      <c r="N51" s="69" t="s">
        <v>151</v>
      </c>
      <c r="O51" s="69"/>
    </row>
    <row r="52" spans="1:15" ht="39" customHeight="1">
      <c r="A52" s="62"/>
      <c r="B52" s="62">
        <v>45</v>
      </c>
      <c r="C52" s="89" t="s">
        <v>40</v>
      </c>
      <c r="D52" s="89" t="s">
        <v>143</v>
      </c>
      <c r="E52" s="90">
        <v>4</v>
      </c>
      <c r="F52" s="90">
        <f>WEEKDAY(G52)</f>
        <v>2</v>
      </c>
      <c r="G52" s="91">
        <v>45117</v>
      </c>
      <c r="H52" s="95">
        <f>I51+TIME(0,20,0)</f>
        <v>0.65277777777777768</v>
      </c>
      <c r="I52" s="95">
        <f>H52+TIME(0,10,0)</f>
        <v>0.6597222222222221</v>
      </c>
      <c r="J52" s="93" t="s">
        <v>41</v>
      </c>
      <c r="K52" s="159" t="s">
        <v>152</v>
      </c>
      <c r="L52" s="73" t="s">
        <v>43</v>
      </c>
      <c r="M52" s="74" t="s">
        <v>44</v>
      </c>
      <c r="N52" s="75" t="s">
        <v>45</v>
      </c>
      <c r="O52" s="75"/>
    </row>
    <row r="53" spans="1:15" ht="39" customHeight="1">
      <c r="A53" s="62"/>
      <c r="B53" s="62">
        <v>46</v>
      </c>
      <c r="C53" s="69" t="s">
        <v>26</v>
      </c>
      <c r="D53" s="69" t="s">
        <v>143</v>
      </c>
      <c r="E53" s="62">
        <v>1</v>
      </c>
      <c r="F53" s="62">
        <f>WEEKDAY(G53)</f>
        <v>3</v>
      </c>
      <c r="G53" s="70">
        <v>45118</v>
      </c>
      <c r="H53" s="71">
        <v>0.3125</v>
      </c>
      <c r="I53" s="71">
        <f>H53+TIME(0,40,0)</f>
        <v>0.34027777777777779</v>
      </c>
      <c r="J53" s="72" t="s">
        <v>27</v>
      </c>
      <c r="K53" s="129"/>
      <c r="L53" s="73" t="s">
        <v>153</v>
      </c>
      <c r="M53" s="74" t="s">
        <v>154</v>
      </c>
      <c r="N53" s="75" t="s">
        <v>155</v>
      </c>
      <c r="O53" s="75"/>
    </row>
    <row r="54" spans="1:15" ht="39" customHeight="1">
      <c r="A54" s="62"/>
      <c r="B54" s="62">
        <v>47</v>
      </c>
      <c r="C54" s="69" t="s">
        <v>130</v>
      </c>
      <c r="D54" s="69" t="s">
        <v>143</v>
      </c>
      <c r="E54" s="62">
        <v>2</v>
      </c>
      <c r="F54" s="62">
        <f>WEEKDAY(G54)</f>
        <v>3</v>
      </c>
      <c r="G54" s="70">
        <v>45118</v>
      </c>
      <c r="H54" s="71">
        <f>I53+TIME(0,20,0)</f>
        <v>0.35416666666666669</v>
      </c>
      <c r="I54" s="71">
        <f>H54+TIME(0,40,0)</f>
        <v>0.38194444444444448</v>
      </c>
      <c r="J54" s="72" t="s">
        <v>27</v>
      </c>
      <c r="K54" s="129"/>
      <c r="L54" s="73" t="s">
        <v>156</v>
      </c>
      <c r="M54" s="74" t="s">
        <v>157</v>
      </c>
      <c r="N54" s="75" t="s">
        <v>158</v>
      </c>
      <c r="O54" s="75" t="s">
        <v>159</v>
      </c>
    </row>
    <row r="55" spans="1:15" s="68" customFormat="1" ht="39" customHeight="1">
      <c r="A55" s="61">
        <v>12</v>
      </c>
      <c r="B55" s="62">
        <v>48</v>
      </c>
      <c r="C55" s="138" t="s">
        <v>160</v>
      </c>
      <c r="D55" s="63"/>
      <c r="E55" s="61"/>
      <c r="F55" s="62"/>
      <c r="G55" s="61"/>
      <c r="H55" s="65"/>
      <c r="I55" s="65"/>
      <c r="J55" s="66"/>
      <c r="K55" s="129"/>
      <c r="L55" s="81"/>
      <c r="M55" s="82"/>
      <c r="N55" s="83"/>
      <c r="O55" s="83"/>
    </row>
    <row r="56" spans="1:15" ht="39" customHeight="1">
      <c r="A56" s="62"/>
      <c r="B56" s="62">
        <v>49</v>
      </c>
      <c r="C56" s="69" t="s">
        <v>38</v>
      </c>
      <c r="D56" s="69" t="s">
        <v>160</v>
      </c>
      <c r="E56" s="62">
        <v>1</v>
      </c>
      <c r="F56" s="62">
        <f t="shared" si="0"/>
        <v>4</v>
      </c>
      <c r="G56" s="70">
        <v>45119</v>
      </c>
      <c r="H56" s="71">
        <v>0.3125</v>
      </c>
      <c r="I56" s="71">
        <f>H56+TIME(0,130,0)</f>
        <v>0.40277777777777779</v>
      </c>
      <c r="J56" s="72" t="s">
        <v>161</v>
      </c>
      <c r="K56" s="158">
        <f>VLOOKUP(B56,'Lich HP TN - BM'!$B$8:$M$69,10,0)</f>
        <v>130</v>
      </c>
      <c r="L56" s="73" t="s">
        <v>162</v>
      </c>
      <c r="M56" s="74" t="s">
        <v>163</v>
      </c>
      <c r="N56" s="75" t="s">
        <v>164</v>
      </c>
      <c r="O56" s="75"/>
    </row>
    <row r="57" spans="1:15" ht="39" customHeight="1">
      <c r="A57" s="62"/>
      <c r="B57" s="62">
        <v>50</v>
      </c>
      <c r="C57" s="69" t="s">
        <v>26</v>
      </c>
      <c r="D57" s="69" t="s">
        <v>160</v>
      </c>
      <c r="E57" s="62">
        <v>2</v>
      </c>
      <c r="F57" s="62">
        <f t="shared" si="0"/>
        <v>4</v>
      </c>
      <c r="G57" s="70">
        <v>45119</v>
      </c>
      <c r="H57" s="71">
        <f>I56+TIME(0,15,0)</f>
        <v>0.41319444444444448</v>
      </c>
      <c r="I57" s="71">
        <f>H57+TIME(0,80,0)</f>
        <v>0.46875</v>
      </c>
      <c r="J57" s="72" t="s">
        <v>118</v>
      </c>
      <c r="K57" s="129"/>
      <c r="L57" s="73" t="s">
        <v>165</v>
      </c>
      <c r="M57" s="74" t="s">
        <v>166</v>
      </c>
      <c r="N57" s="75" t="s">
        <v>167</v>
      </c>
      <c r="O57" s="75"/>
    </row>
    <row r="58" spans="1:15" ht="39" customHeight="1">
      <c r="A58" s="62"/>
      <c r="B58" s="62">
        <v>51</v>
      </c>
      <c r="C58" s="69" t="s">
        <v>168</v>
      </c>
      <c r="D58" s="69" t="s">
        <v>160</v>
      </c>
      <c r="E58" s="62">
        <v>3</v>
      </c>
      <c r="F58" s="62">
        <f t="shared" si="0"/>
        <v>4</v>
      </c>
      <c r="G58" s="64">
        <v>45119</v>
      </c>
      <c r="H58" s="86">
        <v>0.5625</v>
      </c>
      <c r="I58" s="71">
        <f>H58+TIME(0,100,0)</f>
        <v>0.63194444444444442</v>
      </c>
      <c r="J58" s="72" t="s">
        <v>75</v>
      </c>
      <c r="K58" s="158">
        <f>VLOOKUP(B58,'Lich HP TN - BM'!$B$8:$M$69,10,0)</f>
        <v>100</v>
      </c>
      <c r="L58" s="73" t="s">
        <v>169</v>
      </c>
      <c r="M58" s="84" t="s">
        <v>170</v>
      </c>
      <c r="N58" s="75" t="s">
        <v>171</v>
      </c>
      <c r="O58" s="75" t="s">
        <v>172</v>
      </c>
    </row>
    <row r="59" spans="1:15" ht="39" customHeight="1">
      <c r="A59" s="62"/>
      <c r="B59" s="62">
        <v>52</v>
      </c>
      <c r="C59" s="69" t="s">
        <v>168</v>
      </c>
      <c r="D59" s="69" t="s">
        <v>160</v>
      </c>
      <c r="E59" s="62">
        <v>4</v>
      </c>
      <c r="F59" s="62">
        <f t="shared" si="0"/>
        <v>4</v>
      </c>
      <c r="G59" s="70">
        <v>45119</v>
      </c>
      <c r="H59" s="71">
        <f>I58+TIME(0,15,0)</f>
        <v>0.64236111111111105</v>
      </c>
      <c r="I59" s="71">
        <f>H59+TIME(0,100,0)</f>
        <v>0.71180555555555547</v>
      </c>
      <c r="J59" s="72" t="s">
        <v>75</v>
      </c>
      <c r="K59" s="158">
        <f>VLOOKUP(B59,'Lich HP TN - BM'!$B$8:$M$69,10,0)</f>
        <v>100</v>
      </c>
      <c r="L59" s="94" t="s">
        <v>173</v>
      </c>
      <c r="M59" s="84">
        <v>918151851</v>
      </c>
      <c r="N59" s="75" t="s">
        <v>174</v>
      </c>
      <c r="O59" s="75" t="s">
        <v>175</v>
      </c>
    </row>
    <row r="60" spans="1:15" ht="72.75" customHeight="1">
      <c r="A60" s="62"/>
      <c r="B60" s="62">
        <v>53</v>
      </c>
      <c r="C60" s="69" t="s">
        <v>168</v>
      </c>
      <c r="D60" s="69" t="s">
        <v>160</v>
      </c>
      <c r="E60" s="62">
        <v>1</v>
      </c>
      <c r="F60" s="62">
        <f t="shared" si="0"/>
        <v>5</v>
      </c>
      <c r="G60" s="70">
        <v>45120</v>
      </c>
      <c r="H60" s="71">
        <v>0.3125</v>
      </c>
      <c r="I60" s="71">
        <f>H60+TIME(0,100,0)</f>
        <v>0.38194444444444442</v>
      </c>
      <c r="J60" s="72" t="s">
        <v>75</v>
      </c>
      <c r="K60" s="158">
        <f>VLOOKUP(B60,'Lich HP TN - BM'!$B$8:$M$69,10,0)</f>
        <v>100</v>
      </c>
      <c r="L60" s="94" t="s">
        <v>176</v>
      </c>
      <c r="M60" s="84">
        <v>909027248</v>
      </c>
      <c r="N60" s="75" t="s">
        <v>177</v>
      </c>
      <c r="O60" s="75" t="s">
        <v>178</v>
      </c>
    </row>
    <row r="61" spans="1:15" ht="39" customHeight="1">
      <c r="A61" s="62"/>
      <c r="B61" s="62">
        <v>54</v>
      </c>
      <c r="C61" s="69" t="s">
        <v>32</v>
      </c>
      <c r="D61" s="69" t="s">
        <v>160</v>
      </c>
      <c r="E61" s="62">
        <v>2</v>
      </c>
      <c r="F61" s="62">
        <f t="shared" si="0"/>
        <v>5</v>
      </c>
      <c r="G61" s="70">
        <v>45120</v>
      </c>
      <c r="H61" s="71">
        <f>I60+TIME(0,15,0)</f>
        <v>0.3923611111111111</v>
      </c>
      <c r="I61" s="71">
        <f>H61+TIME(0,20,0)</f>
        <v>0.40625</v>
      </c>
      <c r="J61" s="72" t="s">
        <v>53</v>
      </c>
      <c r="K61" s="129"/>
      <c r="L61" s="73" t="s">
        <v>179</v>
      </c>
      <c r="M61" s="74" t="s">
        <v>180</v>
      </c>
      <c r="N61" s="75" t="s">
        <v>181</v>
      </c>
      <c r="O61" s="75"/>
    </row>
    <row r="62" spans="1:15" ht="39" customHeight="1">
      <c r="A62" s="62"/>
      <c r="B62" s="62">
        <v>55</v>
      </c>
      <c r="C62" s="69" t="s">
        <v>40</v>
      </c>
      <c r="D62" s="69" t="s">
        <v>160</v>
      </c>
      <c r="E62" s="62">
        <v>3</v>
      </c>
      <c r="F62" s="62">
        <f t="shared" si="0"/>
        <v>5</v>
      </c>
      <c r="G62" s="70">
        <v>45120</v>
      </c>
      <c r="H62" s="71">
        <f>I61+TIME(0,15,0)</f>
        <v>0.41666666666666669</v>
      </c>
      <c r="I62" s="71">
        <f>H62+TIME(0,30,0)</f>
        <v>0.4375</v>
      </c>
      <c r="J62" s="72" t="s">
        <v>182</v>
      </c>
      <c r="K62" s="157" t="s">
        <v>183</v>
      </c>
      <c r="L62" s="73" t="s">
        <v>43</v>
      </c>
      <c r="M62" s="74" t="s">
        <v>44</v>
      </c>
      <c r="N62" s="75" t="s">
        <v>45</v>
      </c>
      <c r="O62" s="75"/>
    </row>
    <row r="63" spans="1:15" ht="39" customHeight="1">
      <c r="A63" s="62"/>
      <c r="B63" s="62">
        <v>56</v>
      </c>
      <c r="C63" s="69" t="s">
        <v>102</v>
      </c>
      <c r="D63" s="69" t="s">
        <v>160</v>
      </c>
      <c r="E63" s="62">
        <v>4</v>
      </c>
      <c r="F63" s="62">
        <f t="shared" si="0"/>
        <v>5</v>
      </c>
      <c r="G63" s="70">
        <v>45120</v>
      </c>
      <c r="H63" s="71">
        <f>I62+TIME(0,15,0)</f>
        <v>0.44791666666666669</v>
      </c>
      <c r="I63" s="71">
        <f>H63+TIME(0,30,0)</f>
        <v>0.46875</v>
      </c>
      <c r="J63" s="72" t="s">
        <v>182</v>
      </c>
      <c r="K63" s="129"/>
      <c r="L63" s="73" t="s">
        <v>184</v>
      </c>
      <c r="M63" s="74" t="s">
        <v>185</v>
      </c>
      <c r="N63" s="75" t="s">
        <v>186</v>
      </c>
      <c r="O63" s="75"/>
    </row>
    <row r="64" spans="1:15" s="68" customFormat="1" ht="39" customHeight="1">
      <c r="A64" s="61">
        <v>13</v>
      </c>
      <c r="B64" s="62">
        <v>57</v>
      </c>
      <c r="C64" s="138" t="s">
        <v>187</v>
      </c>
      <c r="D64" s="63"/>
      <c r="E64" s="61"/>
      <c r="F64" s="62"/>
      <c r="G64" s="64"/>
      <c r="H64" s="65"/>
      <c r="I64" s="65"/>
      <c r="J64" s="66"/>
      <c r="K64" s="129"/>
      <c r="L64" s="81"/>
      <c r="M64" s="82"/>
      <c r="N64" s="83"/>
      <c r="O64" s="83"/>
    </row>
    <row r="65" spans="1:15" ht="39" customHeight="1">
      <c r="A65" s="62"/>
      <c r="B65" s="62">
        <v>58</v>
      </c>
      <c r="C65" s="69" t="s">
        <v>38</v>
      </c>
      <c r="D65" s="69" t="s">
        <v>187</v>
      </c>
      <c r="E65" s="62">
        <v>1</v>
      </c>
      <c r="F65" s="62">
        <f>WEEKDAY(G65)</f>
        <v>6</v>
      </c>
      <c r="G65" s="70">
        <v>45121</v>
      </c>
      <c r="H65" s="71">
        <v>0.3125</v>
      </c>
      <c r="I65" s="71">
        <f>H65+TIME(0,90,0)</f>
        <v>0.375</v>
      </c>
      <c r="J65" s="72" t="s">
        <v>108</v>
      </c>
      <c r="K65" s="158">
        <f>VLOOKUP(B65,'Lich HP TN - BM'!$B$8:$M$69,10,0)</f>
        <v>90</v>
      </c>
      <c r="L65" s="73" t="s">
        <v>188</v>
      </c>
      <c r="M65" s="74" t="s">
        <v>189</v>
      </c>
      <c r="N65" s="75" t="s">
        <v>190</v>
      </c>
      <c r="O65" s="75" t="s">
        <v>191</v>
      </c>
    </row>
    <row r="66" spans="1:15" ht="39" customHeight="1">
      <c r="A66" s="62"/>
      <c r="B66" s="62">
        <v>59</v>
      </c>
      <c r="C66" s="69" t="s">
        <v>38</v>
      </c>
      <c r="D66" s="69" t="s">
        <v>187</v>
      </c>
      <c r="E66" s="62">
        <v>2</v>
      </c>
      <c r="F66" s="62">
        <f>WEEKDAY(G66)</f>
        <v>6</v>
      </c>
      <c r="G66" s="70">
        <v>45121</v>
      </c>
      <c r="H66" s="71">
        <f>I65+TIME(0,15,0)</f>
        <v>0.38541666666666669</v>
      </c>
      <c r="I66" s="71">
        <f>H66+TIME(0,90,0)</f>
        <v>0.44791666666666669</v>
      </c>
      <c r="J66" s="72" t="s">
        <v>108</v>
      </c>
      <c r="K66" s="158">
        <f>VLOOKUP(B66,'Lich HP TN - BM'!$B$8:$M$69,10,0)</f>
        <v>90</v>
      </c>
      <c r="L66" s="87" t="s">
        <v>192</v>
      </c>
      <c r="M66" s="88" t="s">
        <v>193</v>
      </c>
      <c r="N66" s="69" t="s">
        <v>194</v>
      </c>
      <c r="O66" s="69" t="s">
        <v>195</v>
      </c>
    </row>
    <row r="67" spans="1:15" ht="39" customHeight="1">
      <c r="A67" s="62"/>
      <c r="B67" s="62">
        <v>60</v>
      </c>
      <c r="C67" s="69" t="s">
        <v>26</v>
      </c>
      <c r="D67" s="69" t="s">
        <v>187</v>
      </c>
      <c r="E67" s="62">
        <v>3</v>
      </c>
      <c r="F67" s="62">
        <f>WEEKDAY(G67)</f>
        <v>6</v>
      </c>
      <c r="G67" s="70">
        <v>45121</v>
      </c>
      <c r="H67" s="71">
        <v>0.5625</v>
      </c>
      <c r="I67" s="71">
        <f>H67+TIME(0,50,0)</f>
        <v>0.59722222222222221</v>
      </c>
      <c r="J67" s="72" t="s">
        <v>33</v>
      </c>
      <c r="K67" s="129"/>
      <c r="L67" s="73" t="s">
        <v>196</v>
      </c>
      <c r="M67" s="74" t="s">
        <v>197</v>
      </c>
      <c r="N67" s="75" t="s">
        <v>198</v>
      </c>
      <c r="O67" s="75"/>
    </row>
    <row r="68" spans="1:15" ht="39" customHeight="1">
      <c r="A68" s="62"/>
      <c r="B68" s="62">
        <v>61</v>
      </c>
      <c r="C68" s="69" t="s">
        <v>199</v>
      </c>
      <c r="D68" s="69" t="s">
        <v>187</v>
      </c>
      <c r="E68" s="62">
        <v>4</v>
      </c>
      <c r="F68" s="62">
        <f>WEEKDAY(G68)</f>
        <v>6</v>
      </c>
      <c r="G68" s="70">
        <v>45121</v>
      </c>
      <c r="H68" s="71">
        <f>I67+TIME(0,15,0)</f>
        <v>0.60763888888888884</v>
      </c>
      <c r="I68" s="71">
        <f>H68+TIME(0,10,0)</f>
        <v>0.61458333333333326</v>
      </c>
      <c r="J68" s="72" t="s">
        <v>41</v>
      </c>
      <c r="K68" s="129"/>
      <c r="L68" s="73" t="s">
        <v>200</v>
      </c>
      <c r="M68" s="74" t="s">
        <v>201</v>
      </c>
      <c r="N68" s="75" t="s">
        <v>202</v>
      </c>
      <c r="O68" s="75"/>
    </row>
    <row r="69" spans="1:15" s="68" customFormat="1" ht="39" customHeight="1">
      <c r="A69" s="61">
        <v>14</v>
      </c>
      <c r="B69" s="62">
        <v>62</v>
      </c>
      <c r="C69" s="138" t="s">
        <v>203</v>
      </c>
      <c r="D69" s="63"/>
      <c r="E69" s="61"/>
      <c r="F69" s="62"/>
      <c r="G69" s="70"/>
      <c r="H69" s="65"/>
      <c r="I69" s="65"/>
      <c r="J69" s="66"/>
      <c r="K69" s="129"/>
      <c r="L69" s="81"/>
      <c r="M69" s="82"/>
      <c r="N69" s="83"/>
      <c r="O69" s="83"/>
    </row>
    <row r="70" spans="1:15" ht="39" customHeight="1">
      <c r="A70" s="62"/>
      <c r="B70" s="62">
        <v>63</v>
      </c>
      <c r="C70" s="69" t="s">
        <v>204</v>
      </c>
      <c r="D70" s="69" t="s">
        <v>203</v>
      </c>
      <c r="E70" s="62">
        <v>1</v>
      </c>
      <c r="F70" s="62">
        <f>WEEKDAY(G70)</f>
        <v>2</v>
      </c>
      <c r="G70" s="70">
        <v>45124</v>
      </c>
      <c r="H70" s="71">
        <v>0.3125</v>
      </c>
      <c r="I70" s="71">
        <f>H70+TIME(0,20,0)</f>
        <v>0.3263888888888889</v>
      </c>
      <c r="J70" s="72" t="s">
        <v>53</v>
      </c>
      <c r="K70" s="129"/>
      <c r="L70" s="73" t="s">
        <v>205</v>
      </c>
      <c r="M70" s="74" t="s">
        <v>206</v>
      </c>
      <c r="N70" s="75" t="s">
        <v>207</v>
      </c>
      <c r="O70" s="75" t="s">
        <v>208</v>
      </c>
    </row>
    <row r="71" spans="1:15" ht="39" customHeight="1">
      <c r="A71" s="62"/>
      <c r="B71" s="62">
        <v>64</v>
      </c>
      <c r="C71" s="69" t="s">
        <v>46</v>
      </c>
      <c r="D71" s="69" t="s">
        <v>203</v>
      </c>
      <c r="E71" s="62">
        <v>2</v>
      </c>
      <c r="F71" s="62">
        <f>WEEKDAY(G71)</f>
        <v>2</v>
      </c>
      <c r="G71" s="70">
        <v>45124</v>
      </c>
      <c r="H71" s="71">
        <f>I70+TIME(0,15,0)</f>
        <v>0.33680555555555558</v>
      </c>
      <c r="I71" s="71">
        <f>H71+TIME(0,20,0)</f>
        <v>0.35069444444444448</v>
      </c>
      <c r="J71" s="72" t="s">
        <v>53</v>
      </c>
      <c r="K71" s="129"/>
      <c r="L71" s="73" t="s">
        <v>209</v>
      </c>
      <c r="M71" s="74" t="s">
        <v>210</v>
      </c>
      <c r="N71" s="75" t="s">
        <v>211</v>
      </c>
      <c r="O71" s="75" t="s">
        <v>212</v>
      </c>
    </row>
    <row r="72" spans="1:15" s="68" customFormat="1" ht="39" customHeight="1">
      <c r="A72" s="61">
        <v>15</v>
      </c>
      <c r="B72" s="62">
        <v>65</v>
      </c>
      <c r="C72" s="138" t="s">
        <v>213</v>
      </c>
      <c r="D72" s="63"/>
      <c r="E72" s="61"/>
      <c r="F72" s="62"/>
      <c r="G72" s="64"/>
      <c r="H72" s="65"/>
      <c r="I72" s="65"/>
      <c r="J72" s="66"/>
      <c r="K72" s="129"/>
      <c r="L72" s="81"/>
      <c r="M72" s="82"/>
      <c r="N72" s="83"/>
      <c r="O72" s="83"/>
    </row>
    <row r="73" spans="1:15" ht="88.5" customHeight="1">
      <c r="A73" s="90"/>
      <c r="B73" s="62">
        <v>66</v>
      </c>
      <c r="C73" s="89" t="s">
        <v>46</v>
      </c>
      <c r="D73" s="89" t="s">
        <v>213</v>
      </c>
      <c r="E73" s="90">
        <v>3</v>
      </c>
      <c r="F73" s="90">
        <f t="shared" si="0"/>
        <v>2</v>
      </c>
      <c r="G73" s="70">
        <v>45124</v>
      </c>
      <c r="H73" s="92">
        <f>I71+TIME(0,15,0)</f>
        <v>0.36111111111111116</v>
      </c>
      <c r="I73" s="92">
        <f>H73+TIME(0,110,0)</f>
        <v>0.43750000000000006</v>
      </c>
      <c r="J73" s="93" t="s">
        <v>139</v>
      </c>
      <c r="K73" s="129"/>
      <c r="L73" s="73" t="s">
        <v>214</v>
      </c>
      <c r="M73" s="74" t="s">
        <v>215</v>
      </c>
      <c r="N73" s="75" t="s">
        <v>216</v>
      </c>
      <c r="O73" s="75" t="s">
        <v>217</v>
      </c>
    </row>
    <row r="74" spans="1:15" ht="75.75" customHeight="1">
      <c r="A74" s="90"/>
      <c r="B74" s="62">
        <v>67</v>
      </c>
      <c r="C74" s="89" t="s">
        <v>46</v>
      </c>
      <c r="D74" s="89" t="s">
        <v>213</v>
      </c>
      <c r="E74" s="90">
        <v>4</v>
      </c>
      <c r="F74" s="90">
        <f t="shared" si="0"/>
        <v>2</v>
      </c>
      <c r="G74" s="70">
        <v>45124</v>
      </c>
      <c r="H74" s="95">
        <v>0.5625</v>
      </c>
      <c r="I74" s="92">
        <f>H74+TIME(0,100,0)</f>
        <v>0.63194444444444442</v>
      </c>
      <c r="J74" s="93" t="s">
        <v>75</v>
      </c>
      <c r="K74" s="129"/>
      <c r="L74" s="73" t="s">
        <v>214</v>
      </c>
      <c r="M74" s="74" t="s">
        <v>215</v>
      </c>
      <c r="N74" s="75" t="s">
        <v>216</v>
      </c>
      <c r="O74" s="75" t="s">
        <v>217</v>
      </c>
    </row>
    <row r="75" spans="1:15" ht="84.75" customHeight="1">
      <c r="A75" s="90"/>
      <c r="B75" s="62">
        <v>68</v>
      </c>
      <c r="C75" s="89" t="s">
        <v>46</v>
      </c>
      <c r="D75" s="89" t="s">
        <v>213</v>
      </c>
      <c r="E75" s="90">
        <v>5</v>
      </c>
      <c r="F75" s="90">
        <f>WEEKDAY(G75)</f>
        <v>2</v>
      </c>
      <c r="G75" s="91">
        <v>45124</v>
      </c>
      <c r="H75" s="92">
        <f>I74+TIME(0,15,0)</f>
        <v>0.64236111111111105</v>
      </c>
      <c r="I75" s="92">
        <f>H75+TIME(0,40,0)</f>
        <v>0.67013888888888884</v>
      </c>
      <c r="J75" s="93" t="s">
        <v>27</v>
      </c>
      <c r="K75" s="129"/>
      <c r="L75" s="87" t="s">
        <v>218</v>
      </c>
      <c r="M75" s="74" t="s">
        <v>219</v>
      </c>
      <c r="N75" s="75" t="s">
        <v>220</v>
      </c>
      <c r="O75" s="75" t="s">
        <v>221</v>
      </c>
    </row>
    <row r="76" spans="1:15" ht="99" customHeight="1">
      <c r="A76" s="90"/>
      <c r="B76" s="62">
        <v>69</v>
      </c>
      <c r="C76" s="89" t="s">
        <v>46</v>
      </c>
      <c r="D76" s="89" t="s">
        <v>213</v>
      </c>
      <c r="E76" s="90">
        <v>1</v>
      </c>
      <c r="F76" s="90">
        <f t="shared" si="0"/>
        <v>3</v>
      </c>
      <c r="G76" s="91">
        <v>45125</v>
      </c>
      <c r="H76" s="92">
        <v>0.3125</v>
      </c>
      <c r="I76" s="92">
        <f>H76+TIME(0,110,0)</f>
        <v>0.3888888888888889</v>
      </c>
      <c r="J76" s="93" t="s">
        <v>139</v>
      </c>
      <c r="K76" s="129"/>
      <c r="L76" s="87" t="s">
        <v>218</v>
      </c>
      <c r="M76" s="74" t="s">
        <v>219</v>
      </c>
      <c r="N76" s="75" t="s">
        <v>220</v>
      </c>
      <c r="O76" s="75" t="s">
        <v>221</v>
      </c>
    </row>
    <row r="77" spans="1:15" ht="39" customHeight="1">
      <c r="A77" s="62"/>
      <c r="B77" s="62">
        <v>70</v>
      </c>
      <c r="C77" s="69" t="s">
        <v>102</v>
      </c>
      <c r="D77" s="69" t="s">
        <v>213</v>
      </c>
      <c r="E77" s="62">
        <v>2</v>
      </c>
      <c r="F77" s="62">
        <f t="shared" si="0"/>
        <v>3</v>
      </c>
      <c r="G77" s="70">
        <v>45125</v>
      </c>
      <c r="H77" s="92">
        <f>I76+TIME(0,40,0)</f>
        <v>0.41666666666666669</v>
      </c>
      <c r="I77" s="92">
        <f>H77+TIME(0,50,0)</f>
        <v>0.4513888888888889</v>
      </c>
      <c r="J77" s="72" t="s">
        <v>33</v>
      </c>
      <c r="K77" s="129"/>
      <c r="L77" s="73" t="s">
        <v>222</v>
      </c>
      <c r="M77" s="74" t="s">
        <v>223</v>
      </c>
      <c r="N77" s="75" t="s">
        <v>224</v>
      </c>
      <c r="O77" s="75"/>
    </row>
    <row r="78" spans="1:15" s="68" customFormat="1" ht="39" customHeight="1">
      <c r="A78" s="61">
        <v>16</v>
      </c>
      <c r="B78" s="62">
        <v>71</v>
      </c>
      <c r="C78" s="138" t="s">
        <v>225</v>
      </c>
      <c r="D78" s="63"/>
      <c r="E78" s="61"/>
      <c r="F78" s="62"/>
      <c r="G78" s="64"/>
      <c r="H78" s="65"/>
      <c r="I78" s="65"/>
      <c r="J78" s="66"/>
      <c r="K78" s="129"/>
      <c r="L78" s="81"/>
      <c r="M78" s="82"/>
      <c r="N78" s="83"/>
      <c r="O78" s="83"/>
    </row>
    <row r="79" spans="1:15" ht="39" customHeight="1">
      <c r="A79" s="62"/>
      <c r="B79" s="62">
        <v>72</v>
      </c>
      <c r="C79" s="69" t="s">
        <v>26</v>
      </c>
      <c r="D79" s="69" t="s">
        <v>225</v>
      </c>
      <c r="E79" s="62">
        <v>1</v>
      </c>
      <c r="F79" s="62">
        <f t="shared" ref="F79:F87" si="2">WEEKDAY(G79)</f>
        <v>4</v>
      </c>
      <c r="G79" s="70">
        <v>45126</v>
      </c>
      <c r="H79" s="71">
        <v>0.3125</v>
      </c>
      <c r="I79" s="71">
        <f>H79+TIME(0,40,0)</f>
        <v>0.34027777777777779</v>
      </c>
      <c r="J79" s="72" t="s">
        <v>27</v>
      </c>
      <c r="K79" s="129"/>
      <c r="L79" s="73" t="s">
        <v>226</v>
      </c>
      <c r="M79" s="74" t="s">
        <v>227</v>
      </c>
      <c r="N79" s="75" t="s">
        <v>228</v>
      </c>
      <c r="O79" s="75"/>
    </row>
    <row r="80" spans="1:15" ht="39" customHeight="1">
      <c r="A80" s="62"/>
      <c r="B80" s="62">
        <v>73</v>
      </c>
      <c r="C80" s="69" t="s">
        <v>32</v>
      </c>
      <c r="D80" s="69" t="s">
        <v>225</v>
      </c>
      <c r="E80" s="62">
        <v>2</v>
      </c>
      <c r="F80" s="62">
        <f t="shared" si="2"/>
        <v>4</v>
      </c>
      <c r="G80" s="70">
        <v>45126</v>
      </c>
      <c r="H80" s="71">
        <f>I79+TIME(0,15,0)</f>
        <v>0.35069444444444448</v>
      </c>
      <c r="I80" s="71">
        <f>H80+TIME(0,40,0)</f>
        <v>0.37847222222222227</v>
      </c>
      <c r="J80" s="72" t="s">
        <v>27</v>
      </c>
      <c r="K80" s="129"/>
      <c r="L80" s="73" t="s">
        <v>229</v>
      </c>
      <c r="M80" s="84" t="s">
        <v>230</v>
      </c>
      <c r="N80" s="75" t="s">
        <v>231</v>
      </c>
      <c r="O80" s="75"/>
    </row>
    <row r="81" spans="1:15" ht="39" customHeight="1">
      <c r="A81" s="62"/>
      <c r="B81" s="62">
        <v>74</v>
      </c>
      <c r="C81" s="69" t="s">
        <v>40</v>
      </c>
      <c r="D81" s="69" t="s">
        <v>225</v>
      </c>
      <c r="E81" s="62">
        <v>3</v>
      </c>
      <c r="F81" s="62">
        <f>WEEKDAY(G81)</f>
        <v>4</v>
      </c>
      <c r="G81" s="70">
        <v>45126</v>
      </c>
      <c r="H81" s="71">
        <f>I80+TIME(0,15,0)</f>
        <v>0.38888888888888895</v>
      </c>
      <c r="I81" s="71">
        <f>H81+TIME(0,10,0)</f>
        <v>0.39583333333333337</v>
      </c>
      <c r="J81" s="72" t="s">
        <v>41</v>
      </c>
      <c r="K81" s="157" t="s">
        <v>232</v>
      </c>
      <c r="L81" s="73" t="s">
        <v>43</v>
      </c>
      <c r="M81" s="74" t="s">
        <v>44</v>
      </c>
      <c r="N81" s="75" t="s">
        <v>45</v>
      </c>
      <c r="O81" s="75"/>
    </row>
    <row r="82" spans="1:15" ht="39" customHeight="1">
      <c r="A82" s="62"/>
      <c r="B82" s="62">
        <v>75</v>
      </c>
      <c r="C82" s="69" t="s">
        <v>233</v>
      </c>
      <c r="D82" s="69" t="s">
        <v>225</v>
      </c>
      <c r="E82" s="62">
        <v>4</v>
      </c>
      <c r="F82" s="62">
        <f>WEEKDAY(G82)</f>
        <v>4</v>
      </c>
      <c r="G82" s="70">
        <v>45126</v>
      </c>
      <c r="H82" s="71">
        <f>I81+TIME(0,15,0)</f>
        <v>0.40625000000000006</v>
      </c>
      <c r="I82" s="71">
        <f>H82+TIME(0,10,0)</f>
        <v>0.41319444444444448</v>
      </c>
      <c r="J82" s="72" t="s">
        <v>41</v>
      </c>
      <c r="K82" s="129"/>
      <c r="L82" s="73" t="s">
        <v>234</v>
      </c>
      <c r="M82" s="74" t="s">
        <v>235</v>
      </c>
      <c r="N82" s="75" t="s">
        <v>236</v>
      </c>
      <c r="O82" s="75" t="s">
        <v>237</v>
      </c>
    </row>
    <row r="83" spans="1:15" ht="39" customHeight="1">
      <c r="A83" s="62"/>
      <c r="B83" s="62">
        <v>76</v>
      </c>
      <c r="C83" s="69" t="s">
        <v>146</v>
      </c>
      <c r="D83" s="69" t="s">
        <v>225</v>
      </c>
      <c r="E83" s="62">
        <v>5</v>
      </c>
      <c r="F83" s="62">
        <f t="shared" si="2"/>
        <v>4</v>
      </c>
      <c r="G83" s="70">
        <v>45126</v>
      </c>
      <c r="H83" s="71">
        <v>0.5625</v>
      </c>
      <c r="I83" s="71">
        <f>H83+TIME(0,80,0)</f>
        <v>0.61805555555555558</v>
      </c>
      <c r="J83" s="72" t="s">
        <v>118</v>
      </c>
      <c r="K83" s="129"/>
      <c r="L83" s="73" t="s">
        <v>238</v>
      </c>
      <c r="M83" s="84" t="s">
        <v>239</v>
      </c>
      <c r="N83" s="75" t="s">
        <v>240</v>
      </c>
      <c r="O83" s="75"/>
    </row>
    <row r="84" spans="1:15" ht="39" customHeight="1">
      <c r="A84" s="62"/>
      <c r="B84" s="62">
        <v>77</v>
      </c>
      <c r="C84" s="69" t="s">
        <v>241</v>
      </c>
      <c r="D84" s="69" t="s">
        <v>225</v>
      </c>
      <c r="E84" s="62">
        <v>6</v>
      </c>
      <c r="F84" s="62">
        <f t="shared" si="2"/>
        <v>4</v>
      </c>
      <c r="G84" s="70">
        <v>45126</v>
      </c>
      <c r="H84" s="71">
        <f>I83+TIME(0,15,0)</f>
        <v>0.62847222222222221</v>
      </c>
      <c r="I84" s="71">
        <f>H84+TIME(0,10,0)</f>
        <v>0.63541666666666663</v>
      </c>
      <c r="J84" s="72" t="s">
        <v>41</v>
      </c>
      <c r="K84" s="110" t="s">
        <v>242</v>
      </c>
      <c r="L84" s="73" t="s">
        <v>243</v>
      </c>
      <c r="M84" s="74" t="s">
        <v>244</v>
      </c>
      <c r="N84" s="75" t="s">
        <v>245</v>
      </c>
      <c r="O84" s="75"/>
    </row>
    <row r="85" spans="1:15" ht="39" customHeight="1">
      <c r="A85" s="62"/>
      <c r="B85" s="62">
        <v>78</v>
      </c>
      <c r="C85" s="69" t="s">
        <v>168</v>
      </c>
      <c r="D85" s="69" t="s">
        <v>225</v>
      </c>
      <c r="E85" s="62">
        <v>7</v>
      </c>
      <c r="F85" s="62">
        <f t="shared" si="2"/>
        <v>4</v>
      </c>
      <c r="G85" s="70">
        <v>45126</v>
      </c>
      <c r="H85" s="71">
        <f t="shared" ref="H85:H86" si="3">I84+TIME(0,15,0)</f>
        <v>0.64583333333333326</v>
      </c>
      <c r="I85" s="71">
        <f>H85+TIME(0,10,0)</f>
        <v>0.65277777777777768</v>
      </c>
      <c r="J85" s="72" t="s">
        <v>41</v>
      </c>
      <c r="K85" s="158">
        <f>VLOOKUP(B85,'Lich HP TN - BM'!$B$8:$M$69,10,0)</f>
        <v>10</v>
      </c>
      <c r="L85" s="73" t="s">
        <v>246</v>
      </c>
      <c r="M85" s="84" t="s">
        <v>247</v>
      </c>
      <c r="N85" s="75" t="s">
        <v>248</v>
      </c>
      <c r="O85" s="75" t="s">
        <v>249</v>
      </c>
    </row>
    <row r="86" spans="1:15" ht="39" customHeight="1">
      <c r="A86" s="62"/>
      <c r="B86" s="62">
        <v>79</v>
      </c>
      <c r="C86" s="69" t="s">
        <v>102</v>
      </c>
      <c r="D86" s="69" t="s">
        <v>225</v>
      </c>
      <c r="E86" s="62">
        <v>8</v>
      </c>
      <c r="F86" s="62">
        <f t="shared" si="2"/>
        <v>4</v>
      </c>
      <c r="G86" s="70">
        <v>45126</v>
      </c>
      <c r="H86" s="71">
        <f t="shared" si="3"/>
        <v>0.66319444444444431</v>
      </c>
      <c r="I86" s="71">
        <f>H86+TIME(0,10,0)</f>
        <v>0.67013888888888873</v>
      </c>
      <c r="J86" s="72" t="s">
        <v>41</v>
      </c>
      <c r="K86" s="129"/>
      <c r="L86" s="73" t="s">
        <v>250</v>
      </c>
      <c r="M86" s="74" t="s">
        <v>251</v>
      </c>
      <c r="N86" s="75" t="s">
        <v>252</v>
      </c>
      <c r="O86" s="75"/>
    </row>
    <row r="87" spans="1:15" ht="39" customHeight="1">
      <c r="A87" s="140" t="s">
        <v>59</v>
      </c>
      <c r="B87" s="146">
        <v>10</v>
      </c>
      <c r="C87" s="147" t="s">
        <v>253</v>
      </c>
      <c r="D87" s="147" t="s">
        <v>57</v>
      </c>
      <c r="E87" s="146">
        <v>9</v>
      </c>
      <c r="F87" s="146">
        <f t="shared" si="2"/>
        <v>4</v>
      </c>
      <c r="G87" s="148">
        <v>45126</v>
      </c>
      <c r="H87" s="149">
        <v>0.68055555555555547</v>
      </c>
      <c r="I87" s="149">
        <f>H87+TIME(0,40,0)</f>
        <v>0.70833333333333326</v>
      </c>
      <c r="J87" s="150" t="s">
        <v>27</v>
      </c>
      <c r="K87" s="151"/>
      <c r="L87" s="160" t="s">
        <v>61</v>
      </c>
      <c r="M87" s="152">
        <v>938354789</v>
      </c>
      <c r="N87" s="153" t="s">
        <v>62</v>
      </c>
      <c r="O87" s="154"/>
    </row>
    <row r="88" spans="1:15">
      <c r="K88" s="116"/>
      <c r="N88" s="99" t="s">
        <v>254</v>
      </c>
    </row>
  </sheetData>
  <autoFilter ref="A7:O88" xr:uid="{00000000-0009-0000-0000-000000000000}"/>
  <mergeCells count="8">
    <mergeCell ref="F6:J6"/>
    <mergeCell ref="L6:N6"/>
    <mergeCell ref="A5:J5"/>
    <mergeCell ref="A1:D1"/>
    <mergeCell ref="E1:N1"/>
    <mergeCell ref="E2:J2"/>
    <mergeCell ref="A3:N3"/>
    <mergeCell ref="A4:J4"/>
  </mergeCells>
  <hyperlinks>
    <hyperlink ref="N44" r:id="rId1" xr:uid="{00000000-0004-0000-0000-000000000000}"/>
    <hyperlink ref="N17" r:id="rId2" xr:uid="{00000000-0004-0000-0000-000001000000}"/>
    <hyperlink ref="N87" r:id="rId3" xr:uid="{00000000-0004-0000-0000-000002000000}"/>
  </hyperlinks>
  <printOptions horizontalCentered="1"/>
  <pageMargins left="0.2" right="0.2" top="0.25" bottom="0.25" header="0.05" footer="0.05"/>
  <pageSetup paperSize="9" scale="82" orientation="landscape" r:id="rId4"/>
  <headerFooter>
    <oddFooter>Page &amp;P of &amp;N</oddFooter>
  </headerFooter>
  <rowBreaks count="2" manualBreakCount="2">
    <brk id="34" max="14" man="1"/>
    <brk id="71" max="14" man="1"/>
  </rowBreaks>
  <colBreaks count="1" manualBreakCount="1">
    <brk id="14" max="1048575" man="1"/>
  </colBreaks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C67"/>
  <sheetViews>
    <sheetView zoomScale="89" zoomScaleNormal="89" workbookViewId="0">
      <selection activeCell="F18" sqref="F18"/>
    </sheetView>
  </sheetViews>
  <sheetFormatPr defaultColWidth="9" defaultRowHeight="15.75"/>
  <cols>
    <col min="1" max="1" width="5.42578125" style="9" customWidth="1"/>
    <col min="2" max="2" width="22.5703125" style="1" customWidth="1"/>
    <col min="3" max="3" width="35.85546875" style="1" customWidth="1"/>
    <col min="4" max="16384" width="9" style="1"/>
  </cols>
  <sheetData>
    <row r="1" spans="1:3" ht="57.75" customHeight="1">
      <c r="A1" s="197" t="s">
        <v>0</v>
      </c>
      <c r="B1" s="197"/>
      <c r="C1" s="197"/>
    </row>
    <row r="2" spans="1:3" ht="15.75" customHeight="1">
      <c r="A2" s="30"/>
      <c r="B2" s="30"/>
      <c r="C2" s="30"/>
    </row>
    <row r="3" spans="1:3" ht="75.75" customHeight="1">
      <c r="A3" s="198" t="s">
        <v>2</v>
      </c>
      <c r="B3" s="198"/>
      <c r="C3" s="198"/>
    </row>
    <row r="4" spans="1:3" ht="21" customHeight="1">
      <c r="A4" s="199" t="s">
        <v>3</v>
      </c>
      <c r="B4" s="199"/>
      <c r="C4" s="199"/>
    </row>
    <row r="5" spans="1:3" s="2" customFormat="1" ht="21" customHeight="1">
      <c r="A5" s="199" t="s">
        <v>5</v>
      </c>
      <c r="B5" s="199"/>
      <c r="C5" s="199"/>
    </row>
    <row r="6" spans="1:3" s="2" customFormat="1" ht="59.25" customHeight="1">
      <c r="A6" s="100" t="s">
        <v>7</v>
      </c>
      <c r="B6" s="3"/>
      <c r="C6" s="3"/>
    </row>
    <row r="7" spans="1:3" s="4" customFormat="1" ht="46.5" customHeight="1">
      <c r="A7" s="3" t="s">
        <v>255</v>
      </c>
      <c r="B7" s="3" t="s">
        <v>256</v>
      </c>
      <c r="C7" s="3" t="s">
        <v>13</v>
      </c>
    </row>
    <row r="8" spans="1:3" s="13" customFormat="1" ht="18" customHeight="1">
      <c r="A8" s="5"/>
      <c r="B8" s="34" t="s">
        <v>241</v>
      </c>
      <c r="C8" s="6" t="s">
        <v>225</v>
      </c>
    </row>
    <row r="9" spans="1:3" ht="18" customHeight="1">
      <c r="A9" s="5"/>
      <c r="B9" s="33" t="s">
        <v>74</v>
      </c>
      <c r="C9" s="6" t="s">
        <v>73</v>
      </c>
    </row>
    <row r="10" spans="1:3" ht="18" customHeight="1">
      <c r="A10" s="5"/>
      <c r="B10" s="6" t="s">
        <v>253</v>
      </c>
      <c r="C10" s="6" t="s">
        <v>57</v>
      </c>
    </row>
    <row r="11" spans="1:3" s="13" customFormat="1" ht="18" customHeight="1">
      <c r="A11" s="5"/>
      <c r="B11" s="6" t="s">
        <v>52</v>
      </c>
      <c r="C11" s="6" t="s">
        <v>51</v>
      </c>
    </row>
    <row r="12" spans="1:3" s="13" customFormat="1" ht="18" customHeight="1">
      <c r="A12" s="5"/>
      <c r="B12" s="6" t="s">
        <v>67</v>
      </c>
      <c r="C12" s="6" t="s">
        <v>63</v>
      </c>
    </row>
    <row r="13" spans="1:3" ht="18" customHeight="1">
      <c r="A13" s="5"/>
      <c r="B13" s="6" t="s">
        <v>126</v>
      </c>
      <c r="C13" s="6" t="s">
        <v>113</v>
      </c>
    </row>
    <row r="14" spans="1:3" ht="18" customHeight="1">
      <c r="A14" s="5"/>
      <c r="B14" s="6" t="s">
        <v>233</v>
      </c>
      <c r="C14" s="6" t="s">
        <v>225</v>
      </c>
    </row>
    <row r="15" spans="1:3" ht="18" customHeight="1">
      <c r="A15" s="5"/>
      <c r="B15" s="203" t="s">
        <v>130</v>
      </c>
      <c r="C15" s="6" t="s">
        <v>113</v>
      </c>
    </row>
    <row r="16" spans="1:3" ht="18" customHeight="1">
      <c r="A16" s="5"/>
      <c r="B16" s="204"/>
      <c r="C16" s="6" t="s">
        <v>143</v>
      </c>
    </row>
    <row r="17" spans="1:3" s="13" customFormat="1" ht="18" customHeight="1">
      <c r="A17" s="5"/>
      <c r="B17" s="6" t="s">
        <v>204</v>
      </c>
      <c r="C17" s="6" t="s">
        <v>203</v>
      </c>
    </row>
    <row r="18" spans="1:3" ht="18" customHeight="1">
      <c r="A18" s="5"/>
      <c r="B18" s="6" t="s">
        <v>92</v>
      </c>
      <c r="C18" s="6" t="s">
        <v>88</v>
      </c>
    </row>
    <row r="19" spans="1:3" ht="18" customHeight="1">
      <c r="A19" s="5"/>
      <c r="B19" s="205" t="s">
        <v>168</v>
      </c>
      <c r="C19" s="6" t="s">
        <v>160</v>
      </c>
    </row>
    <row r="20" spans="1:3" ht="18" customHeight="1">
      <c r="A20" s="5"/>
      <c r="B20" s="206"/>
      <c r="C20" s="6" t="s">
        <v>225</v>
      </c>
    </row>
    <row r="21" spans="1:3" s="13" customFormat="1" ht="18" customHeight="1">
      <c r="A21" s="5"/>
      <c r="B21" s="207" t="s">
        <v>26</v>
      </c>
      <c r="C21" s="6" t="s">
        <v>25</v>
      </c>
    </row>
    <row r="22" spans="1:3" ht="18" customHeight="1">
      <c r="A22" s="5"/>
      <c r="B22" s="208"/>
      <c r="C22" s="6" t="s">
        <v>63</v>
      </c>
    </row>
    <row r="23" spans="1:3" ht="18" customHeight="1">
      <c r="A23" s="5"/>
      <c r="B23" s="208"/>
      <c r="C23" s="6" t="s">
        <v>72</v>
      </c>
    </row>
    <row r="24" spans="1:3" ht="18" customHeight="1">
      <c r="A24" s="5"/>
      <c r="B24" s="208"/>
      <c r="C24" s="6" t="s">
        <v>80</v>
      </c>
    </row>
    <row r="25" spans="1:3" s="13" customFormat="1" ht="18" customHeight="1">
      <c r="A25" s="5"/>
      <c r="B25" s="208"/>
      <c r="C25" s="6" t="s">
        <v>88</v>
      </c>
    </row>
    <row r="26" spans="1:3" ht="18" customHeight="1">
      <c r="A26" s="5"/>
      <c r="B26" s="208"/>
      <c r="C26" s="6" t="s">
        <v>113</v>
      </c>
    </row>
    <row r="27" spans="1:3" ht="18" customHeight="1">
      <c r="A27" s="5"/>
      <c r="B27" s="208"/>
      <c r="C27" s="6" t="s">
        <v>143</v>
      </c>
    </row>
    <row r="28" spans="1:3" ht="18" customHeight="1">
      <c r="A28" s="5"/>
      <c r="B28" s="208"/>
      <c r="C28" s="6" t="s">
        <v>160</v>
      </c>
    </row>
    <row r="29" spans="1:3" ht="18" customHeight="1">
      <c r="A29" s="5"/>
      <c r="B29" s="208"/>
      <c r="C29" s="6" t="s">
        <v>187</v>
      </c>
    </row>
    <row r="30" spans="1:3" ht="18" customHeight="1">
      <c r="A30" s="5"/>
      <c r="B30" s="209"/>
      <c r="C30" s="6" t="s">
        <v>225</v>
      </c>
    </row>
    <row r="31" spans="1:3" ht="18" customHeight="1">
      <c r="A31" s="5"/>
      <c r="B31" s="210" t="s">
        <v>32</v>
      </c>
      <c r="C31" s="6" t="s">
        <v>25</v>
      </c>
    </row>
    <row r="32" spans="1:3" ht="18" customHeight="1">
      <c r="A32" s="5"/>
      <c r="B32" s="211"/>
      <c r="C32" s="6" t="s">
        <v>88</v>
      </c>
    </row>
    <row r="33" spans="1:3" s="13" customFormat="1" ht="18" customHeight="1">
      <c r="A33" s="5"/>
      <c r="B33" s="211"/>
      <c r="C33" s="6" t="s">
        <v>113</v>
      </c>
    </row>
    <row r="34" spans="1:3" ht="18" customHeight="1">
      <c r="A34" s="5"/>
      <c r="B34" s="211"/>
      <c r="C34" s="6" t="s">
        <v>160</v>
      </c>
    </row>
    <row r="35" spans="1:3" ht="18" customHeight="1">
      <c r="A35" s="5"/>
      <c r="B35" s="212"/>
      <c r="C35" s="6" t="s">
        <v>225</v>
      </c>
    </row>
    <row r="36" spans="1:3" ht="18" customHeight="1">
      <c r="A36" s="5"/>
      <c r="B36" s="6" t="s">
        <v>107</v>
      </c>
      <c r="C36" s="6" t="s">
        <v>101</v>
      </c>
    </row>
    <row r="37" spans="1:3" ht="18" customHeight="1">
      <c r="A37" s="5"/>
      <c r="B37" s="213" t="s">
        <v>38</v>
      </c>
      <c r="C37" s="6" t="s">
        <v>25</v>
      </c>
    </row>
    <row r="38" spans="1:3" ht="18" customHeight="1">
      <c r="A38" s="5"/>
      <c r="B38" s="214"/>
      <c r="C38" s="6" t="s">
        <v>113</v>
      </c>
    </row>
    <row r="39" spans="1:3" ht="18" customHeight="1">
      <c r="A39" s="5"/>
      <c r="B39" s="214"/>
      <c r="C39" s="6" t="s">
        <v>113</v>
      </c>
    </row>
    <row r="40" spans="1:3" s="13" customFormat="1" ht="18" customHeight="1">
      <c r="A40" s="5"/>
      <c r="B40" s="214"/>
      <c r="C40" s="6" t="s">
        <v>143</v>
      </c>
    </row>
    <row r="41" spans="1:3" ht="18" customHeight="1">
      <c r="A41" s="5"/>
      <c r="B41" s="214"/>
      <c r="C41" s="6" t="s">
        <v>143</v>
      </c>
    </row>
    <row r="42" spans="1:3" ht="18" customHeight="1">
      <c r="A42" s="5"/>
      <c r="B42" s="214"/>
      <c r="C42" s="6" t="s">
        <v>160</v>
      </c>
    </row>
    <row r="43" spans="1:3" ht="18" customHeight="1">
      <c r="A43" s="5"/>
      <c r="B43" s="214"/>
      <c r="C43" s="6" t="s">
        <v>187</v>
      </c>
    </row>
    <row r="44" spans="1:3" ht="18" customHeight="1">
      <c r="A44" s="5"/>
      <c r="B44" s="215"/>
      <c r="C44" s="6" t="s">
        <v>187</v>
      </c>
    </row>
    <row r="45" spans="1:3" ht="18" customHeight="1">
      <c r="A45" s="5"/>
      <c r="B45" s="216" t="s">
        <v>46</v>
      </c>
      <c r="C45" s="6" t="s">
        <v>25</v>
      </c>
    </row>
    <row r="46" spans="1:3" ht="18" customHeight="1">
      <c r="A46" s="5"/>
      <c r="B46" s="217"/>
      <c r="C46" s="6" t="s">
        <v>203</v>
      </c>
    </row>
    <row r="47" spans="1:3" ht="18" customHeight="1">
      <c r="A47" s="19"/>
      <c r="B47" s="217"/>
      <c r="C47" s="18" t="s">
        <v>213</v>
      </c>
    </row>
    <row r="48" spans="1:3" ht="18" customHeight="1">
      <c r="A48" s="19"/>
      <c r="B48" s="217"/>
      <c r="C48" s="18" t="s">
        <v>213</v>
      </c>
    </row>
    <row r="49" spans="1:3" s="13" customFormat="1" ht="18" customHeight="1">
      <c r="A49" s="19"/>
      <c r="B49" s="217"/>
      <c r="C49" s="18" t="s">
        <v>213</v>
      </c>
    </row>
    <row r="50" spans="1:3" ht="18" customHeight="1">
      <c r="A50" s="19"/>
      <c r="B50" s="218"/>
      <c r="C50" s="18" t="s">
        <v>213</v>
      </c>
    </row>
    <row r="51" spans="1:3" s="13" customFormat="1" ht="18" customHeight="1">
      <c r="A51" s="5"/>
      <c r="B51" s="6" t="s">
        <v>81</v>
      </c>
      <c r="C51" s="6" t="s">
        <v>80</v>
      </c>
    </row>
    <row r="52" spans="1:3" ht="18" customHeight="1">
      <c r="A52" s="5"/>
      <c r="B52" s="219" t="s">
        <v>97</v>
      </c>
      <c r="C52" s="6" t="s">
        <v>88</v>
      </c>
    </row>
    <row r="53" spans="1:3" ht="18" customHeight="1">
      <c r="A53" s="5"/>
      <c r="B53" s="220"/>
      <c r="C53" s="6" t="s">
        <v>88</v>
      </c>
    </row>
    <row r="54" spans="1:3" ht="18" customHeight="1">
      <c r="A54" s="5"/>
      <c r="B54" s="6" t="s">
        <v>199</v>
      </c>
      <c r="C54" s="6" t="s">
        <v>187</v>
      </c>
    </row>
    <row r="55" spans="1:3" ht="18" customHeight="1">
      <c r="A55" s="5"/>
      <c r="B55" s="221" t="s">
        <v>102</v>
      </c>
      <c r="C55" s="6" t="s">
        <v>101</v>
      </c>
    </row>
    <row r="56" spans="1:3" ht="18" customHeight="1">
      <c r="A56" s="5"/>
      <c r="B56" s="222"/>
      <c r="C56" s="6" t="s">
        <v>160</v>
      </c>
    </row>
    <row r="57" spans="1:3" ht="18" customHeight="1">
      <c r="A57" s="5"/>
      <c r="B57" s="222"/>
      <c r="C57" s="6" t="s">
        <v>213</v>
      </c>
    </row>
    <row r="58" spans="1:3" ht="18" customHeight="1">
      <c r="A58" s="5"/>
      <c r="B58" s="222"/>
      <c r="C58" s="6" t="s">
        <v>225</v>
      </c>
    </row>
    <row r="59" spans="1:3" s="13" customFormat="1" ht="18" customHeight="1">
      <c r="A59" s="5"/>
      <c r="B59" s="223"/>
      <c r="C59" s="6" t="s">
        <v>113</v>
      </c>
    </row>
    <row r="60" spans="1:3" ht="18" customHeight="1">
      <c r="A60" s="5"/>
      <c r="B60" s="224" t="s">
        <v>146</v>
      </c>
      <c r="C60" s="6" t="s">
        <v>143</v>
      </c>
    </row>
    <row r="61" spans="1:3" ht="18" customHeight="1">
      <c r="A61" s="5"/>
      <c r="B61" s="225"/>
      <c r="C61" s="6" t="s">
        <v>225</v>
      </c>
    </row>
    <row r="62" spans="1:3" ht="18" customHeight="1">
      <c r="A62" s="5"/>
      <c r="B62" s="200" t="s">
        <v>40</v>
      </c>
      <c r="C62" s="6" t="s">
        <v>25</v>
      </c>
    </row>
    <row r="63" spans="1:3" ht="18" customHeight="1">
      <c r="A63" s="5"/>
      <c r="B63" s="201"/>
      <c r="C63" s="6" t="s">
        <v>73</v>
      </c>
    </row>
    <row r="64" spans="1:3" ht="18" customHeight="1">
      <c r="A64" s="5"/>
      <c r="B64" s="201"/>
      <c r="C64" s="6" t="s">
        <v>101</v>
      </c>
    </row>
    <row r="65" spans="1:3" ht="18" customHeight="1">
      <c r="A65" s="5"/>
      <c r="B65" s="201"/>
      <c r="C65" s="18" t="s">
        <v>143</v>
      </c>
    </row>
    <row r="66" spans="1:3" ht="18" customHeight="1">
      <c r="A66" s="5"/>
      <c r="B66" s="201"/>
      <c r="C66" s="6" t="s">
        <v>160</v>
      </c>
    </row>
    <row r="67" spans="1:3" ht="18" customHeight="1">
      <c r="A67" s="5"/>
      <c r="B67" s="202"/>
      <c r="C67" s="6" t="s">
        <v>225</v>
      </c>
    </row>
  </sheetData>
  <mergeCells count="14">
    <mergeCell ref="A1:C1"/>
    <mergeCell ref="A3:C3"/>
    <mergeCell ref="A4:C4"/>
    <mergeCell ref="A5:C5"/>
    <mergeCell ref="B62:B67"/>
    <mergeCell ref="B15:B16"/>
    <mergeCell ref="B19:B20"/>
    <mergeCell ref="B21:B30"/>
    <mergeCell ref="B31:B35"/>
    <mergeCell ref="B37:B44"/>
    <mergeCell ref="B45:B50"/>
    <mergeCell ref="B52:B53"/>
    <mergeCell ref="B55:B59"/>
    <mergeCell ref="B60:B61"/>
  </mergeCells>
  <printOptions horizontalCentered="1"/>
  <pageMargins left="0.2" right="0.2" top="0.25" bottom="0.25" header="0.05" footer="0.05"/>
  <pageSetup paperSize="9" scale="82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Q71"/>
  <sheetViews>
    <sheetView tabSelected="1" zoomScale="85" zoomScaleNormal="85" workbookViewId="0">
      <pane ySplit="1" topLeftCell="A53" activePane="bottomLeft" state="frozen"/>
      <selection pane="bottomLeft" activeCell="J69" sqref="B61:J69"/>
    </sheetView>
  </sheetViews>
  <sheetFormatPr defaultColWidth="9" defaultRowHeight="15.75"/>
  <cols>
    <col min="1" max="1" width="5.42578125" style="9" customWidth="1"/>
    <col min="2" max="2" width="8.28515625" style="1" customWidth="1"/>
    <col min="3" max="3" width="24.7109375" style="1" bestFit="1" customWidth="1"/>
    <col min="4" max="4" width="35.85546875" style="1" customWidth="1"/>
    <col min="5" max="5" width="11.42578125" style="9" customWidth="1"/>
    <col min="6" max="6" width="6.5703125" style="9" customWidth="1"/>
    <col min="7" max="7" width="15.28515625" style="9" customWidth="1"/>
    <col min="8" max="8" width="7.28515625" style="15" customWidth="1"/>
    <col min="9" max="9" width="9" style="15" customWidth="1"/>
    <col min="10" max="10" width="15.5703125" style="10" customWidth="1"/>
    <col min="11" max="12" width="13.7109375" style="10" customWidth="1"/>
    <col min="13" max="13" width="27.7109375" style="10" hidden="1" customWidth="1"/>
    <col min="14" max="14" width="35.42578125" style="1" customWidth="1"/>
    <col min="15" max="15" width="18.140625" style="24" customWidth="1"/>
    <col min="16" max="16" width="33.42578125" style="1" customWidth="1"/>
    <col min="17" max="17" width="32.7109375" style="1" customWidth="1"/>
    <col min="18" max="16384" width="9" style="1"/>
  </cols>
  <sheetData>
    <row r="1" spans="1:17" ht="57.75" customHeight="1">
      <c r="A1" s="197" t="s">
        <v>0</v>
      </c>
      <c r="B1" s="197"/>
      <c r="C1" s="197"/>
      <c r="D1" s="197"/>
      <c r="E1" s="226" t="s">
        <v>1</v>
      </c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</row>
    <row r="2" spans="1:17" ht="15.75" customHeight="1">
      <c r="A2" s="30"/>
      <c r="B2" s="30"/>
      <c r="C2" s="30"/>
      <c r="D2" s="30"/>
      <c r="E2" s="227"/>
      <c r="F2" s="227"/>
      <c r="G2" s="227"/>
      <c r="H2" s="227"/>
      <c r="I2" s="227"/>
      <c r="J2" s="227"/>
      <c r="K2" s="31"/>
      <c r="L2" s="31"/>
      <c r="M2" s="31"/>
    </row>
    <row r="3" spans="1:17" ht="75.75" customHeight="1">
      <c r="A3" s="198" t="s">
        <v>2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7" ht="21" customHeight="1">
      <c r="A4" s="199" t="s">
        <v>3</v>
      </c>
      <c r="B4" s="199"/>
      <c r="C4" s="199"/>
      <c r="D4" s="199"/>
      <c r="E4" s="199"/>
      <c r="F4" s="199"/>
      <c r="G4" s="199"/>
      <c r="H4" s="199"/>
      <c r="I4" s="199"/>
      <c r="J4" s="199"/>
      <c r="K4" s="32"/>
      <c r="L4" s="32"/>
      <c r="M4" s="32"/>
      <c r="O4" s="127" t="s">
        <v>4</v>
      </c>
    </row>
    <row r="5" spans="1:17" s="2" customFormat="1" ht="21" customHeight="1">
      <c r="A5" s="199" t="s">
        <v>5</v>
      </c>
      <c r="B5" s="199"/>
      <c r="C5" s="199"/>
      <c r="D5" s="199"/>
      <c r="E5" s="199"/>
      <c r="F5" s="199"/>
      <c r="G5" s="199"/>
      <c r="H5" s="199"/>
      <c r="I5" s="199"/>
      <c r="J5" s="199"/>
      <c r="K5" s="32"/>
      <c r="L5" s="32"/>
      <c r="M5" s="32"/>
      <c r="O5" s="127" t="s">
        <v>6</v>
      </c>
    </row>
    <row r="6" spans="1:17" s="2" customFormat="1" ht="21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7" s="4" customFormat="1" ht="46.5" customHeight="1">
      <c r="A7" s="3" t="s">
        <v>255</v>
      </c>
      <c r="B7" s="139" t="s">
        <v>12</v>
      </c>
      <c r="C7" s="3" t="s">
        <v>256</v>
      </c>
      <c r="D7" s="3" t="s">
        <v>13</v>
      </c>
      <c r="E7" s="3" t="s">
        <v>14</v>
      </c>
      <c r="F7" s="3" t="s">
        <v>15</v>
      </c>
      <c r="G7" s="3" t="s">
        <v>16</v>
      </c>
      <c r="H7" s="12" t="s">
        <v>17</v>
      </c>
      <c r="I7" s="12" t="s">
        <v>18</v>
      </c>
      <c r="J7" s="11" t="s">
        <v>257</v>
      </c>
      <c r="K7" s="11" t="s">
        <v>275</v>
      </c>
      <c r="L7" s="11" t="s">
        <v>275</v>
      </c>
      <c r="M7" s="50" t="s">
        <v>20</v>
      </c>
      <c r="N7" s="45" t="s">
        <v>21</v>
      </c>
      <c r="O7" s="101" t="s">
        <v>22</v>
      </c>
      <c r="P7" s="45" t="s">
        <v>23</v>
      </c>
      <c r="Q7" s="3" t="s">
        <v>24</v>
      </c>
    </row>
    <row r="8" spans="1:17" s="13" customFormat="1" ht="31.5" customHeight="1">
      <c r="A8" s="46">
        <v>2</v>
      </c>
      <c r="B8" s="46">
        <v>2</v>
      </c>
      <c r="C8" s="41" t="s">
        <v>26</v>
      </c>
      <c r="D8" s="6" t="s">
        <v>25</v>
      </c>
      <c r="E8" s="5">
        <f>VLOOKUP(B8,'LICH THEO HE CO QUAN'!$B$7:$E$86,4,0)</f>
        <v>1</v>
      </c>
      <c r="F8" s="5">
        <f t="shared" ref="F8:F39" si="0">WEEKDAY(G8)</f>
        <v>2</v>
      </c>
      <c r="G8" s="168">
        <v>45110</v>
      </c>
      <c r="H8" s="22">
        <v>715.30208333333303</v>
      </c>
      <c r="I8" s="22">
        <v>715.32986111111086</v>
      </c>
      <c r="J8" s="7" t="s">
        <v>27</v>
      </c>
      <c r="K8" s="7">
        <v>40</v>
      </c>
      <c r="L8" s="7">
        <f t="shared" ref="L8:L39" si="1">K8/10</f>
        <v>4</v>
      </c>
      <c r="M8" s="51"/>
      <c r="N8" s="27" t="s">
        <v>29</v>
      </c>
      <c r="O8" s="25" t="s">
        <v>30</v>
      </c>
      <c r="P8" s="8" t="s">
        <v>31</v>
      </c>
      <c r="Q8" s="8"/>
    </row>
    <row r="9" spans="1:17" ht="27.75" customHeight="1">
      <c r="A9" s="46">
        <v>3</v>
      </c>
      <c r="B9" s="46">
        <v>3</v>
      </c>
      <c r="C9" s="36" t="s">
        <v>32</v>
      </c>
      <c r="D9" s="6" t="s">
        <v>25</v>
      </c>
      <c r="E9" s="5">
        <f>VLOOKUP(B9,'LICH THEO HE CO QUAN'!$B$7:$E$86,4,0)</f>
        <v>2</v>
      </c>
      <c r="F9" s="5">
        <f t="shared" si="0"/>
        <v>2</v>
      </c>
      <c r="G9" s="168">
        <v>45110</v>
      </c>
      <c r="H9" s="22">
        <v>715.34027777777749</v>
      </c>
      <c r="I9" s="22">
        <v>715.37499999999966</v>
      </c>
      <c r="J9" s="7" t="s">
        <v>33</v>
      </c>
      <c r="K9" s="7">
        <v>50</v>
      </c>
      <c r="L9" s="7">
        <f t="shared" si="1"/>
        <v>5</v>
      </c>
      <c r="M9" s="51"/>
      <c r="N9" s="27" t="s">
        <v>35</v>
      </c>
      <c r="O9" s="25" t="s">
        <v>36</v>
      </c>
      <c r="P9" s="8" t="s">
        <v>37</v>
      </c>
      <c r="Q9" s="8"/>
    </row>
    <row r="10" spans="1:17" s="55" customFormat="1" ht="39" customHeight="1">
      <c r="A10" s="46">
        <v>5</v>
      </c>
      <c r="B10" s="46">
        <v>5</v>
      </c>
      <c r="C10" s="47" t="s">
        <v>40</v>
      </c>
      <c r="D10" s="6" t="s">
        <v>25</v>
      </c>
      <c r="E10" s="5">
        <f>VLOOKUP(B10,'LICH THEO HE CO QUAN'!$B$7:$E$86,4,0)</f>
        <v>4</v>
      </c>
      <c r="F10" s="5">
        <f t="shared" si="0"/>
        <v>2</v>
      </c>
      <c r="G10" s="168">
        <v>45110</v>
      </c>
      <c r="H10" s="22">
        <v>0.38541666666666669</v>
      </c>
      <c r="I10" s="22">
        <v>0.3923611111111111</v>
      </c>
      <c r="J10" s="7" t="s">
        <v>41</v>
      </c>
      <c r="K10" s="7">
        <v>10</v>
      </c>
      <c r="L10" s="7">
        <f t="shared" si="1"/>
        <v>1</v>
      </c>
      <c r="M10" s="51" t="s">
        <v>42</v>
      </c>
      <c r="N10" s="167" t="s">
        <v>43</v>
      </c>
      <c r="O10" s="25" t="s">
        <v>44</v>
      </c>
      <c r="P10" s="8" t="s">
        <v>45</v>
      </c>
      <c r="Q10" s="8"/>
    </row>
    <row r="11" spans="1:17" s="13" customFormat="1" ht="31.5" customHeight="1">
      <c r="A11" s="46">
        <v>6</v>
      </c>
      <c r="B11" s="46">
        <v>6</v>
      </c>
      <c r="C11" s="38" t="s">
        <v>46</v>
      </c>
      <c r="D11" s="6" t="s">
        <v>25</v>
      </c>
      <c r="E11" s="5">
        <f>VLOOKUP(B11,'LICH THEO HE CO QUAN'!$B$7:$E$86,4,0)</f>
        <v>5</v>
      </c>
      <c r="F11" s="5">
        <f t="shared" si="0"/>
        <v>2</v>
      </c>
      <c r="G11" s="168">
        <v>45110</v>
      </c>
      <c r="H11" s="22">
        <v>0.40277777777777773</v>
      </c>
      <c r="I11" s="22">
        <v>0.40972222222222227</v>
      </c>
      <c r="J11" s="7" t="s">
        <v>41</v>
      </c>
      <c r="K11" s="7">
        <v>10</v>
      </c>
      <c r="L11" s="7">
        <f t="shared" si="1"/>
        <v>1</v>
      </c>
      <c r="M11" s="51"/>
      <c r="N11" s="27" t="s">
        <v>47</v>
      </c>
      <c r="O11" s="25" t="s">
        <v>48</v>
      </c>
      <c r="P11" s="8" t="s">
        <v>49</v>
      </c>
      <c r="Q11" s="8" t="s">
        <v>50</v>
      </c>
    </row>
    <row r="12" spans="1:17" s="13" customFormat="1" ht="31.5" customHeight="1">
      <c r="A12" s="46">
        <v>8</v>
      </c>
      <c r="B12" s="46">
        <v>8</v>
      </c>
      <c r="C12" s="6" t="s">
        <v>52</v>
      </c>
      <c r="D12" s="6" t="s">
        <v>51</v>
      </c>
      <c r="E12" s="5">
        <f>VLOOKUP(B12,'LICH THEO HE CO QUAN'!$B$7:$E$86,4,0)</f>
        <v>6</v>
      </c>
      <c r="F12" s="5">
        <f t="shared" si="0"/>
        <v>2</v>
      </c>
      <c r="G12" s="168">
        <v>45110</v>
      </c>
      <c r="H12" s="22">
        <v>0.4201388888888889</v>
      </c>
      <c r="I12" s="22">
        <v>0.43402777777777773</v>
      </c>
      <c r="J12" s="7" t="s">
        <v>53</v>
      </c>
      <c r="K12" s="7">
        <v>20</v>
      </c>
      <c r="L12" s="7">
        <f t="shared" si="1"/>
        <v>2</v>
      </c>
      <c r="M12" s="51"/>
      <c r="N12" s="27" t="s">
        <v>54</v>
      </c>
      <c r="O12" s="26" t="s">
        <v>55</v>
      </c>
      <c r="P12" s="8" t="s">
        <v>56</v>
      </c>
      <c r="Q12" s="8"/>
    </row>
    <row r="13" spans="1:17" ht="31.5" customHeight="1">
      <c r="A13" s="46">
        <v>12</v>
      </c>
      <c r="B13" s="46">
        <v>12</v>
      </c>
      <c r="C13" s="41" t="s">
        <v>26</v>
      </c>
      <c r="D13" s="6" t="s">
        <v>63</v>
      </c>
      <c r="E13" s="5">
        <f>VLOOKUP(B13,'LICH THEO HE CO QUAN'!$B$7:$E$86,4,0)</f>
        <v>7</v>
      </c>
      <c r="F13" s="5">
        <f t="shared" si="0"/>
        <v>2</v>
      </c>
      <c r="G13" s="169">
        <v>45110</v>
      </c>
      <c r="H13" s="22">
        <v>0.60069444444444442</v>
      </c>
      <c r="I13" s="22">
        <v>0.62847222222222221</v>
      </c>
      <c r="J13" s="7" t="s">
        <v>27</v>
      </c>
      <c r="K13" s="7">
        <v>40</v>
      </c>
      <c r="L13" s="7">
        <f t="shared" si="1"/>
        <v>4</v>
      </c>
      <c r="M13" s="51"/>
      <c r="N13" s="27" t="s">
        <v>64</v>
      </c>
      <c r="O13" s="25" t="s">
        <v>65</v>
      </c>
      <c r="P13" s="8" t="s">
        <v>66</v>
      </c>
      <c r="Q13" s="8"/>
    </row>
    <row r="14" spans="1:17" ht="31.5" customHeight="1">
      <c r="A14" s="46">
        <v>13</v>
      </c>
      <c r="B14" s="46">
        <v>13</v>
      </c>
      <c r="C14" s="6" t="s">
        <v>67</v>
      </c>
      <c r="D14" s="6" t="s">
        <v>63</v>
      </c>
      <c r="E14" s="5">
        <f>VLOOKUP(B14,'LICH THEO HE CO QUAN'!$B$7:$E$86,4,0)</f>
        <v>8</v>
      </c>
      <c r="F14" s="5">
        <f t="shared" si="0"/>
        <v>2</v>
      </c>
      <c r="G14" s="169">
        <v>45110</v>
      </c>
      <c r="H14" s="22">
        <v>0.63888888888888884</v>
      </c>
      <c r="I14" s="22">
        <v>0.68055555555555547</v>
      </c>
      <c r="J14" s="7" t="s">
        <v>68</v>
      </c>
      <c r="K14" s="10">
        <v>60</v>
      </c>
      <c r="L14" s="7">
        <f t="shared" si="1"/>
        <v>6</v>
      </c>
      <c r="M14" s="166"/>
      <c r="N14" s="27" t="s">
        <v>69</v>
      </c>
      <c r="O14" s="25" t="s">
        <v>70</v>
      </c>
      <c r="P14" s="8" t="s">
        <v>71</v>
      </c>
      <c r="Q14" s="8"/>
    </row>
    <row r="15" spans="1:17" ht="31.5" customHeight="1">
      <c r="A15" s="46">
        <v>15</v>
      </c>
      <c r="B15" s="46">
        <v>15</v>
      </c>
      <c r="C15" s="41" t="s">
        <v>26</v>
      </c>
      <c r="D15" s="6" t="s">
        <v>72</v>
      </c>
      <c r="E15" s="5">
        <f>VLOOKUP(B15,'LICH THEO HE CO QUAN'!$B$7:$E$86,4,0)</f>
        <v>9</v>
      </c>
      <c r="F15" s="5">
        <f t="shared" si="0"/>
        <v>2</v>
      </c>
      <c r="G15" s="169">
        <v>45110</v>
      </c>
      <c r="H15" s="22">
        <v>0.6909722222222221</v>
      </c>
      <c r="I15" s="20">
        <v>0.70486111111111094</v>
      </c>
      <c r="J15" s="7" t="s">
        <v>53</v>
      </c>
      <c r="K15" s="7">
        <v>20</v>
      </c>
      <c r="L15" s="7">
        <f t="shared" si="1"/>
        <v>2</v>
      </c>
      <c r="M15" s="51"/>
      <c r="N15" s="27" t="s">
        <v>29</v>
      </c>
      <c r="O15" s="25" t="s">
        <v>30</v>
      </c>
      <c r="P15" s="8" t="s">
        <v>31</v>
      </c>
      <c r="Q15" s="8"/>
    </row>
    <row r="16" spans="1:17" ht="31.5" customHeight="1">
      <c r="A16" s="46">
        <v>17</v>
      </c>
      <c r="B16" s="46">
        <v>17</v>
      </c>
      <c r="C16" s="33" t="s">
        <v>74</v>
      </c>
      <c r="D16" s="6" t="s">
        <v>73</v>
      </c>
      <c r="E16" s="5">
        <f>VLOOKUP(B16,'LICH THEO HE CO QUAN'!$B$7:$E$86,4,0)</f>
        <v>1</v>
      </c>
      <c r="F16" s="5">
        <f t="shared" si="0"/>
        <v>3</v>
      </c>
      <c r="G16" s="170">
        <v>45111</v>
      </c>
      <c r="H16" s="22">
        <v>0.3125</v>
      </c>
      <c r="I16" s="22">
        <v>0.38194444444444442</v>
      </c>
      <c r="J16" s="7" t="s">
        <v>75</v>
      </c>
      <c r="K16" s="7">
        <v>100</v>
      </c>
      <c r="L16" s="7">
        <f t="shared" si="1"/>
        <v>10</v>
      </c>
      <c r="M16" s="137" t="s">
        <v>260</v>
      </c>
      <c r="N16" s="27" t="s">
        <v>76</v>
      </c>
      <c r="O16" s="25" t="s">
        <v>77</v>
      </c>
      <c r="P16" s="8" t="s">
        <v>78</v>
      </c>
      <c r="Q16" s="8"/>
    </row>
    <row r="17" spans="1:17" s="13" customFormat="1" ht="31.5" customHeight="1">
      <c r="A17" s="46">
        <v>18</v>
      </c>
      <c r="B17" s="46">
        <v>18</v>
      </c>
      <c r="C17" s="33" t="s">
        <v>74</v>
      </c>
      <c r="D17" s="6" t="s">
        <v>73</v>
      </c>
      <c r="E17" s="5">
        <f>VLOOKUP(B17,'LICH THEO HE CO QUAN'!$B$7:$E$86,4,0)</f>
        <v>2</v>
      </c>
      <c r="F17" s="5">
        <f t="shared" si="0"/>
        <v>3</v>
      </c>
      <c r="G17" s="170">
        <v>45111</v>
      </c>
      <c r="H17" s="22">
        <v>0.3923611111111111</v>
      </c>
      <c r="I17" s="22">
        <v>0.4201388888888889</v>
      </c>
      <c r="J17" s="7" t="s">
        <v>27</v>
      </c>
      <c r="K17" s="7">
        <v>40</v>
      </c>
      <c r="L17" s="7">
        <f t="shared" si="1"/>
        <v>4</v>
      </c>
      <c r="M17" s="137" t="s">
        <v>261</v>
      </c>
      <c r="N17" s="27" t="s">
        <v>76</v>
      </c>
      <c r="O17" s="25" t="s">
        <v>77</v>
      </c>
      <c r="P17" s="8" t="s">
        <v>78</v>
      </c>
      <c r="Q17" s="8"/>
    </row>
    <row r="18" spans="1:17" ht="31.5" customHeight="1">
      <c r="A18" s="46">
        <v>19</v>
      </c>
      <c r="B18" s="46">
        <v>19</v>
      </c>
      <c r="C18" s="47" t="s">
        <v>40</v>
      </c>
      <c r="D18" s="6" t="s">
        <v>73</v>
      </c>
      <c r="E18" s="5">
        <f>VLOOKUP(B18,'LICH THEO HE CO QUAN'!$B$7:$E$86,4,0)</f>
        <v>3</v>
      </c>
      <c r="F18" s="5">
        <f t="shared" si="0"/>
        <v>3</v>
      </c>
      <c r="G18" s="170">
        <v>45111</v>
      </c>
      <c r="H18" s="22">
        <v>0.43055555555555558</v>
      </c>
      <c r="I18" s="22">
        <v>0.4375</v>
      </c>
      <c r="J18" s="7" t="s">
        <v>41</v>
      </c>
      <c r="K18" s="7">
        <v>10</v>
      </c>
      <c r="L18" s="7">
        <f t="shared" si="1"/>
        <v>1</v>
      </c>
      <c r="M18" s="51" t="s">
        <v>79</v>
      </c>
      <c r="N18" s="27" t="s">
        <v>43</v>
      </c>
      <c r="O18" s="25" t="s">
        <v>44</v>
      </c>
      <c r="P18" s="8" t="s">
        <v>45</v>
      </c>
      <c r="Q18" s="8"/>
    </row>
    <row r="19" spans="1:17" ht="31.5" customHeight="1">
      <c r="A19" s="46">
        <v>21</v>
      </c>
      <c r="B19" s="46">
        <v>21</v>
      </c>
      <c r="C19" s="41" t="s">
        <v>26</v>
      </c>
      <c r="D19" s="6" t="s">
        <v>80</v>
      </c>
      <c r="E19" s="5">
        <f>VLOOKUP(B19,'LICH THEO HE CO QUAN'!$B$7:$E$86,4,0)</f>
        <v>1</v>
      </c>
      <c r="F19" s="5">
        <f t="shared" si="0"/>
        <v>4</v>
      </c>
      <c r="G19" s="172">
        <v>45112</v>
      </c>
      <c r="H19" s="16">
        <v>0.36458333333333337</v>
      </c>
      <c r="I19" s="16">
        <v>0.37847222222222227</v>
      </c>
      <c r="J19" s="162" t="s">
        <v>53</v>
      </c>
      <c r="K19" s="7">
        <v>20</v>
      </c>
      <c r="L19" s="7">
        <f t="shared" si="1"/>
        <v>2</v>
      </c>
      <c r="M19" s="51"/>
      <c r="N19" s="27" t="s">
        <v>85</v>
      </c>
      <c r="O19" s="25" t="s">
        <v>86</v>
      </c>
      <c r="P19" s="8" t="s">
        <v>87</v>
      </c>
      <c r="Q19" s="8"/>
    </row>
    <row r="20" spans="1:17" ht="31.5" customHeight="1">
      <c r="A20" s="46">
        <v>22</v>
      </c>
      <c r="B20" s="46">
        <v>22</v>
      </c>
      <c r="C20" s="6" t="s">
        <v>81</v>
      </c>
      <c r="D20" s="6" t="s">
        <v>80</v>
      </c>
      <c r="E20" s="5">
        <f>VLOOKUP(B20,'LICH THEO HE CO QUAN'!$B$7:$E$86,4,0)</f>
        <v>2</v>
      </c>
      <c r="F20" s="5">
        <f t="shared" si="0"/>
        <v>4</v>
      </c>
      <c r="G20" s="172">
        <v>45112</v>
      </c>
      <c r="H20" s="16">
        <v>0.3125</v>
      </c>
      <c r="I20" s="16">
        <v>0.35416666666666669</v>
      </c>
      <c r="J20" s="162" t="s">
        <v>68</v>
      </c>
      <c r="K20" s="7">
        <v>60</v>
      </c>
      <c r="L20" s="7">
        <f t="shared" si="1"/>
        <v>6</v>
      </c>
      <c r="M20" s="51"/>
      <c r="N20" s="27" t="s">
        <v>82</v>
      </c>
      <c r="O20" s="26" t="s">
        <v>83</v>
      </c>
      <c r="P20" s="8" t="s">
        <v>84</v>
      </c>
      <c r="Q20" s="8"/>
    </row>
    <row r="21" spans="1:17" ht="31.5" customHeight="1">
      <c r="A21" s="46">
        <v>24</v>
      </c>
      <c r="B21" s="46">
        <v>24</v>
      </c>
      <c r="C21" s="41" t="s">
        <v>26</v>
      </c>
      <c r="D21" s="6" t="s">
        <v>88</v>
      </c>
      <c r="E21" s="5">
        <f>VLOOKUP(B21,'LICH THEO HE CO QUAN'!$B$7:$E$86,4,0)</f>
        <v>3</v>
      </c>
      <c r="F21" s="5">
        <f t="shared" si="0"/>
        <v>4</v>
      </c>
      <c r="G21" s="172">
        <v>45112</v>
      </c>
      <c r="H21" s="22">
        <v>0.38888888888888895</v>
      </c>
      <c r="I21" s="22">
        <v>0.40277777777777785</v>
      </c>
      <c r="J21" s="7" t="s">
        <v>53</v>
      </c>
      <c r="K21" s="7">
        <v>20</v>
      </c>
      <c r="L21" s="7">
        <f t="shared" si="1"/>
        <v>2</v>
      </c>
      <c r="M21" s="51"/>
      <c r="N21" s="27" t="s">
        <v>85</v>
      </c>
      <c r="O21" s="25" t="s">
        <v>86</v>
      </c>
      <c r="P21" s="8" t="s">
        <v>87</v>
      </c>
      <c r="Q21" s="8"/>
    </row>
    <row r="22" spans="1:17" ht="31.5" customHeight="1">
      <c r="A22" s="46">
        <v>25</v>
      </c>
      <c r="B22" s="46">
        <v>25</v>
      </c>
      <c r="C22" s="36" t="s">
        <v>32</v>
      </c>
      <c r="D22" s="6" t="s">
        <v>88</v>
      </c>
      <c r="E22" s="5">
        <f>VLOOKUP(B22,'LICH THEO HE CO QUAN'!$B$7:$E$86,4,0)</f>
        <v>4</v>
      </c>
      <c r="F22" s="5">
        <f t="shared" si="0"/>
        <v>4</v>
      </c>
      <c r="G22" s="172">
        <v>45112</v>
      </c>
      <c r="H22" s="22">
        <v>0.41319444444444453</v>
      </c>
      <c r="I22" s="22">
        <v>0.42708333333333343</v>
      </c>
      <c r="J22" s="7" t="s">
        <v>53</v>
      </c>
      <c r="K22" s="7">
        <v>20</v>
      </c>
      <c r="L22" s="7">
        <f t="shared" si="1"/>
        <v>2</v>
      </c>
      <c r="M22" s="51"/>
      <c r="N22" s="27" t="s">
        <v>89</v>
      </c>
      <c r="O22" s="25" t="s">
        <v>90</v>
      </c>
      <c r="P22" s="8" t="s">
        <v>91</v>
      </c>
      <c r="Q22" s="8"/>
    </row>
    <row r="23" spans="1:17" s="13" customFormat="1" ht="31.5" customHeight="1">
      <c r="A23" s="46">
        <v>26</v>
      </c>
      <c r="B23" s="46">
        <v>26</v>
      </c>
      <c r="C23" s="6" t="s">
        <v>92</v>
      </c>
      <c r="D23" s="6" t="s">
        <v>88</v>
      </c>
      <c r="E23" s="5">
        <f>VLOOKUP(B23,'LICH THEO HE CO QUAN'!$B$7:$E$86,4,0)</f>
        <v>5</v>
      </c>
      <c r="F23" s="5">
        <f t="shared" si="0"/>
        <v>4</v>
      </c>
      <c r="G23" s="172">
        <v>45112</v>
      </c>
      <c r="H23" s="22">
        <v>0.43750000000000011</v>
      </c>
      <c r="I23" s="22">
        <v>0.45138888888888901</v>
      </c>
      <c r="J23" s="7" t="s">
        <v>53</v>
      </c>
      <c r="K23" s="7">
        <v>20</v>
      </c>
      <c r="L23" s="7">
        <f t="shared" si="1"/>
        <v>2</v>
      </c>
      <c r="M23" s="51"/>
      <c r="N23" s="27" t="s">
        <v>93</v>
      </c>
      <c r="O23" s="25" t="s">
        <v>94</v>
      </c>
      <c r="P23" s="8" t="s">
        <v>95</v>
      </c>
      <c r="Q23" s="8" t="s">
        <v>96</v>
      </c>
    </row>
    <row r="24" spans="1:17" ht="31.5" customHeight="1">
      <c r="A24" s="46">
        <v>27</v>
      </c>
      <c r="B24" s="46">
        <v>27</v>
      </c>
      <c r="C24" s="35" t="s">
        <v>97</v>
      </c>
      <c r="D24" s="6" t="s">
        <v>88</v>
      </c>
      <c r="E24" s="5">
        <f>VLOOKUP(B24,'LICH THEO HE CO QUAN'!$B$7:$E$86,4,0)</f>
        <v>6</v>
      </c>
      <c r="F24" s="5">
        <f t="shared" si="0"/>
        <v>4</v>
      </c>
      <c r="G24" s="171">
        <v>45112</v>
      </c>
      <c r="H24" s="16">
        <v>0.5625</v>
      </c>
      <c r="I24" s="22">
        <v>0.63194444444444442</v>
      </c>
      <c r="J24" s="7" t="s">
        <v>75</v>
      </c>
      <c r="K24" s="7">
        <v>100</v>
      </c>
      <c r="L24" s="7">
        <f t="shared" si="1"/>
        <v>10</v>
      </c>
      <c r="M24" s="111" t="s">
        <v>273</v>
      </c>
      <c r="N24" s="27" t="s">
        <v>98</v>
      </c>
      <c r="O24" s="25" t="s">
        <v>99</v>
      </c>
      <c r="P24" s="8" t="s">
        <v>100</v>
      </c>
      <c r="Q24" s="8"/>
    </row>
    <row r="25" spans="1:17" ht="31.5" customHeight="1">
      <c r="A25" s="46">
        <v>28</v>
      </c>
      <c r="B25" s="46">
        <v>28</v>
      </c>
      <c r="C25" s="35" t="s">
        <v>97</v>
      </c>
      <c r="D25" s="6" t="s">
        <v>88</v>
      </c>
      <c r="E25" s="5">
        <f>VLOOKUP(B25,'LICH THEO HE CO QUAN'!$B$7:$E$86,4,0)</f>
        <v>7</v>
      </c>
      <c r="F25" s="5">
        <f t="shared" si="0"/>
        <v>4</v>
      </c>
      <c r="G25" s="171">
        <v>45112</v>
      </c>
      <c r="H25" s="22">
        <v>0.64236111111111105</v>
      </c>
      <c r="I25" s="22">
        <v>0.67708333333333326</v>
      </c>
      <c r="J25" s="7" t="s">
        <v>33</v>
      </c>
      <c r="K25" s="7">
        <v>50</v>
      </c>
      <c r="L25" s="7">
        <f t="shared" si="1"/>
        <v>5</v>
      </c>
      <c r="M25" s="111" t="s">
        <v>274</v>
      </c>
      <c r="N25" s="27" t="s">
        <v>98</v>
      </c>
      <c r="O25" s="25" t="s">
        <v>99</v>
      </c>
      <c r="P25" s="8" t="s">
        <v>100</v>
      </c>
      <c r="Q25" s="8"/>
    </row>
    <row r="26" spans="1:17" ht="31.5" customHeight="1">
      <c r="A26" s="46">
        <v>31</v>
      </c>
      <c r="B26" s="46">
        <v>31</v>
      </c>
      <c r="C26" s="47" t="s">
        <v>40</v>
      </c>
      <c r="D26" s="6" t="s">
        <v>101</v>
      </c>
      <c r="E26" s="5">
        <f>VLOOKUP(B26,'LICH THEO HE CO QUAN'!$B$7:$E$86,4,0)</f>
        <v>2</v>
      </c>
      <c r="F26" s="5">
        <f t="shared" si="0"/>
        <v>5</v>
      </c>
      <c r="G26" s="170">
        <v>45113</v>
      </c>
      <c r="H26" s="22">
        <v>0.3263888888888889</v>
      </c>
      <c r="I26" s="22">
        <v>0.33333333333333331</v>
      </c>
      <c r="J26" s="7" t="s">
        <v>41</v>
      </c>
      <c r="K26" s="7">
        <v>10</v>
      </c>
      <c r="L26" s="7">
        <f t="shared" si="1"/>
        <v>1</v>
      </c>
      <c r="M26" s="51" t="s">
        <v>106</v>
      </c>
      <c r="N26" s="27" t="s">
        <v>43</v>
      </c>
      <c r="O26" s="25" t="s">
        <v>44</v>
      </c>
      <c r="P26" s="8" t="s">
        <v>45</v>
      </c>
      <c r="Q26" s="8"/>
    </row>
    <row r="27" spans="1:17" s="13" customFormat="1" ht="31.5" customHeight="1">
      <c r="A27" s="46">
        <v>32</v>
      </c>
      <c r="B27" s="46">
        <v>32</v>
      </c>
      <c r="C27" s="6" t="s">
        <v>107</v>
      </c>
      <c r="D27" s="6" t="s">
        <v>101</v>
      </c>
      <c r="E27" s="5">
        <f>VLOOKUP(B27,'LICH THEO HE CO QUAN'!$B$7:$E$86,4,0)</f>
        <v>3</v>
      </c>
      <c r="F27" s="5">
        <f t="shared" si="0"/>
        <v>5</v>
      </c>
      <c r="G27" s="170">
        <v>45113</v>
      </c>
      <c r="H27" s="22">
        <v>0.34375</v>
      </c>
      <c r="I27" s="22">
        <v>0.40625</v>
      </c>
      <c r="J27" s="7" t="s">
        <v>108</v>
      </c>
      <c r="K27" s="7">
        <v>90</v>
      </c>
      <c r="L27" s="7">
        <f t="shared" si="1"/>
        <v>9</v>
      </c>
      <c r="M27" s="110" t="s">
        <v>268</v>
      </c>
      <c r="N27" s="27" t="s">
        <v>109</v>
      </c>
      <c r="O27" s="25" t="s">
        <v>110</v>
      </c>
      <c r="P27" s="8" t="s">
        <v>111</v>
      </c>
      <c r="Q27" s="8" t="s">
        <v>112</v>
      </c>
    </row>
    <row r="28" spans="1:17" ht="31.5" customHeight="1">
      <c r="A28" s="46">
        <v>33</v>
      </c>
      <c r="B28" s="46">
        <v>61</v>
      </c>
      <c r="C28" s="6" t="s">
        <v>199</v>
      </c>
      <c r="D28" s="6" t="s">
        <v>187</v>
      </c>
      <c r="E28" s="5">
        <f>VLOOKUP(B28,'LICH THEO HE CO QUAN'!$B$7:$E$86,4,0)</f>
        <v>4</v>
      </c>
      <c r="F28" s="5">
        <f t="shared" si="0"/>
        <v>5</v>
      </c>
      <c r="G28" s="170">
        <v>45113</v>
      </c>
      <c r="H28" s="16">
        <v>0.41666666666666669</v>
      </c>
      <c r="I28" s="16">
        <v>0.4236111111111111</v>
      </c>
      <c r="J28" s="7" t="s">
        <v>41</v>
      </c>
      <c r="K28" s="7">
        <v>10</v>
      </c>
      <c r="L28" s="7">
        <f t="shared" si="1"/>
        <v>1</v>
      </c>
      <c r="M28" s="51"/>
      <c r="N28" s="27" t="s">
        <v>200</v>
      </c>
      <c r="O28" s="25" t="s">
        <v>201</v>
      </c>
      <c r="P28" s="8" t="s">
        <v>202</v>
      </c>
      <c r="Q28" s="8"/>
    </row>
    <row r="29" spans="1:17" ht="31.5" customHeight="1">
      <c r="A29" s="46">
        <v>34</v>
      </c>
      <c r="B29" s="46">
        <v>34</v>
      </c>
      <c r="C29" s="42" t="s">
        <v>38</v>
      </c>
      <c r="D29" s="6" t="s">
        <v>113</v>
      </c>
      <c r="E29" s="5">
        <f>VLOOKUP(B29,'LICH THEO HE CO QUAN'!$B$7:$E$86,4,0)</f>
        <v>1</v>
      </c>
      <c r="F29" s="5">
        <f t="shared" si="0"/>
        <v>6</v>
      </c>
      <c r="G29" s="173">
        <v>45114</v>
      </c>
      <c r="H29" s="22">
        <v>715.30208333333303</v>
      </c>
      <c r="I29" s="22">
        <v>715.36458333333303</v>
      </c>
      <c r="J29" s="7" t="s">
        <v>108</v>
      </c>
      <c r="K29" s="7">
        <v>90</v>
      </c>
      <c r="L29" s="7">
        <f t="shared" si="1"/>
        <v>9</v>
      </c>
      <c r="M29" s="110" t="s">
        <v>269</v>
      </c>
      <c r="N29" s="27" t="s">
        <v>114</v>
      </c>
      <c r="O29" s="108" t="s">
        <v>115</v>
      </c>
      <c r="P29" s="8" t="s">
        <v>116</v>
      </c>
      <c r="Q29" s="8" t="s">
        <v>117</v>
      </c>
    </row>
    <row r="30" spans="1:17" ht="31.5" customHeight="1">
      <c r="A30" s="46">
        <v>35</v>
      </c>
      <c r="B30" s="46">
        <v>35</v>
      </c>
      <c r="C30" s="42" t="s">
        <v>38</v>
      </c>
      <c r="D30" s="6" t="s">
        <v>113</v>
      </c>
      <c r="E30" s="5">
        <f>VLOOKUP(B30,'LICH THEO HE CO QUAN'!$B$7:$E$86,4,0)</f>
        <v>2</v>
      </c>
      <c r="F30" s="5">
        <f t="shared" si="0"/>
        <v>6</v>
      </c>
      <c r="G30" s="173">
        <v>45114</v>
      </c>
      <c r="H30" s="22">
        <v>715.37499999999966</v>
      </c>
      <c r="I30" s="22">
        <v>715.4305555555552</v>
      </c>
      <c r="J30" s="7" t="s">
        <v>118</v>
      </c>
      <c r="K30" s="7">
        <v>80</v>
      </c>
      <c r="L30" s="7">
        <f t="shared" si="1"/>
        <v>8</v>
      </c>
      <c r="M30" s="110" t="s">
        <v>269</v>
      </c>
      <c r="N30" s="28" t="s">
        <v>119</v>
      </c>
      <c r="O30" s="108" t="s">
        <v>120</v>
      </c>
      <c r="P30" s="6" t="s">
        <v>121</v>
      </c>
      <c r="Q30" s="6" t="s">
        <v>122</v>
      </c>
    </row>
    <row r="31" spans="1:17" ht="31.5" customHeight="1">
      <c r="A31" s="46">
        <v>36</v>
      </c>
      <c r="B31" s="46">
        <v>36</v>
      </c>
      <c r="C31" s="36" t="s">
        <v>32</v>
      </c>
      <c r="D31" s="6" t="s">
        <v>113</v>
      </c>
      <c r="E31" s="5">
        <f>VLOOKUP(B31,'LICH THEO HE CO QUAN'!$B$7:$E$86,4,0)</f>
        <v>3</v>
      </c>
      <c r="F31" s="5">
        <f t="shared" si="0"/>
        <v>6</v>
      </c>
      <c r="G31" s="173">
        <v>45114</v>
      </c>
      <c r="H31" s="22">
        <v>715.44097222222183</v>
      </c>
      <c r="I31" s="22">
        <v>715.44791666666629</v>
      </c>
      <c r="J31" s="7" t="s">
        <v>41</v>
      </c>
      <c r="K31" s="7">
        <v>10</v>
      </c>
      <c r="L31" s="7">
        <f t="shared" si="1"/>
        <v>1</v>
      </c>
      <c r="M31" s="51"/>
      <c r="N31" s="27" t="s">
        <v>123</v>
      </c>
      <c r="O31" s="26" t="s">
        <v>124</v>
      </c>
      <c r="P31" s="8" t="s">
        <v>125</v>
      </c>
      <c r="Q31" s="8"/>
    </row>
    <row r="32" spans="1:17" ht="31.5" customHeight="1">
      <c r="A32" s="46">
        <v>37</v>
      </c>
      <c r="B32" s="46">
        <v>37</v>
      </c>
      <c r="C32" s="6" t="s">
        <v>126</v>
      </c>
      <c r="D32" s="6" t="s">
        <v>113</v>
      </c>
      <c r="E32" s="5">
        <f>VLOOKUP(B32,'LICH THEO HE CO QUAN'!$B$7:$E$86,4,0)</f>
        <v>4</v>
      </c>
      <c r="F32" s="5">
        <f t="shared" si="0"/>
        <v>6</v>
      </c>
      <c r="G32" s="174">
        <v>45114</v>
      </c>
      <c r="H32" s="22">
        <v>0.5625</v>
      </c>
      <c r="I32" s="22">
        <v>0.57638888888888884</v>
      </c>
      <c r="J32" s="7" t="s">
        <v>53</v>
      </c>
      <c r="K32" s="7">
        <v>20</v>
      </c>
      <c r="L32" s="7">
        <f t="shared" si="1"/>
        <v>2</v>
      </c>
      <c r="M32" s="107" t="s">
        <v>262</v>
      </c>
      <c r="N32" s="103" t="s">
        <v>127</v>
      </c>
      <c r="O32" s="104" t="s">
        <v>128</v>
      </c>
      <c r="P32" s="105" t="s">
        <v>129</v>
      </c>
      <c r="Q32" s="106"/>
    </row>
    <row r="33" spans="1:17" ht="31.5" customHeight="1">
      <c r="A33" s="46">
        <v>38</v>
      </c>
      <c r="B33" s="46">
        <v>38</v>
      </c>
      <c r="C33" s="37" t="s">
        <v>130</v>
      </c>
      <c r="D33" s="6" t="s">
        <v>113</v>
      </c>
      <c r="E33" s="5">
        <f>VLOOKUP(B33,'LICH THEO HE CO QUAN'!$B$7:$E$86,4,0)</f>
        <v>5</v>
      </c>
      <c r="F33" s="5">
        <f t="shared" si="0"/>
        <v>6</v>
      </c>
      <c r="G33" s="174">
        <v>45114</v>
      </c>
      <c r="H33" s="22">
        <v>0.58680555555555547</v>
      </c>
      <c r="I33" s="22">
        <v>0.60069444444444431</v>
      </c>
      <c r="J33" s="7" t="s">
        <v>53</v>
      </c>
      <c r="K33" s="7">
        <v>20</v>
      </c>
      <c r="L33" s="7">
        <f t="shared" si="1"/>
        <v>2</v>
      </c>
      <c r="M33" s="51"/>
      <c r="N33" s="27" t="s">
        <v>131</v>
      </c>
      <c r="O33" s="25" t="s">
        <v>132</v>
      </c>
      <c r="P33" s="8" t="s">
        <v>133</v>
      </c>
      <c r="Q33" s="8" t="s">
        <v>134</v>
      </c>
    </row>
    <row r="34" spans="1:17" ht="31.5" customHeight="1">
      <c r="A34" s="46">
        <v>39</v>
      </c>
      <c r="B34" s="46">
        <v>39</v>
      </c>
      <c r="C34" s="40" t="s">
        <v>135</v>
      </c>
      <c r="D34" s="6" t="s">
        <v>113</v>
      </c>
      <c r="E34" s="5">
        <f>VLOOKUP(B34,'LICH THEO HE CO QUAN'!$B$7:$E$86,4,0)</f>
        <v>6</v>
      </c>
      <c r="F34" s="5">
        <f t="shared" si="0"/>
        <v>6</v>
      </c>
      <c r="G34" s="174">
        <v>45114</v>
      </c>
      <c r="H34" s="22">
        <v>0.61111111111111094</v>
      </c>
      <c r="I34" s="22">
        <v>0.62499999999999978</v>
      </c>
      <c r="J34" s="7" t="s">
        <v>53</v>
      </c>
      <c r="K34" s="7">
        <v>20</v>
      </c>
      <c r="L34" s="7">
        <f t="shared" si="1"/>
        <v>2</v>
      </c>
      <c r="M34" s="51"/>
      <c r="N34" s="27" t="s">
        <v>136</v>
      </c>
      <c r="O34" s="25" t="s">
        <v>137</v>
      </c>
      <c r="P34" s="8" t="s">
        <v>138</v>
      </c>
      <c r="Q34" s="8"/>
    </row>
    <row r="35" spans="1:17" s="13" customFormat="1" ht="31.5" customHeight="1">
      <c r="A35" s="46">
        <v>40</v>
      </c>
      <c r="B35" s="46">
        <v>40</v>
      </c>
      <c r="C35" s="41" t="s">
        <v>26</v>
      </c>
      <c r="D35" s="6" t="s">
        <v>113</v>
      </c>
      <c r="E35" s="5">
        <f>VLOOKUP(B35,'LICH THEO HE CO QUAN'!$B$7:$E$86,4,0)</f>
        <v>7</v>
      </c>
      <c r="F35" s="5">
        <f t="shared" si="0"/>
        <v>6</v>
      </c>
      <c r="G35" s="174">
        <v>45114</v>
      </c>
      <c r="H35" s="22">
        <v>0.63541666666666641</v>
      </c>
      <c r="I35" s="22">
        <v>0.71180555555555525</v>
      </c>
      <c r="J35" s="7" t="s">
        <v>139</v>
      </c>
      <c r="K35" s="7">
        <v>110</v>
      </c>
      <c r="L35" s="7">
        <f t="shared" si="1"/>
        <v>11</v>
      </c>
      <c r="M35" s="51"/>
      <c r="N35" s="27" t="s">
        <v>140</v>
      </c>
      <c r="O35" s="25" t="s">
        <v>141</v>
      </c>
      <c r="P35" s="8" t="s">
        <v>142</v>
      </c>
      <c r="Q35" s="8"/>
    </row>
    <row r="36" spans="1:17" ht="31.5" customHeight="1">
      <c r="A36" s="46">
        <v>42</v>
      </c>
      <c r="B36" s="46">
        <v>42</v>
      </c>
      <c r="C36" s="42" t="s">
        <v>38</v>
      </c>
      <c r="D36" s="6" t="s">
        <v>143</v>
      </c>
      <c r="E36" s="5">
        <f>VLOOKUP(B36,'LICH THEO HE CO QUAN'!$B$7:$E$86,4,0)</f>
        <v>1</v>
      </c>
      <c r="F36" s="5">
        <f t="shared" si="0"/>
        <v>2</v>
      </c>
      <c r="G36" s="175">
        <v>45117</v>
      </c>
      <c r="H36" s="22">
        <v>0.30208333333333331</v>
      </c>
      <c r="I36" s="22">
        <v>0.37152777777777779</v>
      </c>
      <c r="J36" s="7" t="s">
        <v>75</v>
      </c>
      <c r="K36" s="7">
        <v>100</v>
      </c>
      <c r="L36" s="7">
        <f t="shared" si="1"/>
        <v>10</v>
      </c>
      <c r="M36" s="110" t="s">
        <v>270</v>
      </c>
      <c r="N36" s="103" t="s">
        <v>144</v>
      </c>
      <c r="O36" s="112">
        <v>902993557</v>
      </c>
      <c r="P36" s="109" t="s">
        <v>145</v>
      </c>
      <c r="Q36" s="106"/>
    </row>
    <row r="37" spans="1:17" ht="31.5" customHeight="1">
      <c r="A37" s="46">
        <v>43</v>
      </c>
      <c r="B37" s="46">
        <v>43</v>
      </c>
      <c r="C37" s="44" t="s">
        <v>146</v>
      </c>
      <c r="D37" s="6" t="s">
        <v>143</v>
      </c>
      <c r="E37" s="5">
        <f>VLOOKUP(B37,'LICH THEO HE CO QUAN'!$B$7:$E$86,4,0)</f>
        <v>2</v>
      </c>
      <c r="F37" s="5">
        <f t="shared" si="0"/>
        <v>2</v>
      </c>
      <c r="G37" s="175">
        <v>45117</v>
      </c>
      <c r="H37" s="22">
        <v>0.38194444444444448</v>
      </c>
      <c r="I37" s="22">
        <v>0.3888888888888889</v>
      </c>
      <c r="J37" s="7" t="s">
        <v>41</v>
      </c>
      <c r="K37" s="7">
        <v>10</v>
      </c>
      <c r="L37" s="7">
        <f t="shared" si="1"/>
        <v>1</v>
      </c>
      <c r="M37" s="51"/>
      <c r="N37" s="27" t="s">
        <v>147</v>
      </c>
      <c r="O37" s="26" t="s">
        <v>148</v>
      </c>
      <c r="P37" s="8" t="s">
        <v>149</v>
      </c>
      <c r="Q37" s="8"/>
    </row>
    <row r="38" spans="1:17" ht="31.5" customHeight="1">
      <c r="A38" s="46">
        <v>44</v>
      </c>
      <c r="B38" s="46">
        <v>44</v>
      </c>
      <c r="C38" s="42" t="s">
        <v>38</v>
      </c>
      <c r="D38" s="6" t="s">
        <v>143</v>
      </c>
      <c r="E38" s="5">
        <f>VLOOKUP(B38,'LICH THEO HE CO QUAN'!$B$7:$E$86,4,0)</f>
        <v>3</v>
      </c>
      <c r="F38" s="5">
        <f t="shared" si="0"/>
        <v>2</v>
      </c>
      <c r="G38" s="176">
        <v>45117</v>
      </c>
      <c r="H38" s="22">
        <v>0.5625</v>
      </c>
      <c r="I38" s="16">
        <v>0.63888888888888895</v>
      </c>
      <c r="J38" s="7" t="s">
        <v>139</v>
      </c>
      <c r="K38" s="7">
        <v>110</v>
      </c>
      <c r="L38" s="7">
        <f t="shared" si="1"/>
        <v>11</v>
      </c>
      <c r="M38" s="110" t="s">
        <v>270</v>
      </c>
      <c r="N38" s="28" t="s">
        <v>150</v>
      </c>
      <c r="O38" s="112">
        <v>973607473</v>
      </c>
      <c r="P38" s="6" t="s">
        <v>151</v>
      </c>
      <c r="Q38" s="6"/>
    </row>
    <row r="39" spans="1:17" s="125" customFormat="1" ht="31.5" customHeight="1">
      <c r="A39" s="46">
        <v>45</v>
      </c>
      <c r="B39" s="46">
        <v>45</v>
      </c>
      <c r="C39" s="48" t="s">
        <v>40</v>
      </c>
      <c r="D39" s="18" t="s">
        <v>143</v>
      </c>
      <c r="E39" s="5">
        <f>VLOOKUP(B39,'LICH THEO HE CO QUAN'!$B$7:$E$86,4,0)</f>
        <v>4</v>
      </c>
      <c r="F39" s="19">
        <f t="shared" si="0"/>
        <v>2</v>
      </c>
      <c r="G39" s="177">
        <v>45117</v>
      </c>
      <c r="H39" s="21">
        <v>0.65277777777777779</v>
      </c>
      <c r="I39" s="21">
        <v>0.65972222222222221</v>
      </c>
      <c r="J39" s="17" t="s">
        <v>41</v>
      </c>
      <c r="K39" s="7">
        <v>10</v>
      </c>
      <c r="L39" s="7">
        <f t="shared" si="1"/>
        <v>1</v>
      </c>
      <c r="M39" s="52" t="s">
        <v>152</v>
      </c>
      <c r="N39" s="27" t="s">
        <v>43</v>
      </c>
      <c r="O39" s="25" t="s">
        <v>44</v>
      </c>
      <c r="P39" s="8" t="s">
        <v>45</v>
      </c>
      <c r="Q39" s="8"/>
    </row>
    <row r="40" spans="1:17" ht="31.5" customHeight="1">
      <c r="A40" s="46">
        <v>46</v>
      </c>
      <c r="B40" s="46">
        <v>46</v>
      </c>
      <c r="C40" s="41" t="s">
        <v>26</v>
      </c>
      <c r="D40" s="6" t="s">
        <v>143</v>
      </c>
      <c r="E40" s="5">
        <f>VLOOKUP(B40,'LICH THEO HE CO QUAN'!$B$7:$E$86,4,0)</f>
        <v>1</v>
      </c>
      <c r="F40" s="5">
        <f t="shared" ref="F40:F71" si="2">WEEKDAY(G40)</f>
        <v>3</v>
      </c>
      <c r="G40" s="178">
        <v>45118</v>
      </c>
      <c r="H40" s="16">
        <v>0.3125</v>
      </c>
      <c r="I40" s="22">
        <v>0.34027777777777779</v>
      </c>
      <c r="J40" s="7" t="s">
        <v>27</v>
      </c>
      <c r="K40" s="7">
        <v>40</v>
      </c>
      <c r="L40" s="7">
        <f t="shared" ref="L40:L71" si="3">K40/10</f>
        <v>4</v>
      </c>
      <c r="M40" s="51"/>
      <c r="N40" s="27" t="s">
        <v>153</v>
      </c>
      <c r="O40" s="25" t="s">
        <v>154</v>
      </c>
      <c r="P40" s="8" t="s">
        <v>155</v>
      </c>
      <c r="Q40" s="8"/>
    </row>
    <row r="41" spans="1:17" ht="31.5" customHeight="1">
      <c r="A41" s="46">
        <v>47</v>
      </c>
      <c r="B41" s="46">
        <v>47</v>
      </c>
      <c r="C41" s="37" t="s">
        <v>130</v>
      </c>
      <c r="D41" s="6" t="s">
        <v>143</v>
      </c>
      <c r="E41" s="5">
        <f>VLOOKUP(B41,'LICH THEO HE CO QUAN'!$B$7:$E$86,4,0)</f>
        <v>2</v>
      </c>
      <c r="F41" s="5">
        <f t="shared" si="2"/>
        <v>3</v>
      </c>
      <c r="G41" s="178">
        <v>45118</v>
      </c>
      <c r="H41" s="22">
        <v>0.35416666666666669</v>
      </c>
      <c r="I41" s="22">
        <v>0.38194444444444448</v>
      </c>
      <c r="J41" s="7" t="s">
        <v>27</v>
      </c>
      <c r="K41" s="7">
        <v>40</v>
      </c>
      <c r="L41" s="7">
        <f t="shared" si="3"/>
        <v>4</v>
      </c>
      <c r="M41" s="51"/>
      <c r="N41" s="27" t="s">
        <v>156</v>
      </c>
      <c r="O41" s="25" t="s">
        <v>157</v>
      </c>
      <c r="P41" s="8" t="s">
        <v>158</v>
      </c>
      <c r="Q41" s="8" t="s">
        <v>159</v>
      </c>
    </row>
    <row r="42" spans="1:17" s="13" customFormat="1" ht="31.5" customHeight="1">
      <c r="A42" s="46">
        <v>48</v>
      </c>
      <c r="B42" s="46">
        <v>59</v>
      </c>
      <c r="C42" s="42" t="s">
        <v>38</v>
      </c>
      <c r="D42" s="6" t="s">
        <v>187</v>
      </c>
      <c r="E42" s="5">
        <f>VLOOKUP(B42,'LICH THEO HE CO QUAN'!$B$7:$E$86,4,0)</f>
        <v>2</v>
      </c>
      <c r="F42" s="5">
        <f t="shared" si="2"/>
        <v>3</v>
      </c>
      <c r="G42" s="178">
        <v>45118</v>
      </c>
      <c r="H42" s="16">
        <v>0.39583333333333331</v>
      </c>
      <c r="I42" s="16">
        <v>0.45833333333333331</v>
      </c>
      <c r="J42" s="7" t="s">
        <v>108</v>
      </c>
      <c r="K42" s="7">
        <v>90</v>
      </c>
      <c r="L42" s="7">
        <f t="shared" si="3"/>
        <v>9</v>
      </c>
      <c r="M42" s="110" t="s">
        <v>272</v>
      </c>
      <c r="N42" s="28" t="s">
        <v>192</v>
      </c>
      <c r="O42" s="108" t="s">
        <v>193</v>
      </c>
      <c r="P42" s="6" t="s">
        <v>194</v>
      </c>
      <c r="Q42" s="6" t="s">
        <v>195</v>
      </c>
    </row>
    <row r="43" spans="1:17" ht="31.5" customHeight="1">
      <c r="A43" s="46">
        <v>49</v>
      </c>
      <c r="B43" s="46">
        <v>49</v>
      </c>
      <c r="C43" s="42" t="s">
        <v>38</v>
      </c>
      <c r="D43" s="6" t="s">
        <v>160</v>
      </c>
      <c r="E43" s="5">
        <f>VLOOKUP(B43,'LICH THEO HE CO QUAN'!$B$7:$E$86,4,0)</f>
        <v>1</v>
      </c>
      <c r="F43" s="5">
        <f t="shared" si="2"/>
        <v>4</v>
      </c>
      <c r="G43" s="179">
        <v>45119</v>
      </c>
      <c r="H43" s="22">
        <v>0.3125</v>
      </c>
      <c r="I43" s="22">
        <v>0.40277777777777779</v>
      </c>
      <c r="J43" s="7" t="s">
        <v>161</v>
      </c>
      <c r="K43" s="7">
        <v>130</v>
      </c>
      <c r="L43" s="7">
        <f t="shared" si="3"/>
        <v>13</v>
      </c>
      <c r="M43" s="110" t="s">
        <v>271</v>
      </c>
      <c r="N43" s="27" t="s">
        <v>162</v>
      </c>
      <c r="O43" s="108" t="s">
        <v>163</v>
      </c>
      <c r="P43" s="8" t="s">
        <v>164</v>
      </c>
      <c r="Q43" s="8"/>
    </row>
    <row r="44" spans="1:17" ht="31.5" customHeight="1">
      <c r="A44" s="46">
        <v>50</v>
      </c>
      <c r="B44" s="46">
        <v>50</v>
      </c>
      <c r="C44" s="41" t="s">
        <v>26</v>
      </c>
      <c r="D44" s="6" t="s">
        <v>160</v>
      </c>
      <c r="E44" s="5">
        <f>VLOOKUP(B44,'LICH THEO HE CO QUAN'!$B$7:$E$86,4,0)</f>
        <v>2</v>
      </c>
      <c r="F44" s="5">
        <f t="shared" si="2"/>
        <v>4</v>
      </c>
      <c r="G44" s="179">
        <v>45119</v>
      </c>
      <c r="H44" s="22">
        <v>0.41319444444444448</v>
      </c>
      <c r="I44" s="22">
        <v>0.46875</v>
      </c>
      <c r="J44" s="7" t="s">
        <v>118</v>
      </c>
      <c r="K44" s="7">
        <v>80</v>
      </c>
      <c r="L44" s="7">
        <f t="shared" si="3"/>
        <v>8</v>
      </c>
      <c r="M44" s="51"/>
      <c r="N44" s="27" t="s">
        <v>165</v>
      </c>
      <c r="O44" s="25" t="s">
        <v>166</v>
      </c>
      <c r="P44" s="8" t="s">
        <v>167</v>
      </c>
      <c r="Q44" s="8"/>
    </row>
    <row r="45" spans="1:17" ht="31.5" customHeight="1">
      <c r="A45" s="46">
        <v>52</v>
      </c>
      <c r="B45" s="46">
        <v>52</v>
      </c>
      <c r="C45" s="39" t="s">
        <v>168</v>
      </c>
      <c r="D45" s="6" t="s">
        <v>160</v>
      </c>
      <c r="E45" s="5">
        <f>VLOOKUP(B45,'LICH THEO HE CO QUAN'!$B$7:$E$86,4,0)</f>
        <v>4</v>
      </c>
      <c r="F45" s="5">
        <f t="shared" si="2"/>
        <v>4</v>
      </c>
      <c r="G45" s="181">
        <v>45119</v>
      </c>
      <c r="H45" s="22">
        <v>0.64236111111111105</v>
      </c>
      <c r="I45" s="22">
        <v>0.71180555555555547</v>
      </c>
      <c r="J45" s="7" t="s">
        <v>75</v>
      </c>
      <c r="K45" s="7">
        <v>100</v>
      </c>
      <c r="L45" s="7">
        <f t="shared" si="3"/>
        <v>10</v>
      </c>
      <c r="M45" s="126" t="s">
        <v>265</v>
      </c>
      <c r="N45" s="29" t="s">
        <v>173</v>
      </c>
      <c r="O45" s="49">
        <v>918151851</v>
      </c>
      <c r="P45" s="8" t="s">
        <v>174</v>
      </c>
      <c r="Q45" s="8" t="s">
        <v>175</v>
      </c>
    </row>
    <row r="46" spans="1:17" ht="31.5" customHeight="1">
      <c r="A46" s="46">
        <v>53</v>
      </c>
      <c r="B46" s="46">
        <v>53</v>
      </c>
      <c r="C46" s="39" t="s">
        <v>168</v>
      </c>
      <c r="D46" s="6" t="s">
        <v>160</v>
      </c>
      <c r="E46" s="5">
        <f>VLOOKUP(B46,'LICH THEO HE CO QUAN'!$B$7:$E$86,4,0)</f>
        <v>1</v>
      </c>
      <c r="F46" s="5">
        <f t="shared" si="2"/>
        <v>5</v>
      </c>
      <c r="G46" s="179">
        <v>45120</v>
      </c>
      <c r="H46" s="22">
        <v>0.3125</v>
      </c>
      <c r="I46" s="22">
        <v>0.38194444444444442</v>
      </c>
      <c r="J46" s="7" t="s">
        <v>75</v>
      </c>
      <c r="K46" s="7">
        <v>100</v>
      </c>
      <c r="L46" s="7">
        <f t="shared" si="3"/>
        <v>10</v>
      </c>
      <c r="M46" s="126" t="s">
        <v>266</v>
      </c>
      <c r="N46" s="29" t="s">
        <v>176</v>
      </c>
      <c r="O46" s="49">
        <v>909027248</v>
      </c>
      <c r="P46" s="8" t="s">
        <v>177</v>
      </c>
      <c r="Q46" s="8" t="s">
        <v>178</v>
      </c>
    </row>
    <row r="47" spans="1:17" ht="31.5" customHeight="1">
      <c r="A47" s="46">
        <v>54</v>
      </c>
      <c r="B47" s="46">
        <v>54</v>
      </c>
      <c r="C47" s="36" t="s">
        <v>32</v>
      </c>
      <c r="D47" s="6" t="s">
        <v>160</v>
      </c>
      <c r="E47" s="5">
        <f>VLOOKUP(B47,'LICH THEO HE CO QUAN'!$B$7:$E$86,4,0)</f>
        <v>2</v>
      </c>
      <c r="F47" s="5">
        <f t="shared" si="2"/>
        <v>5</v>
      </c>
      <c r="G47" s="179">
        <v>45120</v>
      </c>
      <c r="H47" s="22">
        <v>0.3923611111111111</v>
      </c>
      <c r="I47" s="22">
        <v>0.40625</v>
      </c>
      <c r="J47" s="7" t="s">
        <v>53</v>
      </c>
      <c r="K47" s="7">
        <v>20</v>
      </c>
      <c r="L47" s="7">
        <f t="shared" si="3"/>
        <v>2</v>
      </c>
      <c r="M47" s="51"/>
      <c r="N47" s="27" t="s">
        <v>179</v>
      </c>
      <c r="O47" s="25" t="s">
        <v>180</v>
      </c>
      <c r="P47" s="8" t="s">
        <v>181</v>
      </c>
      <c r="Q47" s="8"/>
    </row>
    <row r="48" spans="1:17" ht="31.5" customHeight="1">
      <c r="A48" s="46">
        <v>55</v>
      </c>
      <c r="B48" s="46">
        <v>55</v>
      </c>
      <c r="C48" s="47" t="s">
        <v>40</v>
      </c>
      <c r="D48" s="6" t="s">
        <v>160</v>
      </c>
      <c r="E48" s="5">
        <f>VLOOKUP(B48,'LICH THEO HE CO QUAN'!$B$7:$E$86,4,0)</f>
        <v>3</v>
      </c>
      <c r="F48" s="5">
        <f t="shared" si="2"/>
        <v>5</v>
      </c>
      <c r="G48" s="179">
        <v>45120</v>
      </c>
      <c r="H48" s="22">
        <v>0.41666666666666669</v>
      </c>
      <c r="I48" s="22">
        <v>0.4375</v>
      </c>
      <c r="J48" s="7" t="s">
        <v>182</v>
      </c>
      <c r="K48" s="7">
        <v>30</v>
      </c>
      <c r="L48" s="7">
        <f t="shared" si="3"/>
        <v>3</v>
      </c>
      <c r="M48" s="51" t="s">
        <v>183</v>
      </c>
      <c r="N48" s="27" t="s">
        <v>43</v>
      </c>
      <c r="O48" s="25" t="s">
        <v>44</v>
      </c>
      <c r="P48" s="8" t="s">
        <v>45</v>
      </c>
      <c r="Q48" s="8"/>
    </row>
    <row r="49" spans="1:17" ht="23.25" customHeight="1">
      <c r="A49" s="46">
        <v>56</v>
      </c>
      <c r="B49" s="46">
        <v>56</v>
      </c>
      <c r="C49" s="40" t="s">
        <v>102</v>
      </c>
      <c r="D49" s="6" t="s">
        <v>160</v>
      </c>
      <c r="E49" s="5">
        <f>VLOOKUP(B49,'LICH THEO HE CO QUAN'!$B$7:$E$86,4,0)</f>
        <v>4</v>
      </c>
      <c r="F49" s="5">
        <f t="shared" si="2"/>
        <v>5</v>
      </c>
      <c r="G49" s="179">
        <v>45120</v>
      </c>
      <c r="H49" s="22">
        <v>0.44791666666666669</v>
      </c>
      <c r="I49" s="22">
        <v>0.46875</v>
      </c>
      <c r="J49" s="7" t="s">
        <v>182</v>
      </c>
      <c r="K49" s="7">
        <v>30</v>
      </c>
      <c r="L49" s="7">
        <f t="shared" si="3"/>
        <v>3</v>
      </c>
      <c r="M49" s="51"/>
      <c r="N49" s="27" t="s">
        <v>184</v>
      </c>
      <c r="O49" s="25" t="s">
        <v>185</v>
      </c>
      <c r="P49" s="8" t="s">
        <v>186</v>
      </c>
      <c r="Q49" s="8"/>
    </row>
    <row r="50" spans="1:17" ht="26.25" customHeight="1">
      <c r="A50" s="46">
        <v>58</v>
      </c>
      <c r="B50" s="46">
        <v>58</v>
      </c>
      <c r="C50" s="42" t="s">
        <v>38</v>
      </c>
      <c r="D50" s="6" t="s">
        <v>187</v>
      </c>
      <c r="E50" s="5">
        <f>VLOOKUP(B50,'LICH THEO HE CO QUAN'!$B$7:$E$86,4,0)</f>
        <v>1</v>
      </c>
      <c r="F50" s="5">
        <f t="shared" si="2"/>
        <v>6</v>
      </c>
      <c r="G50" s="182">
        <v>45121</v>
      </c>
      <c r="H50" s="22">
        <v>0.3125</v>
      </c>
      <c r="I50" s="22">
        <v>0.375</v>
      </c>
      <c r="J50" s="7" t="s">
        <v>108</v>
      </c>
      <c r="K50" s="7">
        <v>90</v>
      </c>
      <c r="L50" s="7">
        <f t="shared" si="3"/>
        <v>9</v>
      </c>
      <c r="M50" s="110" t="s">
        <v>272</v>
      </c>
      <c r="N50" s="27" t="s">
        <v>188</v>
      </c>
      <c r="O50" s="108" t="s">
        <v>189</v>
      </c>
      <c r="P50" s="8" t="s">
        <v>190</v>
      </c>
      <c r="Q50" s="8" t="s">
        <v>191</v>
      </c>
    </row>
    <row r="51" spans="1:17" s="13" customFormat="1" ht="22.5" customHeight="1">
      <c r="A51" s="46">
        <v>59</v>
      </c>
      <c r="B51" s="46">
        <v>30</v>
      </c>
      <c r="C51" s="40" t="s">
        <v>102</v>
      </c>
      <c r="D51" s="6" t="s">
        <v>101</v>
      </c>
      <c r="E51" s="5">
        <f>VLOOKUP(B51,'LICH THEO HE CO QUAN'!$B$7:$E$86,4,0)</f>
        <v>1</v>
      </c>
      <c r="F51" s="5">
        <f t="shared" si="2"/>
        <v>6</v>
      </c>
      <c r="G51" s="182">
        <v>45121</v>
      </c>
      <c r="H51" s="22">
        <v>0.38541666666666669</v>
      </c>
      <c r="I51" s="22">
        <v>0.39930555555555558</v>
      </c>
      <c r="J51" s="7" t="s">
        <v>53</v>
      </c>
      <c r="K51" s="7">
        <v>20</v>
      </c>
      <c r="L51" s="7">
        <f t="shared" si="3"/>
        <v>2</v>
      </c>
      <c r="M51" s="51"/>
      <c r="N51" s="27" t="s">
        <v>103</v>
      </c>
      <c r="O51" s="25" t="s">
        <v>104</v>
      </c>
      <c r="P51" s="8" t="s">
        <v>105</v>
      </c>
      <c r="Q51" s="8"/>
    </row>
    <row r="52" spans="1:17" ht="24" customHeight="1">
      <c r="A52" s="46">
        <v>60</v>
      </c>
      <c r="B52" s="46">
        <v>60</v>
      </c>
      <c r="C52" s="41" t="s">
        <v>26</v>
      </c>
      <c r="D52" s="6" t="s">
        <v>187</v>
      </c>
      <c r="E52" s="5">
        <f>VLOOKUP(B52,'LICH THEO HE CO QUAN'!$B$7:$E$86,4,0)</f>
        <v>3</v>
      </c>
      <c r="F52" s="5">
        <f t="shared" si="2"/>
        <v>6</v>
      </c>
      <c r="G52" s="181">
        <v>45121</v>
      </c>
      <c r="H52" s="22">
        <v>0.5625</v>
      </c>
      <c r="I52" s="22">
        <v>0.59722222222222221</v>
      </c>
      <c r="J52" s="7" t="s">
        <v>33</v>
      </c>
      <c r="K52" s="7">
        <v>50</v>
      </c>
      <c r="L52" s="7">
        <f t="shared" si="3"/>
        <v>5</v>
      </c>
      <c r="M52" s="51"/>
      <c r="N52" s="27" t="s">
        <v>196</v>
      </c>
      <c r="O52" s="25" t="s">
        <v>197</v>
      </c>
      <c r="P52" s="8" t="s">
        <v>198</v>
      </c>
      <c r="Q52" s="8"/>
    </row>
    <row r="53" spans="1:17" s="13" customFormat="1" ht="26.25" customHeight="1">
      <c r="A53" s="46">
        <v>63</v>
      </c>
      <c r="B53" s="46">
        <v>63</v>
      </c>
      <c r="C53" s="6" t="s">
        <v>204</v>
      </c>
      <c r="D53" s="6" t="s">
        <v>203</v>
      </c>
      <c r="E53" s="5">
        <f>VLOOKUP(B53,'LICH THEO HE CO QUAN'!$B$7:$E$86,4,0)</f>
        <v>1</v>
      </c>
      <c r="F53" s="5">
        <f t="shared" si="2"/>
        <v>2</v>
      </c>
      <c r="G53" s="183">
        <v>45124</v>
      </c>
      <c r="H53" s="22">
        <v>0.3125</v>
      </c>
      <c r="I53" s="22">
        <v>0.3263888888888889</v>
      </c>
      <c r="J53" s="7" t="s">
        <v>53</v>
      </c>
      <c r="K53" s="7">
        <v>20</v>
      </c>
      <c r="L53" s="7">
        <f t="shared" si="3"/>
        <v>2</v>
      </c>
      <c r="M53" s="51"/>
      <c r="N53" s="27" t="s">
        <v>205</v>
      </c>
      <c r="O53" s="25" t="s">
        <v>206</v>
      </c>
      <c r="P53" s="8" t="s">
        <v>207</v>
      </c>
      <c r="Q53" s="8" t="s">
        <v>208</v>
      </c>
    </row>
    <row r="54" spans="1:17" ht="26.25" customHeight="1">
      <c r="A54" s="46">
        <v>64</v>
      </c>
      <c r="B54" s="46">
        <v>64</v>
      </c>
      <c r="C54" s="38" t="s">
        <v>46</v>
      </c>
      <c r="D54" s="6" t="s">
        <v>203</v>
      </c>
      <c r="E54" s="5">
        <f>VLOOKUP(B54,'LICH THEO HE CO QUAN'!$B$7:$E$86,4,0)</f>
        <v>2</v>
      </c>
      <c r="F54" s="5">
        <f t="shared" si="2"/>
        <v>2</v>
      </c>
      <c r="G54" s="183">
        <v>45124</v>
      </c>
      <c r="H54" s="22">
        <v>0.33680555555555558</v>
      </c>
      <c r="I54" s="22">
        <v>0.35069444444444448</v>
      </c>
      <c r="J54" s="7" t="s">
        <v>53</v>
      </c>
      <c r="K54" s="7">
        <v>20</v>
      </c>
      <c r="L54" s="7">
        <f t="shared" si="3"/>
        <v>2</v>
      </c>
      <c r="M54" s="51"/>
      <c r="N54" s="27" t="s">
        <v>209</v>
      </c>
      <c r="O54" s="25" t="s">
        <v>210</v>
      </c>
      <c r="P54" s="8" t="s">
        <v>211</v>
      </c>
      <c r="Q54" s="8" t="s">
        <v>212</v>
      </c>
    </row>
    <row r="55" spans="1:17" ht="26.25" customHeight="1">
      <c r="A55" s="46">
        <v>66</v>
      </c>
      <c r="B55" s="46">
        <v>66</v>
      </c>
      <c r="C55" s="43" t="s">
        <v>46</v>
      </c>
      <c r="D55" s="18" t="s">
        <v>213</v>
      </c>
      <c r="E55" s="5">
        <f>VLOOKUP(B55,'LICH THEO HE CO QUAN'!$B$7:$E$86,4,0)</f>
        <v>3</v>
      </c>
      <c r="F55" s="19">
        <f t="shared" si="2"/>
        <v>2</v>
      </c>
      <c r="G55" s="183">
        <v>45124</v>
      </c>
      <c r="H55" s="23">
        <v>0.36111111111111116</v>
      </c>
      <c r="I55" s="23">
        <v>0.43750000000000006</v>
      </c>
      <c r="J55" s="7" t="s">
        <v>139</v>
      </c>
      <c r="K55" s="7">
        <v>110</v>
      </c>
      <c r="L55" s="7">
        <f t="shared" si="3"/>
        <v>11</v>
      </c>
      <c r="M55" s="51"/>
      <c r="N55" s="27" t="s">
        <v>214</v>
      </c>
      <c r="O55" s="25" t="s">
        <v>215</v>
      </c>
      <c r="P55" s="8" t="s">
        <v>216</v>
      </c>
      <c r="Q55" s="8" t="s">
        <v>217</v>
      </c>
    </row>
    <row r="56" spans="1:17" ht="26.25" customHeight="1">
      <c r="A56" s="46">
        <v>67</v>
      </c>
      <c r="B56" s="46">
        <v>67</v>
      </c>
      <c r="C56" s="43" t="s">
        <v>46</v>
      </c>
      <c r="D56" s="18" t="s">
        <v>213</v>
      </c>
      <c r="E56" s="5">
        <f>VLOOKUP(B56,'LICH THEO HE CO QUAN'!$B$7:$E$86,4,0)</f>
        <v>4</v>
      </c>
      <c r="F56" s="19">
        <f t="shared" si="2"/>
        <v>2</v>
      </c>
      <c r="G56" s="184">
        <v>45124</v>
      </c>
      <c r="H56" s="21">
        <v>0.5625</v>
      </c>
      <c r="I56" s="23">
        <v>0.63194444444444442</v>
      </c>
      <c r="J56" s="17" t="s">
        <v>75</v>
      </c>
      <c r="K56" s="7">
        <v>100</v>
      </c>
      <c r="L56" s="7">
        <f t="shared" si="3"/>
        <v>10</v>
      </c>
      <c r="M56" s="52"/>
      <c r="N56" s="27" t="s">
        <v>214</v>
      </c>
      <c r="O56" s="25" t="s">
        <v>215</v>
      </c>
      <c r="P56" s="8" t="s">
        <v>216</v>
      </c>
      <c r="Q56" s="8" t="s">
        <v>217</v>
      </c>
    </row>
    <row r="57" spans="1:17" ht="26.25" customHeight="1">
      <c r="A57" s="46">
        <v>68</v>
      </c>
      <c r="B57" s="46">
        <v>68</v>
      </c>
      <c r="C57" s="43" t="s">
        <v>46</v>
      </c>
      <c r="D57" s="18" t="s">
        <v>213</v>
      </c>
      <c r="E57" s="5">
        <f>VLOOKUP(B57,'LICH THEO HE CO QUAN'!$B$7:$E$86,4,0)</f>
        <v>5</v>
      </c>
      <c r="F57" s="19">
        <f t="shared" si="2"/>
        <v>2</v>
      </c>
      <c r="G57" s="185">
        <v>45124</v>
      </c>
      <c r="H57" s="23">
        <v>0.64236111111111105</v>
      </c>
      <c r="I57" s="23">
        <v>0.67013888888888884</v>
      </c>
      <c r="J57" s="17" t="s">
        <v>27</v>
      </c>
      <c r="K57" s="7">
        <v>40</v>
      </c>
      <c r="L57" s="7">
        <f t="shared" si="3"/>
        <v>4</v>
      </c>
      <c r="M57" s="52"/>
      <c r="N57" s="28" t="s">
        <v>218</v>
      </c>
      <c r="O57" s="25" t="s">
        <v>219</v>
      </c>
      <c r="P57" s="8" t="s">
        <v>220</v>
      </c>
      <c r="Q57" s="8" t="s">
        <v>221</v>
      </c>
    </row>
    <row r="58" spans="1:17" ht="26.25" customHeight="1">
      <c r="A58" s="46">
        <v>69</v>
      </c>
      <c r="B58" s="46">
        <v>51</v>
      </c>
      <c r="C58" s="39" t="s">
        <v>168</v>
      </c>
      <c r="D58" s="6" t="s">
        <v>160</v>
      </c>
      <c r="E58" s="5">
        <f>VLOOKUP(B58,'LICH THEO HE CO QUAN'!$B$7:$E$86,4,0)</f>
        <v>3</v>
      </c>
      <c r="F58" s="5">
        <f t="shared" si="2"/>
        <v>3</v>
      </c>
      <c r="G58" s="180">
        <v>45125</v>
      </c>
      <c r="H58" s="16">
        <v>0.29166666666666669</v>
      </c>
      <c r="I58" s="22">
        <v>0.3125</v>
      </c>
      <c r="J58" s="7" t="s">
        <v>75</v>
      </c>
      <c r="K58" s="7">
        <v>100</v>
      </c>
      <c r="L58" s="7">
        <f t="shared" si="3"/>
        <v>10</v>
      </c>
      <c r="M58" s="126" t="s">
        <v>264</v>
      </c>
      <c r="N58" s="27" t="s">
        <v>169</v>
      </c>
      <c r="O58" s="26" t="s">
        <v>170</v>
      </c>
      <c r="P58" s="8" t="s">
        <v>171</v>
      </c>
      <c r="Q58" s="8" t="s">
        <v>172</v>
      </c>
    </row>
    <row r="59" spans="1:17" ht="26.25" customHeight="1">
      <c r="A59" s="46">
        <v>69</v>
      </c>
      <c r="B59" s="46">
        <v>69</v>
      </c>
      <c r="C59" s="43" t="s">
        <v>46</v>
      </c>
      <c r="D59" s="18" t="s">
        <v>213</v>
      </c>
      <c r="E59" s="5">
        <f>VLOOKUP(B59,'LICH THEO HE CO QUAN'!$B$7:$E$86,4,0)</f>
        <v>1</v>
      </c>
      <c r="F59" s="19">
        <f t="shared" si="2"/>
        <v>3</v>
      </c>
      <c r="G59" s="186">
        <v>45125</v>
      </c>
      <c r="H59" s="23">
        <v>0.3125</v>
      </c>
      <c r="I59" s="23">
        <v>0.3888888888888889</v>
      </c>
      <c r="J59" s="17" t="s">
        <v>139</v>
      </c>
      <c r="K59" s="7">
        <v>110</v>
      </c>
      <c r="L59" s="7">
        <f t="shared" si="3"/>
        <v>11</v>
      </c>
      <c r="M59" s="52"/>
      <c r="N59" s="28" t="s">
        <v>218</v>
      </c>
      <c r="O59" s="25" t="s">
        <v>219</v>
      </c>
      <c r="P59" s="8" t="s">
        <v>220</v>
      </c>
      <c r="Q59" s="8" t="s">
        <v>221</v>
      </c>
    </row>
    <row r="60" spans="1:17" ht="26.25" customHeight="1">
      <c r="A60" s="46">
        <v>70</v>
      </c>
      <c r="B60" s="46">
        <v>70</v>
      </c>
      <c r="C60" s="40" t="s">
        <v>102</v>
      </c>
      <c r="D60" s="6" t="s">
        <v>213</v>
      </c>
      <c r="E60" s="5">
        <f>VLOOKUP(B60,'LICH THEO HE CO QUAN'!$B$7:$E$86,4,0)</f>
        <v>2</v>
      </c>
      <c r="F60" s="5">
        <f t="shared" si="2"/>
        <v>3</v>
      </c>
      <c r="G60" s="174">
        <v>45125</v>
      </c>
      <c r="H60" s="23">
        <v>0.41666666666666669</v>
      </c>
      <c r="I60" s="23">
        <v>0.4513888888888889</v>
      </c>
      <c r="J60" s="7" t="s">
        <v>33</v>
      </c>
      <c r="K60" s="7">
        <v>50</v>
      </c>
      <c r="L60" s="7">
        <f t="shared" si="3"/>
        <v>5</v>
      </c>
      <c r="M60" s="51"/>
      <c r="N60" s="27" t="s">
        <v>222</v>
      </c>
      <c r="O60" s="25" t="s">
        <v>223</v>
      </c>
      <c r="P60" s="8" t="s">
        <v>224</v>
      </c>
      <c r="Q60" s="8"/>
    </row>
    <row r="61" spans="1:17" s="13" customFormat="1" ht="24.75" customHeight="1">
      <c r="A61" s="46">
        <v>72</v>
      </c>
      <c r="B61" s="46">
        <v>72</v>
      </c>
      <c r="C61" s="41" t="s">
        <v>26</v>
      </c>
      <c r="D61" s="6" t="s">
        <v>225</v>
      </c>
      <c r="E61" s="5">
        <f>VLOOKUP(B61,'LICH THEO HE CO QUAN'!$B$7:$E$86,4,0)</f>
        <v>1</v>
      </c>
      <c r="F61" s="5">
        <f t="shared" si="2"/>
        <v>4</v>
      </c>
      <c r="G61" s="173">
        <v>45126</v>
      </c>
      <c r="H61" s="22">
        <v>0.3125</v>
      </c>
      <c r="I61" s="22">
        <v>0.34027777777777779</v>
      </c>
      <c r="J61" s="7" t="s">
        <v>27</v>
      </c>
      <c r="K61" s="7">
        <v>40</v>
      </c>
      <c r="L61" s="7">
        <f t="shared" si="3"/>
        <v>4</v>
      </c>
      <c r="M61" s="51"/>
      <c r="N61" s="27" t="s">
        <v>226</v>
      </c>
      <c r="O61" s="25" t="s">
        <v>227</v>
      </c>
      <c r="P61" s="8" t="s">
        <v>228</v>
      </c>
      <c r="Q61" s="8"/>
    </row>
    <row r="62" spans="1:17" ht="24.75" customHeight="1">
      <c r="A62" s="46">
        <v>73</v>
      </c>
      <c r="B62" s="46">
        <v>73</v>
      </c>
      <c r="C62" s="36" t="s">
        <v>32</v>
      </c>
      <c r="D62" s="6" t="s">
        <v>225</v>
      </c>
      <c r="E62" s="5">
        <f>VLOOKUP(B62,'LICH THEO HE CO QUAN'!$B$7:$E$86,4,0)</f>
        <v>2</v>
      </c>
      <c r="F62" s="5">
        <f t="shared" si="2"/>
        <v>4</v>
      </c>
      <c r="G62" s="173">
        <v>45126</v>
      </c>
      <c r="H62" s="22">
        <v>0.35069444444444448</v>
      </c>
      <c r="I62" s="22">
        <v>0.37847222222222227</v>
      </c>
      <c r="J62" s="7" t="s">
        <v>27</v>
      </c>
      <c r="K62" s="7">
        <v>40</v>
      </c>
      <c r="L62" s="7">
        <f t="shared" si="3"/>
        <v>4</v>
      </c>
      <c r="M62" s="51"/>
      <c r="N62" s="27" t="s">
        <v>229</v>
      </c>
      <c r="O62" s="26" t="s">
        <v>230</v>
      </c>
      <c r="P62" s="8" t="s">
        <v>231</v>
      </c>
      <c r="Q62" s="8"/>
    </row>
    <row r="63" spans="1:17" ht="24.75" customHeight="1">
      <c r="A63" s="46">
        <v>74</v>
      </c>
      <c r="B63" s="46">
        <v>74</v>
      </c>
      <c r="C63" s="47" t="s">
        <v>40</v>
      </c>
      <c r="D63" s="6" t="s">
        <v>225</v>
      </c>
      <c r="E63" s="5">
        <f>VLOOKUP(B63,'LICH THEO HE CO QUAN'!$B$7:$E$86,4,0)</f>
        <v>3</v>
      </c>
      <c r="F63" s="5">
        <f t="shared" si="2"/>
        <v>4</v>
      </c>
      <c r="G63" s="173">
        <v>45126</v>
      </c>
      <c r="H63" s="22">
        <v>0.38888888888888895</v>
      </c>
      <c r="I63" s="22">
        <v>0.39583333333333337</v>
      </c>
      <c r="J63" s="7" t="s">
        <v>41</v>
      </c>
      <c r="K63" s="7">
        <v>10</v>
      </c>
      <c r="L63" s="7">
        <f t="shared" si="3"/>
        <v>1</v>
      </c>
      <c r="M63" s="51" t="s">
        <v>232</v>
      </c>
      <c r="N63" s="27" t="s">
        <v>43</v>
      </c>
      <c r="O63" s="25" t="s">
        <v>44</v>
      </c>
      <c r="P63" s="8" t="s">
        <v>45</v>
      </c>
      <c r="Q63" s="8"/>
    </row>
    <row r="64" spans="1:17" ht="24.75" customHeight="1">
      <c r="A64" s="46">
        <v>75</v>
      </c>
      <c r="B64" s="46">
        <v>75</v>
      </c>
      <c r="C64" s="6" t="s">
        <v>233</v>
      </c>
      <c r="D64" s="6" t="s">
        <v>225</v>
      </c>
      <c r="E64" s="5">
        <f>VLOOKUP(B64,'LICH THEO HE CO QUAN'!$B$7:$E$86,4,0)</f>
        <v>4</v>
      </c>
      <c r="F64" s="5">
        <f t="shared" si="2"/>
        <v>4</v>
      </c>
      <c r="G64" s="173">
        <v>45126</v>
      </c>
      <c r="H64" s="22">
        <v>0.40625000000000006</v>
      </c>
      <c r="I64" s="22">
        <v>0.41319444444444448</v>
      </c>
      <c r="J64" s="7" t="s">
        <v>41</v>
      </c>
      <c r="K64" s="7">
        <v>10</v>
      </c>
      <c r="L64" s="7">
        <f t="shared" si="3"/>
        <v>1</v>
      </c>
      <c r="M64" s="165" t="s">
        <v>263</v>
      </c>
      <c r="N64" s="27" t="s">
        <v>234</v>
      </c>
      <c r="O64" s="25" t="s">
        <v>235</v>
      </c>
      <c r="P64" s="8" t="s">
        <v>236</v>
      </c>
      <c r="Q64" s="8" t="s">
        <v>237</v>
      </c>
    </row>
    <row r="65" spans="1:17" ht="24.75" customHeight="1">
      <c r="A65" s="46">
        <v>76</v>
      </c>
      <c r="B65" s="46">
        <v>76</v>
      </c>
      <c r="C65" s="44" t="s">
        <v>146</v>
      </c>
      <c r="D65" s="6" t="s">
        <v>225</v>
      </c>
      <c r="E65" s="5">
        <f>VLOOKUP(B65,'LICH THEO HE CO QUAN'!$B$7:$E$86,4,0)</f>
        <v>5</v>
      </c>
      <c r="F65" s="5">
        <f t="shared" si="2"/>
        <v>4</v>
      </c>
      <c r="G65" s="184">
        <v>45126</v>
      </c>
      <c r="H65" s="22">
        <v>0.5625</v>
      </c>
      <c r="I65" s="22">
        <v>0.61805555555555558</v>
      </c>
      <c r="J65" s="7" t="s">
        <v>118</v>
      </c>
      <c r="K65" s="7">
        <v>80</v>
      </c>
      <c r="L65" s="7">
        <f t="shared" si="3"/>
        <v>8</v>
      </c>
      <c r="M65" s="51"/>
      <c r="N65" s="27" t="s">
        <v>238</v>
      </c>
      <c r="O65" s="26" t="s">
        <v>239</v>
      </c>
      <c r="P65" s="8" t="s">
        <v>240</v>
      </c>
      <c r="Q65" s="8"/>
    </row>
    <row r="66" spans="1:17" ht="24.75" customHeight="1">
      <c r="A66" s="46">
        <v>77</v>
      </c>
      <c r="B66" s="46">
        <v>77</v>
      </c>
      <c r="C66" s="34" t="s">
        <v>241</v>
      </c>
      <c r="D66" s="6" t="s">
        <v>225</v>
      </c>
      <c r="E66" s="5">
        <f>VLOOKUP(B66,'LICH THEO HE CO QUAN'!$B$7:$E$86,4,0)</f>
        <v>6</v>
      </c>
      <c r="F66" s="5">
        <f t="shared" si="2"/>
        <v>4</v>
      </c>
      <c r="G66" s="184">
        <v>45126</v>
      </c>
      <c r="H66" s="22">
        <v>0.62847222222222221</v>
      </c>
      <c r="I66" s="22">
        <v>0.63541666666666663</v>
      </c>
      <c r="J66" s="7" t="s">
        <v>41</v>
      </c>
      <c r="K66" s="7">
        <v>10</v>
      </c>
      <c r="L66" s="7">
        <f t="shared" si="3"/>
        <v>1</v>
      </c>
      <c r="M66" s="137" t="s">
        <v>258</v>
      </c>
      <c r="N66" s="27" t="s">
        <v>243</v>
      </c>
      <c r="O66" s="25" t="s">
        <v>259</v>
      </c>
      <c r="P66" s="8" t="s">
        <v>245</v>
      </c>
      <c r="Q66" s="8"/>
    </row>
    <row r="67" spans="1:17" ht="24.75" customHeight="1">
      <c r="A67" s="46">
        <v>78</v>
      </c>
      <c r="B67" s="46">
        <v>78</v>
      </c>
      <c r="C67" s="39" t="s">
        <v>168</v>
      </c>
      <c r="D67" s="6" t="s">
        <v>225</v>
      </c>
      <c r="E67" s="5">
        <f>VLOOKUP(B67,'LICH THEO HE CO QUAN'!$B$7:$E$86,4,0)</f>
        <v>7</v>
      </c>
      <c r="F67" s="5">
        <f t="shared" si="2"/>
        <v>4</v>
      </c>
      <c r="G67" s="184">
        <v>45126</v>
      </c>
      <c r="H67" s="22">
        <v>0.64583333333333326</v>
      </c>
      <c r="I67" s="22">
        <v>0.65277777777777768</v>
      </c>
      <c r="J67" s="7" t="s">
        <v>41</v>
      </c>
      <c r="K67" s="7">
        <v>10</v>
      </c>
      <c r="L67" s="7">
        <f t="shared" si="3"/>
        <v>1</v>
      </c>
      <c r="M67" s="126" t="s">
        <v>267</v>
      </c>
      <c r="N67" s="27" t="s">
        <v>246</v>
      </c>
      <c r="O67" s="26" t="s">
        <v>247</v>
      </c>
      <c r="P67" s="8" t="s">
        <v>248</v>
      </c>
      <c r="Q67" s="8" t="s">
        <v>249</v>
      </c>
    </row>
    <row r="68" spans="1:17" ht="24.75" customHeight="1">
      <c r="A68" s="46">
        <v>79</v>
      </c>
      <c r="B68" s="46">
        <v>79</v>
      </c>
      <c r="C68" s="40" t="s">
        <v>102</v>
      </c>
      <c r="D68" s="6" t="s">
        <v>225</v>
      </c>
      <c r="E68" s="5">
        <f>VLOOKUP(B68,'LICH THEO HE CO QUAN'!$B$7:$E$86,4,0)</f>
        <v>8</v>
      </c>
      <c r="F68" s="5">
        <f t="shared" si="2"/>
        <v>4</v>
      </c>
      <c r="G68" s="184">
        <v>45126</v>
      </c>
      <c r="H68" s="22">
        <v>0.66319444444444431</v>
      </c>
      <c r="I68" s="22">
        <v>0.67013888888888873</v>
      </c>
      <c r="J68" s="7" t="s">
        <v>41</v>
      </c>
      <c r="K68" s="7">
        <v>10</v>
      </c>
      <c r="L68" s="7">
        <f t="shared" si="3"/>
        <v>1</v>
      </c>
      <c r="M68" s="51"/>
      <c r="N68" s="27" t="s">
        <v>250</v>
      </c>
      <c r="O68" s="25" t="s">
        <v>251</v>
      </c>
      <c r="P68" s="8" t="s">
        <v>252</v>
      </c>
      <c r="Q68" s="8"/>
    </row>
    <row r="69" spans="1:17" ht="24.75" customHeight="1">
      <c r="A69" s="146">
        <v>80</v>
      </c>
      <c r="B69" s="146">
        <v>10</v>
      </c>
      <c r="C69" s="147" t="s">
        <v>253</v>
      </c>
      <c r="D69" s="147" t="s">
        <v>57</v>
      </c>
      <c r="E69" s="146">
        <v>7</v>
      </c>
      <c r="F69" s="146">
        <f t="shared" si="2"/>
        <v>4</v>
      </c>
      <c r="G69" s="187">
        <v>45126</v>
      </c>
      <c r="H69" s="149">
        <v>0.68055555555555547</v>
      </c>
      <c r="I69" s="149">
        <f>H69+TIME(0,40,0)</f>
        <v>0.70833333333333326</v>
      </c>
      <c r="J69" s="150" t="s">
        <v>27</v>
      </c>
      <c r="K69" s="7">
        <v>40</v>
      </c>
      <c r="L69" s="7">
        <f t="shared" si="3"/>
        <v>4</v>
      </c>
      <c r="M69" s="151"/>
      <c r="N69" s="160" t="s">
        <v>61</v>
      </c>
      <c r="O69" s="152">
        <v>938354789</v>
      </c>
      <c r="P69" s="153" t="s">
        <v>62</v>
      </c>
      <c r="Q69" s="154"/>
    </row>
    <row r="70" spans="1:17">
      <c r="L70" s="10">
        <f>SUM(L8:L69)</f>
        <v>300</v>
      </c>
    </row>
    <row r="71" spans="1:17">
      <c r="J71" s="14"/>
      <c r="K71" s="14"/>
      <c r="L71" s="14"/>
      <c r="M71" s="14"/>
    </row>
  </sheetData>
  <autoFilter ref="A7:Q70" xr:uid="{00000000-0001-0000-0100-000000000000}">
    <sortState xmlns:xlrd2="http://schemas.microsoft.com/office/spreadsheetml/2017/richdata2" ref="A8:Q70">
      <sortCondition ref="A7:A70"/>
    </sortState>
  </autoFilter>
  <sortState xmlns:xlrd2="http://schemas.microsoft.com/office/spreadsheetml/2017/richdata2" ref="A8:Q70">
    <sortCondition ref="A7:A70"/>
  </sortState>
  <mergeCells count="6">
    <mergeCell ref="A5:J5"/>
    <mergeCell ref="A1:D1"/>
    <mergeCell ref="E1:P1"/>
    <mergeCell ref="E2:J2"/>
    <mergeCell ref="A3:P3"/>
    <mergeCell ref="A4:J4"/>
  </mergeCells>
  <hyperlinks>
    <hyperlink ref="P32" r:id="rId1" xr:uid="{00000000-0004-0000-0100-000000000000}"/>
    <hyperlink ref="P69" r:id="rId2" xr:uid="{00000000-0004-0000-0100-000001000000}"/>
  </hyperlinks>
  <printOptions horizontalCentered="1"/>
  <pageMargins left="0.2" right="0.2" top="0.25" bottom="0.25" header="0.05" footer="0.05"/>
  <pageSetup paperSize="9" scale="82" orientation="landscape" r:id="rId3"/>
  <headerFooter>
    <oddFooter>Page &amp;P of &amp;N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3BFC-F088-44CF-8856-3BF957B2467F}">
  <dimension ref="A1:I62"/>
  <sheetViews>
    <sheetView zoomScale="85" zoomScaleNormal="85" workbookViewId="0">
      <selection activeCell="H34" sqref="H34"/>
    </sheetView>
  </sheetViews>
  <sheetFormatPr defaultRowHeight="15"/>
  <cols>
    <col min="1" max="1" width="21.5703125" bestFit="1" customWidth="1"/>
    <col min="2" max="2" width="37.140625" customWidth="1"/>
    <col min="3" max="3" width="19" customWidth="1"/>
    <col min="5" max="5" width="24.7109375" bestFit="1" customWidth="1"/>
  </cols>
  <sheetData>
    <row r="1" spans="1:9" ht="15.75">
      <c r="A1" s="3" t="s">
        <v>256</v>
      </c>
      <c r="B1" s="3" t="s">
        <v>13</v>
      </c>
      <c r="C1" s="11" t="s">
        <v>275</v>
      </c>
    </row>
    <row r="2" spans="1:9" ht="15.75">
      <c r="A2" s="34" t="s">
        <v>241</v>
      </c>
      <c r="B2" s="6" t="s">
        <v>225</v>
      </c>
      <c r="C2" s="7">
        <v>1</v>
      </c>
      <c r="D2" s="163"/>
      <c r="E2" t="s">
        <v>276</v>
      </c>
      <c r="F2" t="s">
        <v>277</v>
      </c>
    </row>
    <row r="3" spans="1:9" ht="15.75">
      <c r="A3" s="33" t="s">
        <v>74</v>
      </c>
      <c r="B3" s="6" t="s">
        <v>73</v>
      </c>
      <c r="C3" s="7">
        <v>14</v>
      </c>
      <c r="D3" s="163"/>
      <c r="E3" s="34" t="s">
        <v>241</v>
      </c>
      <c r="F3">
        <f t="shared" ref="F3:F24" si="0">SUMIF(A2:A61,E3,C2:C61)</f>
        <v>1</v>
      </c>
    </row>
    <row r="4" spans="1:9" ht="15.75">
      <c r="A4" s="147" t="s">
        <v>253</v>
      </c>
      <c r="B4" s="147" t="s">
        <v>57</v>
      </c>
      <c r="C4" s="7">
        <v>4</v>
      </c>
      <c r="D4" s="163"/>
      <c r="E4" s="33" t="s">
        <v>74</v>
      </c>
      <c r="F4">
        <f t="shared" si="0"/>
        <v>14</v>
      </c>
    </row>
    <row r="5" spans="1:9" ht="15.75">
      <c r="A5" s="6" t="s">
        <v>52</v>
      </c>
      <c r="B5" s="6" t="s">
        <v>51</v>
      </c>
      <c r="C5" s="7">
        <v>2</v>
      </c>
      <c r="D5" s="163"/>
      <c r="E5" s="147" t="s">
        <v>253</v>
      </c>
      <c r="F5">
        <f t="shared" si="0"/>
        <v>4</v>
      </c>
    </row>
    <row r="6" spans="1:9" ht="15.75">
      <c r="A6" s="6" t="s">
        <v>67</v>
      </c>
      <c r="B6" s="6" t="s">
        <v>63</v>
      </c>
      <c r="C6" s="7">
        <v>6</v>
      </c>
      <c r="D6" s="163"/>
      <c r="E6" s="6" t="s">
        <v>52</v>
      </c>
      <c r="F6">
        <f t="shared" si="0"/>
        <v>2</v>
      </c>
    </row>
    <row r="7" spans="1:9" ht="15.75">
      <c r="A7" s="6" t="s">
        <v>126</v>
      </c>
      <c r="B7" s="6" t="s">
        <v>113</v>
      </c>
      <c r="C7" s="7">
        <v>2</v>
      </c>
      <c r="D7" s="163"/>
      <c r="E7" s="6" t="s">
        <v>67</v>
      </c>
      <c r="F7">
        <f t="shared" si="0"/>
        <v>6</v>
      </c>
    </row>
    <row r="8" spans="1:9" ht="15.75">
      <c r="A8" s="6" t="s">
        <v>233</v>
      </c>
      <c r="B8" s="6" t="s">
        <v>225</v>
      </c>
      <c r="C8" s="7">
        <v>1</v>
      </c>
      <c r="D8" s="163"/>
      <c r="E8" s="6" t="s">
        <v>126</v>
      </c>
      <c r="F8">
        <f t="shared" si="0"/>
        <v>2</v>
      </c>
    </row>
    <row r="9" spans="1:9" ht="15.75">
      <c r="A9" s="37" t="s">
        <v>130</v>
      </c>
      <c r="B9" s="6" t="s">
        <v>113</v>
      </c>
      <c r="C9" s="7">
        <v>2</v>
      </c>
      <c r="D9" s="163"/>
      <c r="E9" s="6" t="s">
        <v>233</v>
      </c>
      <c r="F9">
        <f t="shared" si="0"/>
        <v>1</v>
      </c>
    </row>
    <row r="10" spans="1:9" ht="15.75">
      <c r="A10" s="37" t="s">
        <v>130</v>
      </c>
      <c r="B10" s="6" t="s">
        <v>143</v>
      </c>
      <c r="C10" s="7">
        <v>4</v>
      </c>
      <c r="E10" s="37" t="s">
        <v>130</v>
      </c>
      <c r="F10">
        <f t="shared" si="0"/>
        <v>6</v>
      </c>
    </row>
    <row r="11" spans="1:9" ht="15.75">
      <c r="A11" s="6" t="s">
        <v>204</v>
      </c>
      <c r="B11" s="6" t="s">
        <v>203</v>
      </c>
      <c r="C11" s="7">
        <v>2</v>
      </c>
      <c r="E11" s="6" t="s">
        <v>204</v>
      </c>
      <c r="F11">
        <f t="shared" si="0"/>
        <v>2</v>
      </c>
    </row>
    <row r="12" spans="1:9" ht="15.75">
      <c r="A12" s="6" t="s">
        <v>92</v>
      </c>
      <c r="B12" s="6" t="s">
        <v>88</v>
      </c>
      <c r="C12" s="7">
        <v>2</v>
      </c>
      <c r="E12" s="6" t="s">
        <v>92</v>
      </c>
      <c r="F12">
        <f t="shared" si="0"/>
        <v>2</v>
      </c>
    </row>
    <row r="13" spans="1:9" ht="15.75">
      <c r="A13" s="39" t="s">
        <v>168</v>
      </c>
      <c r="B13" s="6" t="s">
        <v>160</v>
      </c>
      <c r="C13" s="7">
        <v>10</v>
      </c>
      <c r="E13" s="39" t="s">
        <v>168</v>
      </c>
      <c r="F13">
        <f t="shared" si="0"/>
        <v>31</v>
      </c>
    </row>
    <row r="14" spans="1:9" ht="15.75">
      <c r="A14" s="39" t="s">
        <v>168</v>
      </c>
      <c r="B14" s="6" t="s">
        <v>160</v>
      </c>
      <c r="C14" s="7">
        <v>10</v>
      </c>
      <c r="E14" s="164" t="s">
        <v>26</v>
      </c>
      <c r="F14">
        <f t="shared" si="0"/>
        <v>46</v>
      </c>
      <c r="H14">
        <v>69</v>
      </c>
      <c r="I14">
        <v>31</v>
      </c>
    </row>
    <row r="15" spans="1:9" ht="15.75">
      <c r="A15" s="39" t="s">
        <v>168</v>
      </c>
      <c r="B15" s="6" t="s">
        <v>160</v>
      </c>
      <c r="C15" s="7">
        <v>10</v>
      </c>
      <c r="E15" s="164" t="s">
        <v>278</v>
      </c>
      <c r="F15">
        <f t="shared" si="0"/>
        <v>14</v>
      </c>
      <c r="H15">
        <f>115-70+1</f>
        <v>46</v>
      </c>
      <c r="I15">
        <v>41</v>
      </c>
    </row>
    <row r="16" spans="1:9" ht="15.75">
      <c r="A16" s="39" t="s">
        <v>168</v>
      </c>
      <c r="B16" s="6" t="s">
        <v>225</v>
      </c>
      <c r="C16" s="7">
        <v>1</v>
      </c>
      <c r="E16" s="164" t="s">
        <v>279</v>
      </c>
      <c r="F16">
        <f t="shared" si="0"/>
        <v>9</v>
      </c>
      <c r="H16">
        <f>150-116+1</f>
        <v>35</v>
      </c>
      <c r="I16">
        <f>110-73+1</f>
        <v>38</v>
      </c>
    </row>
    <row r="17" spans="1:9" ht="15.75">
      <c r="A17" s="41" t="s">
        <v>26</v>
      </c>
      <c r="B17" s="6" t="s">
        <v>25</v>
      </c>
      <c r="C17" s="7">
        <v>4</v>
      </c>
      <c r="E17" s="164" t="s">
        <v>280</v>
      </c>
      <c r="F17">
        <f t="shared" si="0"/>
        <v>69</v>
      </c>
      <c r="I17">
        <v>40</v>
      </c>
    </row>
    <row r="18" spans="1:9" ht="15.75">
      <c r="A18" s="41" t="s">
        <v>26</v>
      </c>
      <c r="B18" s="6" t="s">
        <v>63</v>
      </c>
      <c r="C18" s="7">
        <v>4</v>
      </c>
      <c r="E18" s="164" t="s">
        <v>281</v>
      </c>
      <c r="F18">
        <f t="shared" si="0"/>
        <v>39</v>
      </c>
    </row>
    <row r="19" spans="1:9" ht="15.75">
      <c r="A19" s="41" t="s">
        <v>26</v>
      </c>
      <c r="B19" s="6" t="s">
        <v>72</v>
      </c>
      <c r="C19" s="7">
        <v>2</v>
      </c>
      <c r="E19" s="164" t="s">
        <v>282</v>
      </c>
      <c r="F19">
        <f t="shared" si="0"/>
        <v>6</v>
      </c>
    </row>
    <row r="20" spans="1:9" ht="15.75">
      <c r="A20" s="41" t="s">
        <v>26</v>
      </c>
      <c r="B20" s="6" t="s">
        <v>80</v>
      </c>
      <c r="C20" s="7">
        <v>2</v>
      </c>
      <c r="E20" s="164" t="s">
        <v>283</v>
      </c>
      <c r="F20">
        <f t="shared" si="0"/>
        <v>15</v>
      </c>
    </row>
    <row r="21" spans="1:9" ht="15.75">
      <c r="A21" s="41" t="s">
        <v>26</v>
      </c>
      <c r="B21" s="6" t="s">
        <v>88</v>
      </c>
      <c r="C21" s="7">
        <v>2</v>
      </c>
      <c r="E21" s="164" t="s">
        <v>284</v>
      </c>
      <c r="F21">
        <f t="shared" si="0"/>
        <v>1</v>
      </c>
    </row>
    <row r="22" spans="1:9" ht="15.75">
      <c r="A22" s="41" t="s">
        <v>26</v>
      </c>
      <c r="B22" s="6" t="s">
        <v>113</v>
      </c>
      <c r="C22" s="7">
        <v>11</v>
      </c>
      <c r="E22" s="164" t="s">
        <v>102</v>
      </c>
      <c r="F22">
        <f t="shared" si="0"/>
        <v>13</v>
      </c>
    </row>
    <row r="23" spans="1:9" ht="15.75">
      <c r="A23" s="41" t="s">
        <v>26</v>
      </c>
      <c r="B23" s="6" t="s">
        <v>143</v>
      </c>
      <c r="C23" s="7">
        <v>4</v>
      </c>
      <c r="E23" s="164" t="s">
        <v>285</v>
      </c>
      <c r="F23">
        <f t="shared" si="0"/>
        <v>9</v>
      </c>
    </row>
    <row r="24" spans="1:9" ht="15.75">
      <c r="A24" s="41" t="s">
        <v>26</v>
      </c>
      <c r="B24" s="6" t="s">
        <v>160</v>
      </c>
      <c r="C24" s="7">
        <v>8</v>
      </c>
      <c r="E24" s="47" t="s">
        <v>40</v>
      </c>
      <c r="F24">
        <f t="shared" si="0"/>
        <v>8</v>
      </c>
    </row>
    <row r="25" spans="1:9" ht="15.75">
      <c r="A25" s="41" t="s">
        <v>26</v>
      </c>
      <c r="B25" s="6" t="s">
        <v>187</v>
      </c>
      <c r="C25" s="7">
        <v>5</v>
      </c>
      <c r="F25">
        <f>SUM(F3:F24)</f>
        <v>300</v>
      </c>
    </row>
    <row r="26" spans="1:9" ht="15.75">
      <c r="A26" s="41" t="s">
        <v>26</v>
      </c>
      <c r="B26" s="6" t="s">
        <v>225</v>
      </c>
      <c r="C26" s="7">
        <v>4</v>
      </c>
    </row>
    <row r="27" spans="1:9" ht="15.75">
      <c r="A27" s="36" t="s">
        <v>32</v>
      </c>
      <c r="B27" s="6" t="s">
        <v>25</v>
      </c>
      <c r="C27" s="7">
        <v>5</v>
      </c>
    </row>
    <row r="28" spans="1:9" ht="15.75">
      <c r="A28" s="36" t="s">
        <v>32</v>
      </c>
      <c r="B28" s="6" t="s">
        <v>88</v>
      </c>
      <c r="C28" s="7">
        <v>2</v>
      </c>
    </row>
    <row r="29" spans="1:9" ht="15.75">
      <c r="A29" s="36" t="s">
        <v>32</v>
      </c>
      <c r="B29" s="6" t="s">
        <v>113</v>
      </c>
      <c r="C29" s="7">
        <v>1</v>
      </c>
    </row>
    <row r="30" spans="1:9" ht="15.75">
      <c r="A30" s="36" t="s">
        <v>32</v>
      </c>
      <c r="B30" s="6" t="s">
        <v>160</v>
      </c>
      <c r="C30" s="7">
        <v>2</v>
      </c>
    </row>
    <row r="31" spans="1:9" ht="15.75">
      <c r="A31" s="36" t="s">
        <v>32</v>
      </c>
      <c r="B31" s="6" t="s">
        <v>225</v>
      </c>
      <c r="C31" s="7">
        <v>4</v>
      </c>
    </row>
    <row r="32" spans="1:9" ht="15.75">
      <c r="A32" s="6" t="s">
        <v>107</v>
      </c>
      <c r="B32" s="6" t="s">
        <v>101</v>
      </c>
      <c r="C32" s="7">
        <v>9</v>
      </c>
    </row>
    <row r="33" spans="1:4" ht="15.75">
      <c r="A33" s="42" t="s">
        <v>38</v>
      </c>
      <c r="B33" s="6" t="s">
        <v>113</v>
      </c>
      <c r="C33" s="7">
        <v>9</v>
      </c>
      <c r="D33" s="163"/>
    </row>
    <row r="34" spans="1:4" ht="15.75">
      <c r="A34" s="42" t="s">
        <v>38</v>
      </c>
      <c r="B34" s="6" t="s">
        <v>113</v>
      </c>
      <c r="C34" s="7">
        <v>8</v>
      </c>
    </row>
    <row r="35" spans="1:4" ht="15.75">
      <c r="A35" s="42" t="s">
        <v>38</v>
      </c>
      <c r="B35" s="6" t="s">
        <v>143</v>
      </c>
      <c r="C35" s="7">
        <v>10</v>
      </c>
    </row>
    <row r="36" spans="1:4" ht="15.75">
      <c r="A36" s="42" t="s">
        <v>38</v>
      </c>
      <c r="B36" s="6" t="s">
        <v>143</v>
      </c>
      <c r="C36" s="7">
        <v>11</v>
      </c>
    </row>
    <row r="37" spans="1:4" ht="15.75">
      <c r="A37" s="42" t="s">
        <v>38</v>
      </c>
      <c r="B37" s="6" t="s">
        <v>160</v>
      </c>
      <c r="C37" s="7">
        <v>13</v>
      </c>
    </row>
    <row r="38" spans="1:4" ht="15.75">
      <c r="A38" s="42" t="s">
        <v>38</v>
      </c>
      <c r="B38" s="6" t="s">
        <v>187</v>
      </c>
      <c r="C38" s="7">
        <v>9</v>
      </c>
    </row>
    <row r="39" spans="1:4" ht="15.75">
      <c r="A39" s="42" t="s">
        <v>38</v>
      </c>
      <c r="B39" s="6" t="s">
        <v>187</v>
      </c>
      <c r="C39" s="7">
        <v>9</v>
      </c>
    </row>
    <row r="40" spans="1:4" ht="15.75">
      <c r="A40" s="38" t="s">
        <v>46</v>
      </c>
      <c r="B40" s="6" t="s">
        <v>25</v>
      </c>
      <c r="C40" s="7">
        <v>1</v>
      </c>
    </row>
    <row r="41" spans="1:4" ht="15.75">
      <c r="A41" s="38" t="s">
        <v>46</v>
      </c>
      <c r="B41" s="6" t="s">
        <v>203</v>
      </c>
      <c r="C41" s="7">
        <v>2</v>
      </c>
    </row>
    <row r="42" spans="1:4" ht="15.75">
      <c r="A42" s="43" t="s">
        <v>46</v>
      </c>
      <c r="B42" s="18" t="s">
        <v>213</v>
      </c>
      <c r="C42" s="7">
        <v>11</v>
      </c>
    </row>
    <row r="43" spans="1:4" ht="15.75">
      <c r="A43" s="43" t="s">
        <v>46</v>
      </c>
      <c r="B43" s="18" t="s">
        <v>213</v>
      </c>
      <c r="C43" s="7">
        <v>10</v>
      </c>
    </row>
    <row r="44" spans="1:4" ht="15.75">
      <c r="A44" s="43" t="s">
        <v>46</v>
      </c>
      <c r="B44" s="18" t="s">
        <v>213</v>
      </c>
      <c r="C44" s="7">
        <v>4</v>
      </c>
    </row>
    <row r="45" spans="1:4" ht="15.75">
      <c r="A45" s="43" t="s">
        <v>46</v>
      </c>
      <c r="B45" s="18" t="s">
        <v>213</v>
      </c>
      <c r="C45" s="7">
        <v>11</v>
      </c>
    </row>
    <row r="46" spans="1:4" ht="15.75">
      <c r="A46" s="6" t="s">
        <v>81</v>
      </c>
      <c r="B46" s="6" t="s">
        <v>80</v>
      </c>
      <c r="C46" s="7">
        <v>6</v>
      </c>
    </row>
    <row r="47" spans="1:4" ht="15.75">
      <c r="A47" s="35" t="s">
        <v>97</v>
      </c>
      <c r="B47" s="6" t="s">
        <v>88</v>
      </c>
      <c r="C47" s="7">
        <v>15</v>
      </c>
    </row>
    <row r="48" spans="1:4" ht="15.75">
      <c r="A48" s="6" t="s">
        <v>199</v>
      </c>
      <c r="B48" s="6" t="s">
        <v>187</v>
      </c>
      <c r="C48" s="7">
        <v>1</v>
      </c>
    </row>
    <row r="49" spans="1:3" ht="15.75">
      <c r="A49" s="40" t="s">
        <v>102</v>
      </c>
      <c r="B49" s="6" t="s">
        <v>101</v>
      </c>
      <c r="C49" s="7">
        <v>2</v>
      </c>
    </row>
    <row r="50" spans="1:3" ht="15.75">
      <c r="A50" s="40" t="s">
        <v>102</v>
      </c>
      <c r="B50" s="6" t="s">
        <v>160</v>
      </c>
      <c r="C50" s="7">
        <v>3</v>
      </c>
    </row>
    <row r="51" spans="1:3" ht="15.75">
      <c r="A51" s="40" t="s">
        <v>102</v>
      </c>
      <c r="B51" s="6" t="s">
        <v>213</v>
      </c>
      <c r="C51" s="7">
        <v>5</v>
      </c>
    </row>
    <row r="52" spans="1:3" ht="15.75">
      <c r="A52" s="40" t="s">
        <v>102</v>
      </c>
      <c r="B52" s="6" t="s">
        <v>225</v>
      </c>
      <c r="C52" s="7">
        <v>1</v>
      </c>
    </row>
    <row r="53" spans="1:3" ht="15.75">
      <c r="A53" s="40" t="s">
        <v>102</v>
      </c>
      <c r="B53" s="6" t="s">
        <v>113</v>
      </c>
      <c r="C53" s="7">
        <v>2</v>
      </c>
    </row>
    <row r="54" spans="1:3" ht="15.75">
      <c r="A54" s="44" t="s">
        <v>146</v>
      </c>
      <c r="B54" s="6" t="s">
        <v>143</v>
      </c>
      <c r="C54" s="7">
        <v>1</v>
      </c>
    </row>
    <row r="55" spans="1:3" ht="15.75">
      <c r="A55" s="44" t="s">
        <v>146</v>
      </c>
      <c r="B55" s="6" t="s">
        <v>225</v>
      </c>
      <c r="C55" s="7">
        <v>8</v>
      </c>
    </row>
    <row r="56" spans="1:3" ht="15.75">
      <c r="A56" s="47" t="s">
        <v>40</v>
      </c>
      <c r="B56" s="6" t="s">
        <v>25</v>
      </c>
      <c r="C56" s="7">
        <v>1</v>
      </c>
    </row>
    <row r="57" spans="1:3" ht="15.75">
      <c r="A57" s="47" t="s">
        <v>40</v>
      </c>
      <c r="B57" s="6" t="s">
        <v>73</v>
      </c>
      <c r="C57" s="7">
        <v>1</v>
      </c>
    </row>
    <row r="58" spans="1:3" ht="15.75">
      <c r="A58" s="47" t="s">
        <v>40</v>
      </c>
      <c r="B58" s="6" t="s">
        <v>101</v>
      </c>
      <c r="C58" s="7">
        <v>1</v>
      </c>
    </row>
    <row r="59" spans="1:3" ht="15.75">
      <c r="A59" s="48" t="s">
        <v>40</v>
      </c>
      <c r="B59" s="18" t="s">
        <v>143</v>
      </c>
      <c r="C59" s="7">
        <v>1</v>
      </c>
    </row>
    <row r="60" spans="1:3" ht="15.75">
      <c r="A60" s="47" t="s">
        <v>40</v>
      </c>
      <c r="B60" s="6" t="s">
        <v>160</v>
      </c>
      <c r="C60" s="7">
        <v>3</v>
      </c>
    </row>
    <row r="61" spans="1:3" ht="15.75">
      <c r="A61" s="47" t="s">
        <v>40</v>
      </c>
      <c r="B61" s="6" t="s">
        <v>225</v>
      </c>
      <c r="C61" s="7">
        <v>1</v>
      </c>
    </row>
    <row r="62" spans="1:3">
      <c r="C62" s="163">
        <f>SUM(C2:C61)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LICH THEO HE CO QUAN</vt:lpstr>
      <vt:lpstr>THEO DOI HP TOT NGHIEP</vt:lpstr>
      <vt:lpstr>Lich HP TN - BM</vt:lpstr>
      <vt:lpstr>Sheet1</vt:lpstr>
      <vt:lpstr>'Lich HP TN - BM'!Print_Area</vt:lpstr>
      <vt:lpstr>'LICH THEO HE CO QUAN'!Print_Area</vt:lpstr>
      <vt:lpstr>'THEO DOI HP TOT NGHIEP'!Print_Area</vt:lpstr>
      <vt:lpstr>'Lich HP TN - BM'!Print_Titles</vt:lpstr>
      <vt:lpstr>'LICH THEO HE CO QUAN'!Print_Titles</vt:lpstr>
      <vt:lpstr>'THEO DOI HP TOT NGHIEP'!Print_Titles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Nguyen Huynh Duc Thien</cp:lastModifiedBy>
  <cp:revision/>
  <dcterms:created xsi:type="dcterms:W3CDTF">2021-06-15T03:55:00Z</dcterms:created>
  <dcterms:modified xsi:type="dcterms:W3CDTF">2023-07-18T14:52:12Z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B8E5F66E50574F70847793B3E03C8E9F</vt:lpwstr>
  </property>
  <property fmtid="{D5CDD505-2E9C-101B-9397-08002B2CF9AE}" pid="3" name="KSOProductBuildVer">
    <vt:lpwstr>1033-11.2.0.10443</vt:lpwstr>
  </property>
</Properties>
</file>