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1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1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1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1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1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1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ml.chartshapes+xml"/>
  <Override PartName="/xl/charts/chart1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2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tables/table2.xml" ContentType="application/vnd.openxmlformats-officedocument.spreadsheetml.table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5.xml" ContentType="application/vnd.openxmlformats-officedocument.drawing+xml"/>
  <Override PartName="/xl/charts/chart31.xml" ContentType="application/vnd.openxmlformats-officedocument.drawingml.chart+xml"/>
  <Override PartName="/xl/drawings/drawing6.xml" ContentType="application/vnd.openxmlformats-officedocument.drawingml.chartshapes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drawings/drawing7.xml" ContentType="application/vnd.openxmlformats-officedocument.drawing+xml"/>
  <Override PartName="/xl/charts/chart42.xml" ContentType="application/vnd.openxmlformats-officedocument.drawingml.chart+xml"/>
  <Override PartName="/xl/drawings/drawing8.xml" ContentType="application/vnd.openxmlformats-officedocument.drawingml.chartshapes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hartEx1.xml" ContentType="application/vnd.ms-office.chartex+xml"/>
  <Override PartName="/xl/charts/colors90.xml" ContentType="application/vnd.ms-office.chartcolorstyle+xml"/>
  <Override PartName="/xl/charts/style90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CER\ReportPSNV\"/>
    </mc:Choice>
  </mc:AlternateContent>
  <bookViews>
    <workbookView xWindow="0" yWindow="0" windowWidth="28800" windowHeight="12225"/>
  </bookViews>
  <sheets>
    <sheet name="P3_1" sheetId="14" r:id="rId1"/>
    <sheet name="Ita-Kona" sheetId="13" r:id="rId2"/>
    <sheet name="P3_draft" sheetId="11" r:id="rId3"/>
    <sheet name="P3" sheetId="6" r:id="rId4"/>
    <sheet name="Sheet1" sheetId="10" r:id="rId5"/>
    <sheet name="Summary2" sheetId="15" r:id="rId6"/>
    <sheet name="Summary2 (2)" sheetId="18" r:id="rId7"/>
    <sheet name="Summary" sheetId="16" r:id="rId8"/>
    <sheet name="Activity all" sheetId="17" r:id="rId9"/>
  </sheets>
  <externalReferences>
    <externalReference r:id="rId10"/>
  </externalReferences>
  <definedNames>
    <definedName name="_xlnm._FilterDatabase" localSheetId="7" hidden="1">Summary!$A$3:$U$4</definedName>
    <definedName name="_xlchart.v1.0" hidden="1">P3_1!$S$173:$S$175</definedName>
    <definedName name="_xlchart.v1.1" hidden="1">P3_1!$T$172</definedName>
    <definedName name="_xlchart.v1.2" hidden="1">P3_1!$T$173:$T$175</definedName>
    <definedName name="_xlnm.Print_Area" localSheetId="3">'P3'!$A$1:$I$54</definedName>
    <definedName name="_xlnm.Print_Area" localSheetId="0">P3_1!$A$1:$J$57</definedName>
    <definedName name="_xlnm.Print_Area" localSheetId="2">P3_draft!$A$1:$I$60</definedName>
    <definedName name="_xlnm.Print_Area" localSheetId="7">Summary!$A$1:$J$37</definedName>
    <definedName name="_xlnm.Print_Area" localSheetId="5">Summary2!$A$1:$O$20</definedName>
    <definedName name="_xlnm.Print_Area" localSheetId="6">'Summary2 (2)'!$A$1:$O$20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41" i="14" l="1"/>
  <c r="P136" i="14" l="1"/>
  <c r="P212" i="14"/>
  <c r="P211" i="14"/>
  <c r="P200" i="14"/>
  <c r="O211" i="14"/>
  <c r="R213" i="14" l="1"/>
  <c r="P205" i="14"/>
  <c r="P206" i="14"/>
  <c r="U205" i="14"/>
  <c r="U202" i="14"/>
  <c r="R78" i="14" l="1"/>
  <c r="S78" i="14"/>
  <c r="N3" i="18" l="1"/>
  <c r="M3" i="18"/>
  <c r="K5" i="18"/>
  <c r="N12" i="18"/>
  <c r="M12" i="18"/>
  <c r="F12" i="18"/>
  <c r="E12" i="18"/>
  <c r="K12" i="18"/>
  <c r="V4" i="18"/>
  <c r="G35" i="17" l="1"/>
  <c r="F35" i="17"/>
  <c r="O3" i="18" l="1"/>
  <c r="O4" i="18"/>
  <c r="O12" i="18" l="1"/>
  <c r="O13" i="18" l="1"/>
  <c r="C17" i="18" s="1"/>
  <c r="C19" i="18" s="1"/>
  <c r="O6" i="18"/>
  <c r="O5" i="18"/>
  <c r="S10" i="15"/>
  <c r="Y10" i="15"/>
  <c r="AA10" i="15" s="1"/>
  <c r="W10" i="15"/>
  <c r="E13" i="15"/>
  <c r="N12" i="15"/>
  <c r="I12" i="15"/>
  <c r="G12" i="15"/>
  <c r="Y9" i="15"/>
  <c r="AA9" i="15" s="1"/>
  <c r="W9" i="15"/>
  <c r="E12" i="15"/>
  <c r="N5" i="15"/>
  <c r="L5" i="15"/>
  <c r="I3" i="15"/>
  <c r="H5" i="15"/>
  <c r="G5" i="15"/>
  <c r="G3" i="15"/>
  <c r="O13" i="15" l="1"/>
  <c r="C17" i="15" s="1"/>
  <c r="C19" i="15" s="1"/>
  <c r="O12" i="15"/>
  <c r="O6" i="15"/>
  <c r="O5" i="15"/>
  <c r="O4" i="15"/>
  <c r="O3" i="15"/>
  <c r="L14" i="13" l="1"/>
  <c r="K14" i="13"/>
  <c r="P13" i="13"/>
  <c r="M12" i="13"/>
  <c r="P12" i="13" s="1"/>
  <c r="E11" i="13"/>
  <c r="D11" i="13"/>
  <c r="C11" i="13"/>
  <c r="P10" i="13"/>
  <c r="M10" i="13"/>
  <c r="M9" i="13"/>
  <c r="P9" i="13" s="1"/>
  <c r="M8" i="13"/>
  <c r="P8" i="13" s="1"/>
  <c r="M7" i="13"/>
  <c r="P7" i="13" s="1"/>
  <c r="M6" i="13"/>
  <c r="P6" i="13" s="1"/>
  <c r="P5" i="13"/>
  <c r="M1" i="13"/>
  <c r="L1" i="13"/>
  <c r="K1" i="13"/>
  <c r="M14" i="13" l="1"/>
  <c r="P14" i="13" s="1"/>
</calcChain>
</file>

<file path=xl/sharedStrings.xml><?xml version="1.0" encoding="utf-8"?>
<sst xmlns="http://schemas.openxmlformats.org/spreadsheetml/2006/main" count="785" uniqueCount="262">
  <si>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</si>
  <si>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</si>
  <si>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</si>
  <si>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</si>
  <si>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</si>
  <si>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</si>
  <si>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</si>
  <si>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</si>
  <si>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</si>
  <si>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Jan</t>
  </si>
  <si>
    <t>Feb</t>
  </si>
  <si>
    <t>Mar</t>
  </si>
  <si>
    <t>Thuy</t>
  </si>
  <si>
    <t>Mass upload Function for Scrap,　Issue out</t>
  </si>
  <si>
    <t>Auto Calculation of Raw material consumption</t>
  </si>
  <si>
    <t>Hoa</t>
  </si>
  <si>
    <t>EDI Invoice / Barcode for oversea suppliers</t>
  </si>
  <si>
    <t>E-Tally Check sheet for SP</t>
  </si>
  <si>
    <t>Upload Production Plan by Category, not by BD</t>
  </si>
  <si>
    <t>Just transfer auto for Daily Production Plan</t>
  </si>
  <si>
    <t>Duong</t>
  </si>
  <si>
    <t>QM master function</t>
  </si>
  <si>
    <t>Remark</t>
  </si>
  <si>
    <t>ISG PROGRESS ACTIVITY SUMMARY  (Mar - 2019)</t>
  </si>
  <si>
    <t>Seri</t>
  </si>
  <si>
    <t>Row Labels</t>
  </si>
  <si>
    <t>CD (K$)</t>
  </si>
  <si>
    <t>Dept.</t>
  </si>
  <si>
    <t>Jun Result progress</t>
  </si>
  <si>
    <t>Start</t>
  </si>
  <si>
    <t xml:space="preserve">Completion
 Plan </t>
  </si>
  <si>
    <t xml:space="preserve">Completion
F/C </t>
  </si>
  <si>
    <t>Common</t>
  </si>
  <si>
    <t>OK</t>
  </si>
  <si>
    <t>M-Traceability (Lot No. for critical Material)</t>
  </si>
  <si>
    <t>M-Traceability (Repair area)</t>
  </si>
  <si>
    <t>SMT,FA</t>
  </si>
  <si>
    <t>Replace SMT add  request</t>
  </si>
  <si>
    <t>M-Traceability (Link to OQC)</t>
  </si>
  <si>
    <t>Reschedule because some urgent request</t>
  </si>
  <si>
    <t>M-Traceability（Trace back:  PC, PBX)</t>
  </si>
  <si>
    <t>M-Traceability（Trace forward:  PC, PBX）</t>
  </si>
  <si>
    <t>ECN link to FA production plan (PBX, DECT）</t>
  </si>
  <si>
    <t>ECN（PBX, DECT：ANS FA Prod Plan）</t>
  </si>
  <si>
    <t>ECN link to SMT scheduler</t>
  </si>
  <si>
    <t>Replace by urgent item</t>
  </si>
  <si>
    <t>Portal login synchronize global AD</t>
  </si>
  <si>
    <t>Vender Code Standardization</t>
  </si>
  <si>
    <t>Procurement</t>
  </si>
  <si>
    <t>Weight check support new model (PBX:115)</t>
  </si>
  <si>
    <t>FA</t>
  </si>
  <si>
    <t>Weight check support new model (CPT:1)</t>
  </si>
  <si>
    <t>Weight check support new model (DP:53)</t>
  </si>
  <si>
    <t>Weight check support new model (SCN:34)</t>
  </si>
  <si>
    <t>PSCS</t>
  </si>
  <si>
    <t>23 (Urgent)</t>
  </si>
  <si>
    <t>Control hopper</t>
  </si>
  <si>
    <t>OCS,MCS</t>
  </si>
  <si>
    <t>24(Urgent)</t>
  </si>
  <si>
    <t>Modify printing label for all category</t>
  </si>
  <si>
    <t xml:space="preserve">High Priority </t>
  </si>
  <si>
    <t>25(Urgent)</t>
  </si>
  <si>
    <t>Weight check  for TEV</t>
  </si>
  <si>
    <t>26(Urgent)</t>
  </si>
  <si>
    <t>Control Tray part</t>
  </si>
  <si>
    <t>SMT</t>
  </si>
  <si>
    <t>27(Urgent)</t>
  </si>
  <si>
    <t>Production result daily for TEV</t>
  </si>
  <si>
    <t>Deploy PCTM</t>
  </si>
  <si>
    <t>Conclusion:</t>
  </si>
  <si>
    <t>+ Develop time is reduced because shortage develop members (under recruiting)</t>
  </si>
  <si>
    <t>+ Follow up each support case of members to reduce support time</t>
  </si>
  <si>
    <t>+ Sharing normal support technical with each others.</t>
  </si>
  <si>
    <t>+ Training to improve develop skill for new members.</t>
    <phoneticPr fontId="4"/>
  </si>
  <si>
    <t>+ Reschedule with sections and try to catch up total KPI Plan</t>
  </si>
  <si>
    <t>Comparation</t>
  </si>
  <si>
    <t>Develop</t>
  </si>
  <si>
    <t>Trouble Support</t>
  </si>
  <si>
    <t>Normal Support</t>
  </si>
  <si>
    <t>Lam</t>
  </si>
  <si>
    <t>Chung</t>
  </si>
  <si>
    <t>Plan</t>
  </si>
  <si>
    <t>Item</t>
  </si>
  <si>
    <t>Total</t>
  </si>
  <si>
    <t>Quantity Summary</t>
  </si>
  <si>
    <t>Cost down</t>
  </si>
  <si>
    <t>Actual</t>
  </si>
  <si>
    <t>Quality</t>
  </si>
  <si>
    <t>Month</t>
  </si>
  <si>
    <t>¡</t>
  </si>
  <si>
    <t>Amount Summary
(K$/Y)</t>
  </si>
  <si>
    <t>FY19</t>
  </si>
  <si>
    <t>CD</t>
  </si>
  <si>
    <t>Addition Request (Development team)</t>
  </si>
  <si>
    <t xml:space="preserve">“100% Barcode”  Pallet ID </t>
  </si>
  <si>
    <t>21(Urgent)</t>
  </si>
  <si>
    <t>20(Urgent)</t>
  </si>
  <si>
    <t>Project</t>
  </si>
  <si>
    <t>Other Activity</t>
  </si>
  <si>
    <t>Amount (K$/Y)</t>
  </si>
  <si>
    <t>Result</t>
  </si>
  <si>
    <t>Save Cost</t>
  </si>
  <si>
    <t>Improve Quality</t>
  </si>
  <si>
    <t>ISG FY2018 Cost Down Achievement Result</t>
  </si>
  <si>
    <t>OK DP</t>
  </si>
  <si>
    <t>Target</t>
  </si>
  <si>
    <t>Increase Software Developing Time to get more cost down</t>
  </si>
  <si>
    <t>Reduce OT outside plan</t>
  </si>
  <si>
    <t>Member name</t>
  </si>
  <si>
    <t>Line</t>
  </si>
  <si>
    <t>Bar</t>
  </si>
  <si>
    <t>Column1</t>
  </si>
  <si>
    <t>Huong B</t>
  </si>
  <si>
    <t>Member1</t>
  </si>
  <si>
    <t>Member2</t>
  </si>
  <si>
    <t>Thao Tran</t>
  </si>
  <si>
    <t>Member3</t>
  </si>
  <si>
    <t>Member4</t>
  </si>
  <si>
    <t>Member5</t>
  </si>
  <si>
    <t>Huong N</t>
  </si>
  <si>
    <t>Member6</t>
  </si>
  <si>
    <t>Thao N</t>
  </si>
  <si>
    <t>AVG</t>
  </si>
  <si>
    <t>Quang</t>
  </si>
  <si>
    <t>S</t>
  </si>
  <si>
    <t>T</t>
  </si>
  <si>
    <t>D</t>
  </si>
  <si>
    <t>Member7</t>
  </si>
  <si>
    <t>Member8</t>
  </si>
  <si>
    <t>ISG</t>
  </si>
  <si>
    <t>Normal Support (S)</t>
  </si>
  <si>
    <t>Trouble Support (T)</t>
  </si>
  <si>
    <t>Develop (D)</t>
  </si>
  <si>
    <t>ISG Activity</t>
  </si>
  <si>
    <t>Tai</t>
  </si>
  <si>
    <t>+ Training to improve develop skill for new members.</t>
    <phoneticPr fontId="12"/>
  </si>
  <si>
    <t>ISG ITA-KONA ACTIVITY</t>
  </si>
  <si>
    <t>DP:OK , expanding for other category following Label Design Approval from Japan side</t>
  </si>
  <si>
    <t>Continue in FY19</t>
  </si>
  <si>
    <t>FY18 Conclusion:</t>
  </si>
  <si>
    <t xml:space="preserve">+ Improve about analysis skill to make the good software at the 1st time </t>
  </si>
  <si>
    <t>+ Development time is still not increase because man-power not stable</t>
  </si>
  <si>
    <t xml:space="preserve">+ Stuy more new technology </t>
  </si>
  <si>
    <t>+ Project Cost down is achieved but Project Improve Quality is not achieved.</t>
  </si>
  <si>
    <t>MCS</t>
  </si>
  <si>
    <t>PMG</t>
  </si>
  <si>
    <t xml:space="preserve"> Result progress</t>
  </si>
  <si>
    <t>Input NG lot-out q’ty on system for calculating delivery to avoid Inventory, deadstock/excess stock scrap</t>
  </si>
  <si>
    <t>PUS</t>
  </si>
  <si>
    <t>ACS</t>
  </si>
  <si>
    <t>IT</t>
  </si>
  <si>
    <t>SCM</t>
  </si>
  <si>
    <t>ISG FY2020 Projects Summary.</t>
  </si>
  <si>
    <r>
      <t xml:space="preserve">FY2020 Itakona Achievement Monthly Summary.
</t>
    </r>
    <r>
      <rPr>
        <b/>
        <sz val="36"/>
        <color theme="1"/>
        <rFont val="Arial Unicode MS"/>
        <family val="2"/>
      </rPr>
      <t xml:space="preserve">FY2020 Target Cost Down 74.3KUSD, Reduce HC 25 pax </t>
    </r>
    <r>
      <rPr>
        <sz val="36"/>
        <color theme="1"/>
        <rFont val="Arial Unicode MS"/>
        <family val="2"/>
      </rPr>
      <t/>
    </r>
  </si>
  <si>
    <t>ISG FY2021 Projects Summary.</t>
  </si>
  <si>
    <t>FY2021 Itakona Achievement Monthly Summary.</t>
  </si>
  <si>
    <t>PMG Improvement Auto BF and Follow up</t>
  </si>
  <si>
    <t>Tranfer data IoT to SAP</t>
  </si>
  <si>
    <t>SMT/FE</t>
  </si>
  <si>
    <t>QR Code for PCB of MW</t>
  </si>
  <si>
    <t>E–approve issue material in and out</t>
  </si>
  <si>
    <t>MCS Free location</t>
  </si>
  <si>
    <t>Verify Parts in FA automation line</t>
  </si>
  <si>
    <t>OQC</t>
  </si>
  <si>
    <t>Link OQC weight check system with Production</t>
  </si>
  <si>
    <t>SMT/MCS/PUS</t>
  </si>
  <si>
    <t>Communication software: SMT line vs WH to order urgent materials</t>
  </si>
  <si>
    <t>New version of Weight Check for checking more serial number for DECT</t>
  </si>
  <si>
    <t>Microwave Printing label</t>
  </si>
  <si>
    <t>SECTION</t>
  </si>
  <si>
    <t>Project Nam</t>
  </si>
  <si>
    <t>HC</t>
  </si>
  <si>
    <t>PUS1</t>
  </si>
  <si>
    <t>PMS</t>
  </si>
  <si>
    <t xml:space="preserve">Auto compare BOM/ECN btw SAP &amp; Excel file </t>
  </si>
  <si>
    <t>Improve T-code ZMV106 to download shortage items of all plan in one time</t>
  </si>
  <si>
    <t>Apply delivery control through SCM Navi with Panasonic trading</t>
  </si>
  <si>
    <t xml:space="preserve">Auto  upload /check material master </t>
  </si>
  <si>
    <t>COS</t>
  </si>
  <si>
    <t xml:space="preserve">Creat T-Code auto download error list ( new part , specials control part ) </t>
  </si>
  <si>
    <t xml:space="preserve">Extend function Auto convert BOM PAPVN/BCBU/SCBU/MEBD (MWO already FY20) </t>
  </si>
  <si>
    <t>Additional NG defect information (link…) on SAP</t>
  </si>
  <si>
    <t>PQC</t>
  </si>
  <si>
    <t>Change inspection part in one RoHS group for next checking time</t>
  </si>
  <si>
    <t>Setup same group for common part.</t>
  </si>
  <si>
    <t>Create  AQ2 confirmation for shipping using macro file</t>
  </si>
  <si>
    <t>Upgrade token/USB to add function of signing in instead of hand signature &amp; company stamp</t>
  </si>
  <si>
    <t>Fix "doc date" on invoice (zvv002) to only one format (dd-mmm-yy)</t>
  </si>
  <si>
    <t>Build function on SAP to compare BOM with SMT program</t>
  </si>
  <si>
    <t>New T_code for account leadger</t>
  </si>
  <si>
    <t>Change G/L account 1550000000 (Finishgood) --&gt; 1561010000 MERCHANDISE (COST OF PURCHASES) on IPC</t>
  </si>
  <si>
    <t>Addition 10% VAT for verify material IPC request</t>
  </si>
  <si>
    <t>PROD</t>
  </si>
  <si>
    <t xml:space="preserve">Management sub-material </t>
  </si>
  <si>
    <t xml:space="preserve">Control Custom INV in SAP matching DA/ EDI INV No. </t>
  </si>
  <si>
    <t>Study/support MM module</t>
  </si>
  <si>
    <t>VI01 Inventory count</t>
  </si>
  <si>
    <t>PUS1, PUS2, SCM</t>
  </si>
  <si>
    <t>Freight Management</t>
  </si>
  <si>
    <t>ISG PROGRESS ACTIVITY SUMMARY FY2021</t>
  </si>
  <si>
    <t>Selected</t>
  </si>
  <si>
    <t>Completed</t>
  </si>
  <si>
    <t>Function</t>
  </si>
  <si>
    <t>Old</t>
  </si>
  <si>
    <t>New</t>
  </si>
  <si>
    <t>GR</t>
  </si>
  <si>
    <t>Storing</t>
  </si>
  <si>
    <t>Kitting</t>
  </si>
  <si>
    <t>kitting outside</t>
  </si>
  <si>
    <t>Free temp</t>
  </si>
  <si>
    <t>Total screen</t>
  </si>
  <si>
    <t>other</t>
  </si>
  <si>
    <t>menu</t>
  </si>
  <si>
    <t>OLD</t>
  </si>
  <si>
    <t>NEW</t>
  </si>
  <si>
    <t>Goods receive</t>
  </si>
  <si>
    <t>Kitting ouside</t>
  </si>
  <si>
    <t>Free temp loacation</t>
  </si>
  <si>
    <t>Kitting FA</t>
  </si>
  <si>
    <t xml:space="preserve">Total </t>
  </si>
  <si>
    <t>Before</t>
  </si>
  <si>
    <t>After</t>
  </si>
  <si>
    <t>Develop Time</t>
  </si>
  <si>
    <t>Support time</t>
  </si>
  <si>
    <t>Develop time</t>
  </si>
  <si>
    <t>Functions</t>
  </si>
  <si>
    <t>paper</t>
  </si>
  <si>
    <t>Time inventory</t>
  </si>
  <si>
    <t>Column2</t>
  </si>
  <si>
    <t>Column3</t>
  </si>
  <si>
    <t>Column4</t>
  </si>
  <si>
    <t>Column5</t>
  </si>
  <si>
    <t>Column6</t>
  </si>
  <si>
    <t>Normal support</t>
  </si>
  <si>
    <t>Development</t>
  </si>
  <si>
    <t>Hours dev/ 1 Day</t>
  </si>
  <si>
    <t>Urgent Project</t>
  </si>
  <si>
    <t>Main Project</t>
  </si>
  <si>
    <t>Total Request</t>
  </si>
  <si>
    <t>Other request</t>
  </si>
  <si>
    <t>van phong pham</t>
  </si>
  <si>
    <t>thiet bi muon tra</t>
  </si>
  <si>
    <t>thiet bi PC</t>
  </si>
  <si>
    <t>thiet bi kiem ke</t>
  </si>
  <si>
    <t>zebra</t>
  </si>
  <si>
    <t xml:space="preserve">tong </t>
  </si>
  <si>
    <t>292 thiet bi PDA</t>
  </si>
  <si>
    <t>time inventory</t>
  </si>
  <si>
    <t>cong thuc PC</t>
  </si>
  <si>
    <t>3 min/60 * 20 * 1060 pcs = 1060 h/month</t>
  </si>
  <si>
    <t>VPP</t>
  </si>
  <si>
    <t>Quantity</t>
  </si>
  <si>
    <t>Stationery Item</t>
  </si>
  <si>
    <t xml:space="preserve"> Infra Equipment</t>
  </si>
  <si>
    <t>time inventory /hours</t>
  </si>
  <si>
    <t>thiet bi muon tra + thiet bi pc</t>
  </si>
  <si>
    <t>thiet bi kiem ke + van phong pham</t>
  </si>
  <si>
    <t>tong time kiem ke</t>
  </si>
  <si>
    <t>1minute/60*20*totoal inventory</t>
  </si>
  <si>
    <t>save time dev</t>
  </si>
  <si>
    <t>after</t>
  </si>
  <si>
    <t>before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</si>
</sst>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0.0"/>
    <numFmt numFmtId="165" formatCode="_(* #,##0_);_(* \(#,##0\);_(* &quot;-&quot;??_);_(@_)"/>
    <numFmt numFmtId="166" formatCode="mmm/yyyy"/>
  </numFmts>
  <fonts count="45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6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0"/>
      <color rgb="FF0000FF"/>
      <name val="Calibri"/>
      <family val="2"/>
      <scheme val="minor"/>
    </font>
    <font>
      <b/>
      <sz val="36"/>
      <color theme="1"/>
      <name val="Arial Unicode MS"/>
      <family val="2"/>
    </font>
    <font>
      <sz val="11"/>
      <color theme="1"/>
      <name val="Arial Unicode MS"/>
      <family val="2"/>
    </font>
    <font>
      <b/>
      <sz val="20"/>
      <color theme="1"/>
      <name val="Arial Unicode MS"/>
      <family val="2"/>
    </font>
    <font>
      <sz val="20"/>
      <color theme="1"/>
      <name val="Arial Unicode MS"/>
      <family val="2"/>
    </font>
    <font>
      <sz val="36"/>
      <color theme="1"/>
      <name val="Arial Unicode MS"/>
      <family val="2"/>
    </font>
    <font>
      <sz val="36"/>
      <color rgb="FF0000FF"/>
      <name val="Arial"/>
      <family val="2"/>
    </font>
    <font>
      <sz val="36"/>
      <color rgb="FF0000FF"/>
      <name val="Wingdings"/>
      <charset val="2"/>
    </font>
    <font>
      <sz val="80"/>
      <color rgb="FFFF0000"/>
      <name val="Wingdings 2"/>
      <family val="1"/>
      <charset val="2"/>
    </font>
    <font>
      <b/>
      <sz val="20"/>
      <color rgb="FF0000FF"/>
      <name val="Arial Unicode MS"/>
      <family val="2"/>
    </font>
    <font>
      <sz val="18"/>
      <color theme="1"/>
      <name val="Calibri"/>
      <family val="2"/>
      <scheme val="minor"/>
    </font>
    <font>
      <sz val="36"/>
      <color rgb="FF0000FF"/>
      <name val="Calibri"/>
      <family val="2"/>
      <scheme val="minor"/>
    </font>
    <font>
      <b/>
      <sz val="26"/>
      <color rgb="FF0000FF"/>
      <name val="Arial Unicode MS"/>
      <family val="2"/>
    </font>
    <font>
      <b/>
      <sz val="11"/>
      <color theme="0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sz val="48"/>
      <color rgb="FF0000FF"/>
      <name val="Verdana"/>
      <family val="2"/>
    </font>
    <font>
      <sz val="11"/>
      <color theme="1"/>
      <name val="Calibri"/>
      <family val="2"/>
      <scheme val="minor"/>
    </font>
    <font>
      <sz val="36"/>
      <color rgb="FF0000FF"/>
      <name val="Yu Gothic UI"/>
      <family val="2"/>
    </font>
    <font>
      <sz val="11"/>
      <color theme="1"/>
      <name val="Calibri"/>
      <family val="2"/>
      <charset val="128"/>
      <scheme val="minor"/>
    </font>
    <font>
      <b/>
      <sz val="26"/>
      <color theme="1"/>
      <name val="Times New Roman"/>
      <family val="1"/>
    </font>
    <font>
      <b/>
      <sz val="20"/>
      <color theme="1"/>
      <name val="Times New Roman"/>
      <family val="1"/>
    </font>
    <font>
      <sz val="11"/>
      <color theme="1"/>
      <name val="Times New Roman"/>
      <family val="1"/>
    </font>
    <font>
      <b/>
      <sz val="16"/>
      <color theme="1"/>
      <name val="Times New Roman"/>
      <family val="1"/>
    </font>
    <font>
      <b/>
      <sz val="14"/>
      <color rgb="FF000000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sz val="14"/>
      <color theme="1"/>
      <name val="Arial"/>
      <family val="2"/>
    </font>
    <font>
      <sz val="18"/>
      <name val="Arial"/>
    </font>
    <font>
      <b/>
      <sz val="12"/>
      <color rgb="FFFFFFFF"/>
      <name val="Arial"/>
    </font>
    <font>
      <sz val="12"/>
      <color rgb="FF0000FF"/>
      <name val="Arial"/>
    </font>
    <font>
      <b/>
      <sz val="12"/>
      <color rgb="FF000000"/>
      <name val="Arial"/>
    </font>
    <font>
      <sz val="12"/>
      <color rgb="FF0000FF"/>
      <name val="Arial"/>
      <family val="2"/>
    </font>
    <font>
      <sz val="18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D0D8E8"/>
        <bgColor indexed="64"/>
      </patternFill>
    </fill>
  </fills>
  <borders count="49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/>
      <bottom/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theme="4" tint="0.3999755851924192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/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</borders>
  <cellStyleXfs count="3">
    <xf numFmtId="0" fontId="0" fillId="0" borderId="0"/>
    <xf numFmtId="43" fontId="28" fillId="0" borderId="0" applyFont="0" applyFill="0" applyBorder="0" applyAlignment="0" applyProtection="0"/>
    <xf numFmtId="0" fontId="30" fillId="0" borderId="0">
      <alignment vertical="center"/>
    </xf>
  </cellStyleXfs>
  <cellXfs count="221">
    <xf numFmtId="0" fontId="0" fillId="0" borderId="0" xfId="0"/>
    <xf numFmtId="0" fontId="7" fillId="0" borderId="0" xfId="0" applyFont="1" applyAlignment="1">
      <alignment vertical="center"/>
    </xf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2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center" wrapText="1"/>
    </xf>
    <xf numFmtId="0" fontId="7" fillId="0" borderId="3" xfId="0" applyFont="1" applyBorder="1" applyAlignment="1">
      <alignment vertical="center"/>
    </xf>
    <xf numFmtId="0" fontId="4" fillId="0" borderId="4" xfId="0" applyFont="1" applyBorder="1" applyAlignment="1">
      <alignment wrapText="1"/>
    </xf>
    <xf numFmtId="0" fontId="4" fillId="0" borderId="5" xfId="0" applyFont="1" applyFill="1" applyBorder="1"/>
    <xf numFmtId="164" fontId="4" fillId="2" borderId="5" xfId="0" applyNumberFormat="1" applyFont="1" applyFill="1" applyBorder="1"/>
    <xf numFmtId="0" fontId="4" fillId="0" borderId="5" xfId="0" applyFont="1" applyBorder="1"/>
    <xf numFmtId="9" fontId="4" fillId="0" borderId="5" xfId="0" applyNumberFormat="1" applyFont="1" applyBorder="1"/>
    <xf numFmtId="17" fontId="4" fillId="0" borderId="5" xfId="0" applyNumberFormat="1" applyFont="1" applyBorder="1"/>
    <xf numFmtId="0" fontId="2" fillId="0" borderId="6" xfId="0" applyFont="1" applyBorder="1" applyAlignment="1">
      <alignment wrapText="1"/>
    </xf>
    <xf numFmtId="164" fontId="4" fillId="0" borderId="5" xfId="0" applyNumberFormat="1" applyFont="1" applyBorder="1"/>
    <xf numFmtId="17" fontId="8" fillId="0" borderId="5" xfId="0" applyNumberFormat="1" applyFont="1" applyBorder="1"/>
    <xf numFmtId="0" fontId="1" fillId="0" borderId="6" xfId="0" applyFont="1" applyBorder="1" applyAlignment="1">
      <alignment wrapText="1"/>
    </xf>
    <xf numFmtId="0" fontId="0" fillId="0" borderId="6" xfId="0" applyBorder="1" applyAlignment="1">
      <alignment wrapText="1"/>
    </xf>
    <xf numFmtId="164" fontId="4" fillId="0" borderId="5" xfId="0" applyNumberFormat="1" applyFont="1" applyFill="1" applyBorder="1"/>
    <xf numFmtId="9" fontId="4" fillId="0" borderId="5" xfId="0" applyNumberFormat="1" applyFont="1" applyFill="1" applyBorder="1"/>
    <xf numFmtId="17" fontId="8" fillId="0" borderId="5" xfId="0" applyNumberFormat="1" applyFont="1" applyBorder="1" applyAlignment="1">
      <alignment horizontal="right"/>
    </xf>
    <xf numFmtId="0" fontId="4" fillId="0" borderId="5" xfId="0" applyFont="1" applyBorder="1" applyAlignment="1">
      <alignment wrapText="1"/>
    </xf>
    <xf numFmtId="17" fontId="4" fillId="0" borderId="5" xfId="0" applyNumberFormat="1" applyFont="1" applyBorder="1" applyAlignment="1">
      <alignment horizontal="right"/>
    </xf>
    <xf numFmtId="0" fontId="0" fillId="0" borderId="6" xfId="0" applyFont="1" applyBorder="1" applyAlignment="1">
      <alignment wrapText="1"/>
    </xf>
    <xf numFmtId="0" fontId="5" fillId="0" borderId="4" xfId="0" applyFont="1" applyBorder="1" applyAlignment="1">
      <alignment wrapText="1"/>
    </xf>
    <xf numFmtId="0" fontId="5" fillId="0" borderId="5" xfId="0" applyFont="1" applyFill="1" applyBorder="1"/>
    <xf numFmtId="164" fontId="5" fillId="0" borderId="5" xfId="0" applyNumberFormat="1" applyFont="1" applyFill="1" applyBorder="1" applyAlignment="1">
      <alignment wrapText="1"/>
    </xf>
    <xf numFmtId="0" fontId="5" fillId="0" borderId="5" xfId="0" applyFont="1" applyFill="1" applyBorder="1" applyAlignment="1">
      <alignment wrapText="1"/>
    </xf>
    <xf numFmtId="164" fontId="5" fillId="0" borderId="5" xfId="0" applyNumberFormat="1" applyFont="1" applyFill="1" applyBorder="1"/>
    <xf numFmtId="0" fontId="9" fillId="0" borderId="6" xfId="0" applyFont="1" applyBorder="1" applyAlignment="1">
      <alignment wrapText="1"/>
    </xf>
    <xf numFmtId="164" fontId="5" fillId="2" borderId="5" xfId="0" applyNumberFormat="1" applyFont="1" applyFill="1" applyBorder="1" applyAlignment="1">
      <alignment wrapText="1"/>
    </xf>
    <xf numFmtId="0" fontId="4" fillId="0" borderId="7" xfId="0" applyFont="1" applyBorder="1" applyAlignment="1">
      <alignment wrapText="1"/>
    </xf>
    <xf numFmtId="0" fontId="5" fillId="0" borderId="8" xfId="0" applyFont="1" applyFill="1" applyBorder="1"/>
    <xf numFmtId="164" fontId="5" fillId="0" borderId="8" xfId="0" applyNumberFormat="1" applyFont="1" applyFill="1" applyBorder="1"/>
    <xf numFmtId="9" fontId="4" fillId="0" borderId="8" xfId="0" applyNumberFormat="1" applyFont="1" applyFill="1" applyBorder="1"/>
    <xf numFmtId="17" fontId="8" fillId="0" borderId="8" xfId="0" applyNumberFormat="1" applyFont="1" applyBorder="1" applyAlignment="1">
      <alignment horizontal="right"/>
    </xf>
    <xf numFmtId="17" fontId="8" fillId="0" borderId="8" xfId="0" applyNumberFormat="1" applyFont="1" applyBorder="1"/>
    <xf numFmtId="0" fontId="2" fillId="0" borderId="9" xfId="0" applyFont="1" applyBorder="1" applyAlignment="1">
      <alignment wrapText="1"/>
    </xf>
    <xf numFmtId="0" fontId="10" fillId="0" borderId="0" xfId="0" applyFont="1"/>
    <xf numFmtId="0" fontId="11" fillId="0" borderId="0" xfId="0" quotePrefix="1" applyFont="1"/>
    <xf numFmtId="0" fontId="0" fillId="0" borderId="10" xfId="0" applyBorder="1"/>
    <xf numFmtId="0" fontId="0" fillId="0" borderId="11" xfId="0" applyBorder="1"/>
    <xf numFmtId="0" fontId="0" fillId="0" borderId="11" xfId="0" applyFill="1" applyBorder="1"/>
    <xf numFmtId="0" fontId="0" fillId="0" borderId="12" xfId="0" applyFill="1" applyBorder="1"/>
    <xf numFmtId="0" fontId="0" fillId="0" borderId="0" xfId="0" applyFill="1" applyBorder="1"/>
    <xf numFmtId="0" fontId="0" fillId="0" borderId="13" xfId="0" applyBorder="1"/>
    <xf numFmtId="9" fontId="0" fillId="0" borderId="14" xfId="0" applyNumberFormat="1" applyBorder="1"/>
    <xf numFmtId="9" fontId="0" fillId="0" borderId="15" xfId="0" applyNumberFormat="1" applyFill="1" applyBorder="1"/>
    <xf numFmtId="9" fontId="0" fillId="0" borderId="0" xfId="0" applyNumberFormat="1" applyFill="1" applyBorder="1"/>
    <xf numFmtId="9" fontId="0" fillId="0" borderId="0" xfId="0" applyNumberFormat="1"/>
    <xf numFmtId="0" fontId="0" fillId="0" borderId="16" xfId="0" applyBorder="1"/>
    <xf numFmtId="9" fontId="0" fillId="0" borderId="17" xfId="0" applyNumberFormat="1" applyBorder="1"/>
    <xf numFmtId="9" fontId="0" fillId="0" borderId="18" xfId="0" applyNumberFormat="1" applyFill="1" applyBorder="1"/>
    <xf numFmtId="0" fontId="14" fillId="0" borderId="0" xfId="0" applyFont="1" applyAlignment="1">
      <alignment vertical="center"/>
    </xf>
    <xf numFmtId="0" fontId="15" fillId="0" borderId="12" xfId="0" applyFont="1" applyBorder="1" applyAlignment="1">
      <alignment horizontal="center" vertical="center"/>
    </xf>
    <xf numFmtId="0" fontId="16" fillId="0" borderId="14" xfId="0" applyFont="1" applyBorder="1" applyAlignment="1">
      <alignment vertical="center"/>
    </xf>
    <xf numFmtId="0" fontId="15" fillId="0" borderId="15" xfId="0" applyFont="1" applyBorder="1" applyAlignment="1">
      <alignment vertical="center"/>
    </xf>
    <xf numFmtId="0" fontId="16" fillId="0" borderId="0" xfId="0" applyFont="1" applyAlignment="1">
      <alignment vertical="center"/>
    </xf>
    <xf numFmtId="0" fontId="19" fillId="0" borderId="14" xfId="0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19" fillId="0" borderId="19" xfId="0" applyFont="1" applyBorder="1" applyAlignment="1">
      <alignment horizontal="center" vertical="center"/>
    </xf>
    <xf numFmtId="0" fontId="18" fillId="0" borderId="19" xfId="0" quotePrefix="1" applyFont="1" applyBorder="1" applyAlignment="1">
      <alignment horizontal="center" vertical="center"/>
    </xf>
    <xf numFmtId="164" fontId="16" fillId="0" borderId="14" xfId="0" applyNumberFormat="1" applyFont="1" applyBorder="1" applyAlignment="1">
      <alignment vertical="center"/>
    </xf>
    <xf numFmtId="164" fontId="15" fillId="0" borderId="14" xfId="0" applyNumberFormat="1" applyFont="1" applyBorder="1" applyAlignment="1">
      <alignment vertical="center"/>
    </xf>
    <xf numFmtId="0" fontId="16" fillId="0" borderId="0" xfId="0" applyFont="1" applyBorder="1" applyAlignment="1">
      <alignment horizontal="center" vertical="center"/>
    </xf>
    <xf numFmtId="0" fontId="16" fillId="0" borderId="0" xfId="0" applyFont="1" applyBorder="1" applyAlignment="1">
      <alignment vertical="center"/>
    </xf>
    <xf numFmtId="164" fontId="16" fillId="0" borderId="0" xfId="0" applyNumberFormat="1" applyFont="1" applyBorder="1" applyAlignment="1">
      <alignment vertical="center"/>
    </xf>
    <xf numFmtId="164" fontId="15" fillId="0" borderId="0" xfId="0" applyNumberFormat="1" applyFont="1" applyBorder="1" applyAlignment="1">
      <alignment vertical="center"/>
    </xf>
    <xf numFmtId="0" fontId="0" fillId="0" borderId="0" xfId="0"/>
    <xf numFmtId="0" fontId="0" fillId="0" borderId="26" xfId="0" applyFill="1" applyBorder="1"/>
    <xf numFmtId="0" fontId="21" fillId="0" borderId="15" xfId="0" applyFont="1" applyBorder="1" applyAlignment="1">
      <alignment vertical="center"/>
    </xf>
    <xf numFmtId="0" fontId="3" fillId="0" borderId="4" xfId="0" applyFont="1" applyBorder="1"/>
    <xf numFmtId="0" fontId="3" fillId="0" borderId="5" xfId="0" applyFont="1" applyFill="1" applyBorder="1"/>
    <xf numFmtId="164" fontId="3" fillId="0" borderId="6" xfId="0" applyNumberFormat="1" applyFont="1" applyFill="1" applyBorder="1"/>
    <xf numFmtId="164" fontId="3" fillId="0" borderId="6" xfId="0" applyNumberFormat="1" applyFont="1" applyFill="1" applyBorder="1" applyAlignment="1">
      <alignment wrapText="1"/>
    </xf>
    <xf numFmtId="0" fontId="3" fillId="0" borderId="5" xfId="0" applyFont="1" applyBorder="1"/>
    <xf numFmtId="0" fontId="3" fillId="0" borderId="6" xfId="0" applyFont="1" applyBorder="1"/>
    <xf numFmtId="0" fontId="3" fillId="0" borderId="24" xfId="0" applyFont="1" applyFill="1" applyBorder="1"/>
    <xf numFmtId="0" fontId="3" fillId="0" borderId="23" xfId="0" applyFont="1" applyBorder="1"/>
    <xf numFmtId="0" fontId="3" fillId="0" borderId="25" xfId="0" applyFont="1" applyFill="1" applyBorder="1"/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64" fontId="5" fillId="2" borderId="5" xfId="0" applyNumberFormat="1" applyFont="1" applyFill="1" applyBorder="1"/>
    <xf numFmtId="0" fontId="15" fillId="0" borderId="12" xfId="0" applyFont="1" applyBorder="1" applyAlignment="1">
      <alignment vertical="center"/>
    </xf>
    <xf numFmtId="0" fontId="19" fillId="0" borderId="15" xfId="0" applyFont="1" applyBorder="1" applyAlignment="1">
      <alignment horizontal="center" vertical="center"/>
    </xf>
    <xf numFmtId="0" fontId="19" fillId="0" borderId="18" xfId="0" applyFont="1" applyBorder="1" applyAlignment="1">
      <alignment horizontal="center" vertical="center"/>
    </xf>
    <xf numFmtId="0" fontId="23" fillId="0" borderId="14" xfId="0" applyFont="1" applyBorder="1" applyAlignment="1">
      <alignment horizontal="center" vertical="center"/>
    </xf>
    <xf numFmtId="0" fontId="15" fillId="0" borderId="11" xfId="0" applyFont="1" applyBorder="1" applyAlignment="1">
      <alignment horizontal="center" vertical="center"/>
    </xf>
    <xf numFmtId="0" fontId="22" fillId="0" borderId="0" xfId="0" applyFont="1" applyAlignment="1"/>
    <xf numFmtId="0" fontId="25" fillId="4" borderId="1" xfId="0" applyFont="1" applyFill="1" applyBorder="1"/>
    <xf numFmtId="0" fontId="25" fillId="4" borderId="2" xfId="0" applyFont="1" applyFill="1" applyBorder="1"/>
    <xf numFmtId="0" fontId="25" fillId="4" borderId="3" xfId="0" applyFont="1" applyFill="1" applyBorder="1"/>
    <xf numFmtId="0" fontId="0" fillId="0" borderId="27" xfId="0" applyBorder="1"/>
    <xf numFmtId="0" fontId="0" fillId="0" borderId="28" xfId="0" applyBorder="1"/>
    <xf numFmtId="0" fontId="0" fillId="0" borderId="28" xfId="0" applyFill="1" applyBorder="1"/>
    <xf numFmtId="0" fontId="0" fillId="0" borderId="29" xfId="0" applyFill="1" applyBorder="1"/>
    <xf numFmtId="0" fontId="0" fillId="5" borderId="4" xfId="0" applyFont="1" applyFill="1" applyBorder="1"/>
    <xf numFmtId="9" fontId="0" fillId="5" borderId="5" xfId="0" applyNumberFormat="1" applyFont="1" applyFill="1" applyBorder="1"/>
    <xf numFmtId="0" fontId="0" fillId="5" borderId="5" xfId="0" applyFont="1" applyFill="1" applyBorder="1"/>
    <xf numFmtId="0" fontId="0" fillId="5" borderId="6" xfId="0" applyFont="1" applyFill="1" applyBorder="1"/>
    <xf numFmtId="0" fontId="0" fillId="0" borderId="30" xfId="0" applyBorder="1"/>
    <xf numFmtId="9" fontId="0" fillId="0" borderId="5" xfId="0" applyNumberFormat="1" applyBorder="1"/>
    <xf numFmtId="0" fontId="0" fillId="0" borderId="5" xfId="0" applyBorder="1"/>
    <xf numFmtId="0" fontId="0" fillId="0" borderId="31" xfId="0" applyBorder="1"/>
    <xf numFmtId="9" fontId="0" fillId="0" borderId="28" xfId="0" applyNumberFormat="1" applyBorder="1"/>
    <xf numFmtId="0" fontId="0" fillId="0" borderId="4" xfId="0" applyFont="1" applyBorder="1"/>
    <xf numFmtId="9" fontId="0" fillId="0" borderId="5" xfId="0" applyNumberFormat="1" applyFont="1" applyBorder="1"/>
    <xf numFmtId="0" fontId="0" fillId="0" borderId="5" xfId="0" applyFont="1" applyBorder="1"/>
    <xf numFmtId="0" fontId="0" fillId="0" borderId="6" xfId="0" applyFont="1" applyBorder="1"/>
    <xf numFmtId="0" fontId="0" fillId="5" borderId="26" xfId="0" applyFont="1" applyFill="1" applyBorder="1"/>
    <xf numFmtId="0" fontId="0" fillId="0" borderId="32" xfId="0" applyBorder="1"/>
    <xf numFmtId="9" fontId="0" fillId="0" borderId="33" xfId="0" applyNumberFormat="1" applyBorder="1"/>
    <xf numFmtId="0" fontId="0" fillId="0" borderId="33" xfId="0" applyBorder="1"/>
    <xf numFmtId="0" fontId="0" fillId="0" borderId="34" xfId="0" applyBorder="1"/>
    <xf numFmtId="9" fontId="0" fillId="5" borderId="35" xfId="0" applyNumberFormat="1" applyFont="1" applyFill="1" applyBorder="1"/>
    <xf numFmtId="9" fontId="0" fillId="0" borderId="23" xfId="0" applyNumberFormat="1" applyFont="1" applyBorder="1"/>
    <xf numFmtId="0" fontId="0" fillId="0" borderId="36" xfId="0" applyBorder="1"/>
    <xf numFmtId="0" fontId="0" fillId="0" borderId="37" xfId="0" applyBorder="1"/>
    <xf numFmtId="0" fontId="0" fillId="0" borderId="38" xfId="0" applyBorder="1"/>
    <xf numFmtId="9" fontId="0" fillId="0" borderId="39" xfId="0" applyNumberFormat="1" applyFill="1" applyBorder="1"/>
    <xf numFmtId="0" fontId="0" fillId="0" borderId="40" xfId="0" applyBorder="1"/>
    <xf numFmtId="9" fontId="0" fillId="0" borderId="41" xfId="0" applyNumberFormat="1" applyBorder="1"/>
    <xf numFmtId="0" fontId="0" fillId="0" borderId="42" xfId="0" applyBorder="1"/>
    <xf numFmtId="9" fontId="0" fillId="0" borderId="43" xfId="0" applyNumberFormat="1" applyBorder="1"/>
    <xf numFmtId="0" fontId="0" fillId="0" borderId="43" xfId="0" applyBorder="1"/>
    <xf numFmtId="9" fontId="0" fillId="0" borderId="44" xfId="0" applyNumberFormat="1" applyBorder="1"/>
    <xf numFmtId="0" fontId="5" fillId="0" borderId="24" xfId="0" applyFont="1" applyBorder="1" applyAlignment="1">
      <alignment wrapText="1"/>
    </xf>
    <xf numFmtId="0" fontId="5" fillId="0" borderId="23" xfId="0" applyFont="1" applyFill="1" applyBorder="1"/>
    <xf numFmtId="164" fontId="5" fillId="0" borderId="23" xfId="0" applyNumberFormat="1" applyFont="1" applyFill="1" applyBorder="1"/>
    <xf numFmtId="9" fontId="4" fillId="0" borderId="23" xfId="0" applyNumberFormat="1" applyFont="1" applyFill="1" applyBorder="1"/>
    <xf numFmtId="17" fontId="4" fillId="0" borderId="23" xfId="0" applyNumberFormat="1" applyFont="1" applyBorder="1"/>
    <xf numFmtId="17" fontId="8" fillId="0" borderId="23" xfId="0" applyNumberFormat="1" applyFont="1" applyBorder="1" applyAlignment="1">
      <alignment horizontal="right"/>
    </xf>
    <xf numFmtId="0" fontId="9" fillId="0" borderId="25" xfId="0" applyFont="1" applyBorder="1" applyAlignment="1">
      <alignment wrapText="1"/>
    </xf>
    <xf numFmtId="0" fontId="26" fillId="0" borderId="0" xfId="0" applyFont="1"/>
    <xf numFmtId="0" fontId="7" fillId="0" borderId="0" xfId="0" quotePrefix="1" applyFont="1"/>
    <xf numFmtId="0" fontId="26" fillId="0" borderId="0" xfId="0" quotePrefix="1" applyFont="1"/>
    <xf numFmtId="0" fontId="16" fillId="3" borderId="14" xfId="0" applyFont="1" applyFill="1" applyBorder="1" applyAlignment="1">
      <alignment vertical="center"/>
    </xf>
    <xf numFmtId="0" fontId="27" fillId="0" borderId="14" xfId="0" applyFont="1" applyBorder="1" applyAlignment="1">
      <alignment horizontal="center" vertical="center"/>
    </xf>
    <xf numFmtId="0" fontId="15" fillId="0" borderId="14" xfId="0" applyFont="1" applyBorder="1" applyAlignment="1">
      <alignment vertical="center"/>
    </xf>
    <xf numFmtId="0" fontId="21" fillId="0" borderId="14" xfId="0" applyFont="1" applyBorder="1" applyAlignment="1">
      <alignment vertical="center"/>
    </xf>
    <xf numFmtId="164" fontId="21" fillId="0" borderId="14" xfId="0" applyNumberFormat="1" applyFont="1" applyBorder="1" applyAlignment="1">
      <alignment vertical="center"/>
    </xf>
    <xf numFmtId="0" fontId="15" fillId="0" borderId="11" xfId="0" applyFont="1" applyBorder="1" applyAlignment="1">
      <alignment horizontal="center" vertical="center"/>
    </xf>
    <xf numFmtId="43" fontId="14" fillId="0" borderId="0" xfId="1" applyFont="1" applyAlignment="1">
      <alignment vertical="center"/>
    </xf>
    <xf numFmtId="0" fontId="16" fillId="2" borderId="14" xfId="0" applyFont="1" applyFill="1" applyBorder="1" applyAlignment="1">
      <alignment vertical="center"/>
    </xf>
    <xf numFmtId="0" fontId="16" fillId="0" borderId="17" xfId="0" applyFont="1" applyBorder="1" applyAlignment="1">
      <alignment vertical="center"/>
    </xf>
    <xf numFmtId="0" fontId="16" fillId="3" borderId="17" xfId="0" applyFont="1" applyFill="1" applyBorder="1" applyAlignment="1">
      <alignment vertical="center"/>
    </xf>
    <xf numFmtId="0" fontId="21" fillId="0" borderId="18" xfId="0" applyFont="1" applyBorder="1" applyAlignment="1">
      <alignment vertical="center"/>
    </xf>
    <xf numFmtId="164" fontId="16" fillId="0" borderId="17" xfId="0" applyNumberFormat="1" applyFont="1" applyBorder="1" applyAlignment="1">
      <alignment vertical="center"/>
    </xf>
    <xf numFmtId="164" fontId="15" fillId="0" borderId="17" xfId="0" applyNumberFormat="1" applyFont="1" applyBorder="1" applyAlignment="1">
      <alignment vertical="center"/>
    </xf>
    <xf numFmtId="164" fontId="21" fillId="0" borderId="18" xfId="0" applyNumberFormat="1" applyFont="1" applyBorder="1" applyAlignment="1">
      <alignment vertical="center"/>
    </xf>
    <xf numFmtId="164" fontId="15" fillId="0" borderId="15" xfId="0" applyNumberFormat="1" applyFont="1" applyBorder="1" applyAlignment="1">
      <alignment vertical="center"/>
    </xf>
    <xf numFmtId="0" fontId="29" fillId="0" borderId="19" xfId="0" applyFont="1" applyBorder="1" applyAlignment="1">
      <alignment horizontal="center" vertical="center"/>
    </xf>
    <xf numFmtId="43" fontId="0" fillId="0" borderId="0" xfId="1" applyFont="1"/>
    <xf numFmtId="43" fontId="2" fillId="0" borderId="0" xfId="1" applyFont="1"/>
    <xf numFmtId="166" fontId="0" fillId="0" borderId="0" xfId="0" applyNumberFormat="1"/>
    <xf numFmtId="0" fontId="0" fillId="2" borderId="0" xfId="0" applyFill="1"/>
    <xf numFmtId="43" fontId="0" fillId="2" borderId="0" xfId="1" applyFont="1" applyFill="1"/>
    <xf numFmtId="166" fontId="0" fillId="2" borderId="0" xfId="0" applyNumberFormat="1" applyFill="1"/>
    <xf numFmtId="0" fontId="32" fillId="0" borderId="0" xfId="0" applyFont="1" applyAlignment="1">
      <alignment vertical="center"/>
    </xf>
    <xf numFmtId="0" fontId="33" fillId="0" borderId="0" xfId="0" applyFont="1"/>
    <xf numFmtId="0" fontId="33" fillId="0" borderId="0" xfId="0" applyFont="1" applyAlignment="1">
      <alignment horizontal="center" vertical="center"/>
    </xf>
    <xf numFmtId="0" fontId="34" fillId="6" borderId="1" xfId="0" applyFont="1" applyFill="1" applyBorder="1" applyAlignment="1">
      <alignment horizontal="center" vertical="center"/>
    </xf>
    <xf numFmtId="0" fontId="34" fillId="6" borderId="2" xfId="0" applyFont="1" applyFill="1" applyBorder="1" applyAlignment="1">
      <alignment horizontal="center" vertical="center"/>
    </xf>
    <xf numFmtId="0" fontId="34" fillId="6" borderId="45" xfId="0" applyFont="1" applyFill="1" applyBorder="1" applyAlignment="1">
      <alignment horizontal="center" vertical="center"/>
    </xf>
    <xf numFmtId="0" fontId="34" fillId="6" borderId="2" xfId="0" applyFont="1" applyFill="1" applyBorder="1" applyAlignment="1">
      <alignment horizontal="center" vertical="center" wrapText="1"/>
    </xf>
    <xf numFmtId="0" fontId="32" fillId="6" borderId="3" xfId="0" applyFont="1" applyFill="1" applyBorder="1" applyAlignment="1">
      <alignment vertical="center"/>
    </xf>
    <xf numFmtId="0" fontId="36" fillId="0" borderId="4" xfId="0" applyFont="1" applyBorder="1" applyAlignment="1">
      <alignment horizontal="center" vertical="center" wrapText="1"/>
    </xf>
    <xf numFmtId="0" fontId="36" fillId="0" borderId="31" xfId="0" applyFont="1" applyFill="1" applyBorder="1"/>
    <xf numFmtId="0" fontId="36" fillId="0" borderId="30" xfId="0" applyFont="1" applyBorder="1"/>
    <xf numFmtId="9" fontId="36" fillId="0" borderId="5" xfId="0" applyNumberFormat="1" applyFont="1" applyBorder="1"/>
    <xf numFmtId="17" fontId="36" fillId="0" borderId="5" xfId="0" applyNumberFormat="1" applyFont="1" applyBorder="1"/>
    <xf numFmtId="0" fontId="37" fillId="0" borderId="6" xfId="0" applyFont="1" applyBorder="1" applyAlignment="1">
      <alignment wrapText="1"/>
    </xf>
    <xf numFmtId="0" fontId="36" fillId="0" borderId="0" xfId="0" applyFont="1" applyAlignment="1">
      <alignment horizontal="center" vertical="center"/>
    </xf>
    <xf numFmtId="0" fontId="36" fillId="0" borderId="0" xfId="0" applyFont="1"/>
    <xf numFmtId="43" fontId="35" fillId="0" borderId="5" xfId="1" applyNumberFormat="1" applyFont="1" applyFill="1" applyBorder="1" applyAlignment="1">
      <alignment horizontal="right" vertical="center" wrapText="1" readingOrder="1"/>
    </xf>
    <xf numFmtId="165" fontId="33" fillId="0" borderId="0" xfId="1" applyNumberFormat="1" applyFont="1"/>
    <xf numFmtId="165" fontId="34" fillId="6" borderId="45" xfId="1" applyNumberFormat="1" applyFont="1" applyFill="1" applyBorder="1" applyAlignment="1">
      <alignment horizontal="center" vertical="center"/>
    </xf>
    <xf numFmtId="165" fontId="35" fillId="0" borderId="30" xfId="1" applyNumberFormat="1" applyFont="1" applyFill="1" applyBorder="1" applyAlignment="1">
      <alignment horizontal="right" vertical="center" wrapText="1" readingOrder="1"/>
    </xf>
    <xf numFmtId="165" fontId="36" fillId="0" borderId="0" xfId="1" applyNumberFormat="1" applyFont="1"/>
    <xf numFmtId="0" fontId="38" fillId="0" borderId="14" xfId="0" applyFont="1" applyBorder="1" applyAlignment="1">
      <alignment horizontal="center"/>
    </xf>
    <xf numFmtId="0" fontId="38" fillId="0" borderId="14" xfId="0" applyFont="1" applyBorder="1" applyAlignment="1">
      <alignment horizontal="left"/>
    </xf>
    <xf numFmtId="0" fontId="38" fillId="0" borderId="14" xfId="0" applyFont="1" applyBorder="1"/>
    <xf numFmtId="0" fontId="38" fillId="0" borderId="14" xfId="0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0" fontId="39" fillId="7" borderId="46" xfId="0" applyFont="1" applyFill="1" applyBorder="1" applyAlignment="1">
      <alignment vertical="top" wrapText="1"/>
    </xf>
    <xf numFmtId="0" fontId="40" fillId="7" borderId="46" xfId="0" applyFont="1" applyFill="1" applyBorder="1" applyAlignment="1">
      <alignment horizontal="left" vertical="center" wrapText="1" readingOrder="1"/>
    </xf>
    <xf numFmtId="0" fontId="41" fillId="8" borderId="47" xfId="0" applyFont="1" applyFill="1" applyBorder="1" applyAlignment="1">
      <alignment horizontal="center" vertical="center" wrapText="1" readingOrder="1"/>
    </xf>
    <xf numFmtId="0" fontId="43" fillId="8" borderId="48" xfId="0" applyFont="1" applyFill="1" applyBorder="1" applyAlignment="1">
      <alignment horizontal="center" vertical="center" wrapText="1" readingOrder="1"/>
    </xf>
    <xf numFmtId="0" fontId="44" fillId="0" borderId="0" xfId="0" applyFont="1" applyAlignment="1">
      <alignment horizontal="left" vertical="center" readingOrder="1"/>
    </xf>
    <xf numFmtId="0" fontId="0" fillId="0" borderId="0" xfId="0" quotePrefix="1"/>
    <xf numFmtId="0" fontId="6" fillId="0" borderId="0" xfId="0" applyFont="1" applyAlignment="1">
      <alignment horizontal="center"/>
    </xf>
    <xf numFmtId="0" fontId="42" fillId="8" borderId="47" xfId="0" applyFont="1" applyFill="1" applyBorder="1" applyAlignment="1">
      <alignment horizontal="left" vertical="center" wrapText="1" readingOrder="1"/>
    </xf>
    <xf numFmtId="0" fontId="42" fillId="8" borderId="48" xfId="0" applyFont="1" applyFill="1" applyBorder="1" applyAlignment="1">
      <alignment horizontal="left" vertical="center" wrapText="1" readingOrder="1"/>
    </xf>
    <xf numFmtId="0" fontId="22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20" xfId="0" applyBorder="1" applyAlignment="1">
      <alignment horizontal="left"/>
    </xf>
    <xf numFmtId="0" fontId="22" fillId="0" borderId="20" xfId="0" applyFont="1" applyBorder="1" applyAlignment="1">
      <alignment horizontal="center" vertical="center"/>
    </xf>
    <xf numFmtId="0" fontId="15" fillId="0" borderId="13" xfId="0" applyFont="1" applyBorder="1" applyAlignment="1">
      <alignment horizontal="center" vertical="center" wrapText="1"/>
    </xf>
    <xf numFmtId="0" fontId="15" fillId="0" borderId="14" xfId="0" applyFont="1" applyBorder="1" applyAlignment="1">
      <alignment horizontal="center" vertical="center" wrapText="1"/>
    </xf>
    <xf numFmtId="164" fontId="15" fillId="0" borderId="14" xfId="0" applyNumberFormat="1" applyFont="1" applyBorder="1" applyAlignment="1">
      <alignment horizontal="center" vertical="center"/>
    </xf>
    <xf numFmtId="0" fontId="15" fillId="0" borderId="14" xfId="0" applyFont="1" applyBorder="1" applyAlignment="1">
      <alignment horizontal="center" vertical="center"/>
    </xf>
    <xf numFmtId="0" fontId="15" fillId="0" borderId="16" xfId="0" applyFont="1" applyBorder="1" applyAlignment="1">
      <alignment horizontal="center" vertical="center" wrapText="1"/>
    </xf>
    <xf numFmtId="0" fontId="15" fillId="0" borderId="17" xfId="0" applyFont="1" applyBorder="1" applyAlignment="1">
      <alignment horizontal="center" vertical="center" wrapText="1"/>
    </xf>
    <xf numFmtId="164" fontId="24" fillId="0" borderId="17" xfId="0" applyNumberFormat="1" applyFont="1" applyBorder="1" applyAlignment="1">
      <alignment horizontal="center" vertical="center"/>
    </xf>
    <xf numFmtId="0" fontId="24" fillId="0" borderId="17" xfId="0" applyFont="1" applyBorder="1" applyAlignment="1">
      <alignment horizontal="center" vertical="center"/>
    </xf>
    <xf numFmtId="0" fontId="15" fillId="0" borderId="19" xfId="0" applyFont="1" applyBorder="1" applyAlignment="1">
      <alignment horizontal="center" vertical="center" wrapText="1"/>
    </xf>
    <xf numFmtId="0" fontId="16" fillId="0" borderId="14" xfId="0" applyFont="1" applyBorder="1" applyAlignment="1">
      <alignment horizontal="center" vertical="center" wrapText="1"/>
    </xf>
    <xf numFmtId="0" fontId="13" fillId="0" borderId="0" xfId="0" applyFont="1" applyBorder="1" applyAlignment="1">
      <alignment horizontal="center" vertical="center" wrapText="1"/>
    </xf>
    <xf numFmtId="0" fontId="13" fillId="0" borderId="0" xfId="0" applyFont="1" applyBorder="1" applyAlignment="1">
      <alignment horizontal="center" vertical="center"/>
    </xf>
    <xf numFmtId="0" fontId="15" fillId="0" borderId="10" xfId="0" applyFont="1" applyBorder="1" applyAlignment="1">
      <alignment horizontal="center" vertical="center"/>
    </xf>
    <xf numFmtId="0" fontId="15" fillId="0" borderId="11" xfId="0" applyFont="1" applyBorder="1" applyAlignment="1">
      <alignment horizontal="center" vertical="center"/>
    </xf>
    <xf numFmtId="0" fontId="16" fillId="0" borderId="21" xfId="0" applyFont="1" applyBorder="1" applyAlignment="1">
      <alignment horizontal="center" vertical="center"/>
    </xf>
    <xf numFmtId="0" fontId="16" fillId="0" borderId="22" xfId="0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0" fontId="17" fillId="0" borderId="0" xfId="0" applyFont="1" applyBorder="1" applyAlignment="1">
      <alignment horizontal="center" vertical="center" wrapText="1"/>
    </xf>
    <xf numFmtId="0" fontId="16" fillId="0" borderId="13" xfId="0" applyFont="1" applyBorder="1" applyAlignment="1">
      <alignment horizontal="center" vertical="center" wrapText="1"/>
    </xf>
    <xf numFmtId="0" fontId="16" fillId="0" borderId="16" xfId="0" applyFont="1" applyBorder="1" applyAlignment="1">
      <alignment horizontal="center" vertical="center" wrapText="1"/>
    </xf>
    <xf numFmtId="0" fontId="16" fillId="0" borderId="13" xfId="0" applyFont="1" applyBorder="1" applyAlignment="1">
      <alignment horizontal="center" vertical="center"/>
    </xf>
    <xf numFmtId="0" fontId="16" fillId="0" borderId="16" xfId="0" applyFont="1" applyBorder="1" applyAlignment="1">
      <alignment horizontal="center" vertical="center"/>
    </xf>
    <xf numFmtId="0" fontId="31" fillId="0" borderId="0" xfId="0" applyFont="1" applyAlignment="1">
      <alignment horizontal="center"/>
    </xf>
  </cellXfs>
  <cellStyles count="3">
    <cellStyle name="Comma" xfId="1" builtinId="3"/>
    <cellStyle name="Normal" xfId="0" builtinId="0"/>
    <cellStyle name="Normal 2" xfId="2"/>
  </cellStyles>
  <dxfs count="11">
    <dxf>
      <numFmt numFmtId="13" formatCode="0%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border diagonalUp="0" diagonalDown="0">
        <left style="hair">
          <color auto="1"/>
        </left>
        <right/>
        <top style="hair">
          <color auto="1"/>
        </top>
        <bottom style="hair">
          <color auto="1"/>
        </bottom>
        <vertical/>
        <horizontal/>
      </border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numFmt numFmtId="13" formatCode="0%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numFmt numFmtId="13" formatCode="0%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numFmt numFmtId="13" formatCode="0%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border diagonalUp="0" diagonalDown="0">
        <left/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border outline="0">
        <top style="hair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hair">
          <color auto="1"/>
        </bottom>
      </border>
    </dxf>
    <dxf>
      <border diagonalUp="0" diagonalDown="0" outline="0">
        <left style="hair">
          <color auto="1"/>
        </left>
        <right style="hair">
          <color auto="1"/>
        </right>
        <top/>
        <bottom/>
      </border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1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3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4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90.xml"/><Relationship Id="rId1" Type="http://schemas.microsoft.com/office/2011/relationships/chartStyle" Target="style9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1" i="0" u="none" strike="noStrike" kern="1200" cap="all" spc="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558005905403993"/>
          <c:y val="0.32160245426426309"/>
          <c:w val="0.64148820164016873"/>
          <c:h val="0.67839771508370184"/>
        </c:manualLayout>
      </c:layout>
      <c:pieChart>
        <c:varyColors val="1"/>
        <c:ser>
          <c:idx val="0"/>
          <c:order val="0"/>
          <c:tx>
            <c:strRef>
              <c:f>'[1]Ita-Kona_Nov'!$J$17</c:f>
              <c:strCache>
                <c:ptCount val="1"/>
                <c:pt idx="0">
                  <c:v>Member1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5D7C-4703-B42B-8C908184929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5D7C-4703-B42B-8C908184929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5D7C-4703-B42B-8C908184929D}"/>
              </c:ext>
            </c:extLst>
          </c:dPt>
          <c:dLbls>
            <c:delete val="1"/>
          </c:dLbls>
          <c:cat>
            <c:strRef>
              <c:f>'[1]Ita-Kona_Nov'!$K$16:$M$16</c:f>
              <c:strCache>
                <c:ptCount val="3"/>
                <c:pt idx="0">
                  <c:v>S</c:v>
                </c:pt>
                <c:pt idx="1">
                  <c:v>T</c:v>
                </c:pt>
                <c:pt idx="2">
                  <c:v>D</c:v>
                </c:pt>
              </c:strCache>
            </c:strRef>
          </c:cat>
          <c:val>
            <c:numRef>
              <c:f>'[1]Ita-Kona_Nov'!$K$17:$M$17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D7C-4703-B42B-8C908184929D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190544282698289"/>
          <c:y val="0.24330927842188704"/>
          <c:w val="0.57207151392407951"/>
          <c:h val="0.6417149548910499"/>
        </c:manualLayout>
      </c:layout>
      <c:pieChart>
        <c:varyColors val="1"/>
        <c:ser>
          <c:idx val="0"/>
          <c:order val="0"/>
          <c:tx>
            <c:strRef>
              <c:f>'[1]Ita-Kona_Nov'!$J$21</c:f>
              <c:strCache>
                <c:ptCount val="1"/>
                <c:pt idx="0">
                  <c:v>Member3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'[1]Ita-Kona_Nov'!$K$20:$M$20</c:f>
              <c:strCache>
                <c:ptCount val="3"/>
                <c:pt idx="0">
                  <c:v>S</c:v>
                </c:pt>
                <c:pt idx="1">
                  <c:v>T</c:v>
                </c:pt>
                <c:pt idx="2">
                  <c:v>D</c:v>
                </c:pt>
              </c:strCache>
            </c:strRef>
          </c:cat>
          <c:val>
            <c:numRef>
              <c:f>'[1]Ita-Kona_Nov'!$K$21:$M$21</c:f>
              <c:numCache>
                <c:formatCode>General</c:formatCode>
                <c:ptCount val="3"/>
                <c:pt idx="0">
                  <c:v>0.35</c:v>
                </c:pt>
                <c:pt idx="1">
                  <c:v>0.28000000000000003</c:v>
                </c:pt>
                <c:pt idx="2">
                  <c:v>0.37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9A-4B62-9F80-D918BD69529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'[1]Ita-Kona_Nov'!$J$23</c:f>
              <c:strCache>
                <c:ptCount val="1"/>
                <c:pt idx="0">
                  <c:v>Member4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dLblPos val="in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'[1]Ita-Kona_Nov'!$K$22:$M$22</c:f>
              <c:strCache>
                <c:ptCount val="3"/>
                <c:pt idx="0">
                  <c:v>S</c:v>
                </c:pt>
                <c:pt idx="1">
                  <c:v>T</c:v>
                </c:pt>
                <c:pt idx="2">
                  <c:v>D</c:v>
                </c:pt>
              </c:strCache>
            </c:strRef>
          </c:cat>
          <c:val>
            <c:numRef>
              <c:f>'[1]Ita-Kona_Nov'!$K$23:$M$23</c:f>
              <c:numCache>
                <c:formatCode>General</c:formatCode>
                <c:ptCount val="3"/>
                <c:pt idx="0">
                  <c:v>0.3</c:v>
                </c:pt>
                <c:pt idx="1">
                  <c:v>0.32</c:v>
                </c:pt>
                <c:pt idx="2">
                  <c:v>0.38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81-4302-8B82-C20C836937D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P3_1!$A$84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P3_1!$B$83:$F$83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P3_1!$B$84:$F$84</c:f>
              <c:numCache>
                <c:formatCode>General</c:formatCode>
                <c:ptCount val="5"/>
                <c:pt idx="0">
                  <c:v>81</c:v>
                </c:pt>
                <c:pt idx="1">
                  <c:v>68</c:v>
                </c:pt>
                <c:pt idx="2">
                  <c:v>84</c:v>
                </c:pt>
                <c:pt idx="3">
                  <c:v>69</c:v>
                </c:pt>
                <c:pt idx="4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20-4C88-A9E7-55434421303D}"/>
            </c:ext>
          </c:extLst>
        </c:ser>
        <c:ser>
          <c:idx val="1"/>
          <c:order val="1"/>
          <c:tx>
            <c:strRef>
              <c:f>P3_1!$A$85</c:f>
              <c:strCache>
                <c:ptCount val="1"/>
                <c:pt idx="0">
                  <c:v>Selected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P3_1!$B$83:$F$83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P3_1!$B$85:$F$85</c:f>
              <c:numCache>
                <c:formatCode>General</c:formatCode>
                <c:ptCount val="5"/>
                <c:pt idx="0">
                  <c:v>20</c:v>
                </c:pt>
                <c:pt idx="1">
                  <c:v>14</c:v>
                </c:pt>
                <c:pt idx="2">
                  <c:v>13</c:v>
                </c:pt>
                <c:pt idx="3">
                  <c:v>16</c:v>
                </c:pt>
                <c:pt idx="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20-4C88-A9E7-55434421303D}"/>
            </c:ext>
          </c:extLst>
        </c:ser>
        <c:ser>
          <c:idx val="2"/>
          <c:order val="2"/>
          <c:tx>
            <c:strRef>
              <c:f>P3_1!$A$86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P3_1!$B$83:$F$83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P3_1!$B$86:$F$86</c:f>
              <c:numCache>
                <c:formatCode>General</c:formatCode>
                <c:ptCount val="5"/>
                <c:pt idx="0">
                  <c:v>24</c:v>
                </c:pt>
                <c:pt idx="1">
                  <c:v>26</c:v>
                </c:pt>
                <c:pt idx="2">
                  <c:v>16</c:v>
                </c:pt>
                <c:pt idx="3">
                  <c:v>22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720-4C88-A9E7-55434421303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23428975"/>
        <c:axId val="323422319"/>
      </c:barChart>
      <c:catAx>
        <c:axId val="323428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422319"/>
        <c:crosses val="autoZero"/>
        <c:auto val="1"/>
        <c:lblAlgn val="ctr"/>
        <c:lblOffset val="100"/>
        <c:noMultiLvlLbl val="0"/>
      </c:catAx>
      <c:valAx>
        <c:axId val="323422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23428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5265048118985128"/>
          <c:y val="0.14597222222222223"/>
          <c:w val="0.84734951881014875"/>
          <c:h val="0.46030803441236512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P3_1!$N$112</c:f>
              <c:strCache>
                <c:ptCount val="1"/>
                <c:pt idx="0">
                  <c:v>OLD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P3_1!$O$111:$T$111</c:f>
              <c:strCache>
                <c:ptCount val="6"/>
                <c:pt idx="0">
                  <c:v>Common</c:v>
                </c:pt>
                <c:pt idx="1">
                  <c:v>Kitting FA</c:v>
                </c:pt>
                <c:pt idx="2">
                  <c:v>Goods receive</c:v>
                </c:pt>
                <c:pt idx="3">
                  <c:v>Kitting ouside</c:v>
                </c:pt>
                <c:pt idx="4">
                  <c:v>Free temp loacation</c:v>
                </c:pt>
                <c:pt idx="5">
                  <c:v>Storing</c:v>
                </c:pt>
              </c:strCache>
            </c:strRef>
          </c:cat>
          <c:val>
            <c:numRef>
              <c:f>P3_1!$O$112:$T$112</c:f>
              <c:numCache>
                <c:formatCode>General</c:formatCode>
                <c:ptCount val="6"/>
                <c:pt idx="0">
                  <c:v>19</c:v>
                </c:pt>
                <c:pt idx="1">
                  <c:v>16</c:v>
                </c:pt>
                <c:pt idx="2">
                  <c:v>12</c:v>
                </c:pt>
                <c:pt idx="3">
                  <c:v>8</c:v>
                </c:pt>
                <c:pt idx="4">
                  <c:v>7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46-4EC2-A8F1-34B7CF14CAA7}"/>
            </c:ext>
          </c:extLst>
        </c:ser>
        <c:ser>
          <c:idx val="1"/>
          <c:order val="1"/>
          <c:tx>
            <c:strRef>
              <c:f>P3_1!$N$113</c:f>
              <c:strCache>
                <c:ptCount val="1"/>
                <c:pt idx="0">
                  <c:v>NEW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1.0878011410434395E-2"/>
                  <c:y val="-7.625275928414870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0146-4EC2-A8F1-34B7CF14CAA7}"/>
                </c:ext>
              </c:extLst>
            </c:dLbl>
            <c:dLbl>
              <c:idx val="1"/>
              <c:layout>
                <c:manualLayout>
                  <c:x val="1.5229215974608152E-2"/>
                  <c:y val="1.143791389262230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0146-4EC2-A8F1-34B7CF14CAA7}"/>
                </c:ext>
              </c:extLst>
            </c:dLbl>
            <c:dLbl>
              <c:idx val="2"/>
              <c:layout>
                <c:manualLayout>
                  <c:x val="1.0878011410434315E-2"/>
                  <c:y val="-3.812637964207435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0146-4EC2-A8F1-34B7CF14CAA7}"/>
                </c:ext>
              </c:extLst>
            </c:dLbl>
            <c:dLbl>
              <c:idx val="3"/>
              <c:layout>
                <c:manualLayout>
                  <c:x val="1.3053613692521194E-2"/>
                  <c:y val="-6.9897555214613882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0146-4EC2-A8F1-34B7CF14CAA7}"/>
                </c:ext>
              </c:extLst>
            </c:dLbl>
            <c:dLbl>
              <c:idx val="4"/>
              <c:layout>
                <c:manualLayout>
                  <c:x val="2.1756022820868789E-2"/>
                  <c:y val="-6.9897555214613882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0146-4EC2-A8F1-34B7CF14CAA7}"/>
                </c:ext>
              </c:extLst>
            </c:dLbl>
            <c:dLbl>
              <c:idx val="5"/>
              <c:layout>
                <c:manualLayout>
                  <c:x val="1.3053613692521273E-2"/>
                  <c:y val="-3.812637964207504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0146-4EC2-A8F1-34B7CF14CAA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2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P3_1!$O$111:$T$111</c:f>
              <c:strCache>
                <c:ptCount val="6"/>
                <c:pt idx="0">
                  <c:v>Common</c:v>
                </c:pt>
                <c:pt idx="1">
                  <c:v>Kitting FA</c:v>
                </c:pt>
                <c:pt idx="2">
                  <c:v>Goods receive</c:v>
                </c:pt>
                <c:pt idx="3">
                  <c:v>Kitting ouside</c:v>
                </c:pt>
                <c:pt idx="4">
                  <c:v>Free temp loacation</c:v>
                </c:pt>
                <c:pt idx="5">
                  <c:v>Storing</c:v>
                </c:pt>
              </c:strCache>
            </c:strRef>
          </c:cat>
          <c:val>
            <c:numRef>
              <c:f>P3_1!$O$113:$T$113</c:f>
              <c:numCache>
                <c:formatCode>General</c:formatCode>
                <c:ptCount val="6"/>
                <c:pt idx="0">
                  <c:v>4</c:v>
                </c:pt>
                <c:pt idx="1">
                  <c:v>9</c:v>
                </c:pt>
                <c:pt idx="2">
                  <c:v>9</c:v>
                </c:pt>
                <c:pt idx="3">
                  <c:v>4</c:v>
                </c:pt>
                <c:pt idx="4">
                  <c:v>4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46-4EC2-A8F1-34B7CF14CAA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499197056"/>
        <c:axId val="499197384"/>
        <c:axId val="0"/>
      </c:bar3DChart>
      <c:catAx>
        <c:axId val="499197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99197384"/>
        <c:crosses val="autoZero"/>
        <c:auto val="1"/>
        <c:lblAlgn val="ctr"/>
        <c:lblOffset val="100"/>
        <c:noMultiLvlLbl val="0"/>
      </c:catAx>
      <c:valAx>
        <c:axId val="499197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Functions</a:t>
                </a:r>
              </a:p>
            </c:rich>
          </c:tx>
          <c:layout>
            <c:manualLayout>
              <c:xMode val="edge"/>
              <c:yMode val="edge"/>
              <c:x val="0.11168798099249162"/>
              <c:y val="6.050535412607289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2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99197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2547106072088836"/>
          <c:y val="8.4306731827751627E-2"/>
          <c:w val="0.21856169048751306"/>
          <c:h val="8.46165161383349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Improvement Activity Result</a:t>
            </a:r>
            <a:endParaRPr lang="en-US"/>
          </a:p>
        </c:rich>
      </c:tx>
      <c:layout>
        <c:manualLayout>
          <c:xMode val="edge"/>
          <c:yMode val="edge"/>
          <c:x val="8.415650193370372E-2"/>
          <c:y val="3.26503449220633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832968244939124"/>
          <c:y val="0.23059863780559262"/>
          <c:w val="0.30988494931918481"/>
          <c:h val="0.46337945160314942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P3_1!$N$61</c:f>
              <c:strCache>
                <c:ptCount val="1"/>
                <c:pt idx="0">
                  <c:v>Develop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P3_1!$M$62:$M$64</c:f>
              <c:strCache>
                <c:ptCount val="2"/>
                <c:pt idx="0">
                  <c:v>Before</c:v>
                </c:pt>
                <c:pt idx="1">
                  <c:v>After</c:v>
                </c:pt>
              </c:strCache>
            </c:strRef>
          </c:cat>
          <c:val>
            <c:numRef>
              <c:f>P3_1!$N$62:$N$64</c:f>
              <c:numCache>
                <c:formatCode>0%</c:formatCode>
                <c:ptCount val="3"/>
                <c:pt idx="0">
                  <c:v>0.55000000000000004</c:v>
                </c:pt>
                <c:pt idx="1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F5-4AEF-A3E3-679A2316D106}"/>
            </c:ext>
          </c:extLst>
        </c:ser>
        <c:ser>
          <c:idx val="1"/>
          <c:order val="1"/>
          <c:tx>
            <c:strRef>
              <c:f>P3_1!$O$61</c:f>
              <c:strCache>
                <c:ptCount val="1"/>
                <c:pt idx="0">
                  <c:v>Support 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P3_1!$M$62:$M$64</c:f>
              <c:strCache>
                <c:ptCount val="2"/>
                <c:pt idx="0">
                  <c:v>Before</c:v>
                </c:pt>
                <c:pt idx="1">
                  <c:v>After</c:v>
                </c:pt>
              </c:strCache>
            </c:strRef>
          </c:cat>
          <c:val>
            <c:numRef>
              <c:f>P3_1!$O$62:$O$64</c:f>
              <c:numCache>
                <c:formatCode>0%</c:formatCode>
                <c:ptCount val="3"/>
                <c:pt idx="0">
                  <c:v>0.45</c:v>
                </c:pt>
                <c:pt idx="1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F5-4AEF-A3E3-679A2316D1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9106048"/>
        <c:axId val="2144076720"/>
      </c:barChart>
      <c:catAx>
        <c:axId val="109106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4076720"/>
        <c:crosses val="autoZero"/>
        <c:auto val="1"/>
        <c:lblAlgn val="ctr"/>
        <c:lblOffset val="100"/>
        <c:noMultiLvlLbl val="0"/>
      </c:catAx>
      <c:valAx>
        <c:axId val="21440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106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6238137656145797"/>
          <c:y val="0.31632383826723376"/>
          <c:w val="0.19254939713485733"/>
          <c:h val="0.222130957276179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Activity Comparation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2057813287792348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P3_1!$R$61</c:f>
              <c:strCache>
                <c:ptCount val="1"/>
                <c:pt idx="0">
                  <c:v>Develop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P3_1!$Q$62:$Q$73</c:f>
              <c:strCache>
                <c:ptCount val="12"/>
                <c:pt idx="0">
                  <c:v>Apr</c:v>
                </c:pt>
                <c:pt idx="1">
                  <c:v>May</c:v>
                </c:pt>
                <c:pt idx="2">
                  <c:v>Jun</c:v>
                </c:pt>
                <c:pt idx="3">
                  <c:v>Jul</c:v>
                </c:pt>
                <c:pt idx="4">
                  <c:v>Aug</c:v>
                </c:pt>
                <c:pt idx="5">
                  <c:v>Sep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  <c:pt idx="9">
                  <c:v>Jan</c:v>
                </c:pt>
                <c:pt idx="10">
                  <c:v>Feb</c:v>
                </c:pt>
                <c:pt idx="11">
                  <c:v>Mar</c:v>
                </c:pt>
              </c:strCache>
            </c:strRef>
          </c:cat>
          <c:val>
            <c:numRef>
              <c:f>P3_1!$R$62:$R$73</c:f>
              <c:numCache>
                <c:formatCode>0%</c:formatCode>
                <c:ptCount val="12"/>
                <c:pt idx="0">
                  <c:v>0.55000000000000004</c:v>
                </c:pt>
                <c:pt idx="1">
                  <c:v>0.6</c:v>
                </c:pt>
                <c:pt idx="2">
                  <c:v>0.53</c:v>
                </c:pt>
                <c:pt idx="3">
                  <c:v>0.56000000000000005</c:v>
                </c:pt>
                <c:pt idx="4">
                  <c:v>0.45</c:v>
                </c:pt>
                <c:pt idx="5">
                  <c:v>0.6</c:v>
                </c:pt>
                <c:pt idx="6">
                  <c:v>0.6</c:v>
                </c:pt>
                <c:pt idx="7">
                  <c:v>0.5</c:v>
                </c:pt>
                <c:pt idx="8">
                  <c:v>0.55000000000000004</c:v>
                </c:pt>
                <c:pt idx="9">
                  <c:v>0.52</c:v>
                </c:pt>
                <c:pt idx="10">
                  <c:v>0.53</c:v>
                </c:pt>
                <c:pt idx="11">
                  <c:v>0.52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7F-44EF-9E3E-F95346924ED9}"/>
            </c:ext>
          </c:extLst>
        </c:ser>
        <c:ser>
          <c:idx val="1"/>
          <c:order val="1"/>
          <c:tx>
            <c:strRef>
              <c:f>P3_1!$S$61</c:f>
              <c:strCache>
                <c:ptCount val="1"/>
                <c:pt idx="0">
                  <c:v>Support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P3_1!$Q$62:$Q$73</c:f>
              <c:strCache>
                <c:ptCount val="12"/>
                <c:pt idx="0">
                  <c:v>Apr</c:v>
                </c:pt>
                <c:pt idx="1">
                  <c:v>May</c:v>
                </c:pt>
                <c:pt idx="2">
                  <c:v>Jun</c:v>
                </c:pt>
                <c:pt idx="3">
                  <c:v>Jul</c:v>
                </c:pt>
                <c:pt idx="4">
                  <c:v>Aug</c:v>
                </c:pt>
                <c:pt idx="5">
                  <c:v>Sep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  <c:pt idx="9">
                  <c:v>Jan</c:v>
                </c:pt>
                <c:pt idx="10">
                  <c:v>Feb</c:v>
                </c:pt>
                <c:pt idx="11">
                  <c:v>Mar</c:v>
                </c:pt>
              </c:strCache>
            </c:strRef>
          </c:cat>
          <c:val>
            <c:numRef>
              <c:f>P3_1!$S$62:$S$73</c:f>
              <c:numCache>
                <c:formatCode>0%</c:formatCode>
                <c:ptCount val="12"/>
                <c:pt idx="0">
                  <c:v>0.45</c:v>
                </c:pt>
                <c:pt idx="1">
                  <c:v>0.4</c:v>
                </c:pt>
                <c:pt idx="2">
                  <c:v>0.47</c:v>
                </c:pt>
                <c:pt idx="3">
                  <c:v>0.44</c:v>
                </c:pt>
                <c:pt idx="4">
                  <c:v>0.55000000000000004</c:v>
                </c:pt>
                <c:pt idx="5">
                  <c:v>0.4</c:v>
                </c:pt>
                <c:pt idx="6">
                  <c:v>0.4</c:v>
                </c:pt>
                <c:pt idx="7">
                  <c:v>0.5</c:v>
                </c:pt>
                <c:pt idx="8">
                  <c:v>0.45</c:v>
                </c:pt>
                <c:pt idx="9">
                  <c:v>0.48</c:v>
                </c:pt>
                <c:pt idx="10">
                  <c:v>0.47</c:v>
                </c:pt>
                <c:pt idx="11">
                  <c:v>0.48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7F-44EF-9E3E-F95346924E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1153648"/>
        <c:axId val="1786150448"/>
      </c:lineChart>
      <c:catAx>
        <c:axId val="311153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6150448"/>
        <c:crosses val="autoZero"/>
        <c:auto val="1"/>
        <c:lblAlgn val="ctr"/>
        <c:lblOffset val="100"/>
        <c:noMultiLvlLbl val="0"/>
      </c:catAx>
      <c:valAx>
        <c:axId val="178615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153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baseline="0">
                <a:latin typeface="Arial" panose="020B0604020202020204" pitchFamily="34" charset="0"/>
                <a:cs typeface="Arial" panose="020B0604020202020204" pitchFamily="34" charset="0"/>
              </a:rPr>
              <a:t>Activities </a:t>
            </a:r>
            <a:r>
              <a:rPr lang="en-US" sz="1400" b="0" i="0" u="none" strike="noStrike" baseline="0">
                <a:effectLst/>
                <a:latin typeface="Arial" panose="020B0604020202020204" pitchFamily="34" charset="0"/>
                <a:cs typeface="Arial" panose="020B0604020202020204" pitchFamily="34" charset="0"/>
              </a:rPr>
              <a:t>Result</a:t>
            </a:r>
            <a:endParaRPr lang="en-US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344912510936133"/>
          <c:y val="0.26114986328953355"/>
          <c:w val="0.38322594050743658"/>
          <c:h val="0.5314124685617491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P3_1!$N$140</c:f>
              <c:strCache>
                <c:ptCount val="1"/>
                <c:pt idx="0">
                  <c:v>Time inventory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P3_1!$O$139:$P$139</c:f>
              <c:strCache>
                <c:ptCount val="2"/>
                <c:pt idx="0">
                  <c:v>Before</c:v>
                </c:pt>
                <c:pt idx="1">
                  <c:v>After</c:v>
                </c:pt>
              </c:strCache>
            </c:strRef>
          </c:cat>
          <c:val>
            <c:numRef>
              <c:f>P3_1!$O$140:$P$140</c:f>
              <c:numCache>
                <c:formatCode>General</c:formatCode>
                <c:ptCount val="2"/>
                <c:pt idx="0">
                  <c:v>1142</c:v>
                </c:pt>
                <c:pt idx="1">
                  <c:v>380.6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4C-4598-A297-4C67718EDC0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18084928"/>
        <c:axId val="480371248"/>
      </c:barChart>
      <c:lineChart>
        <c:grouping val="standard"/>
        <c:varyColors val="0"/>
        <c:ser>
          <c:idx val="1"/>
          <c:order val="1"/>
          <c:tx>
            <c:strRef>
              <c:f>P3_1!$N$141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3.0596062547375114E-2"/>
                  <c:y val="-3.8384933004005426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AFC9-4651-A62A-3E7493426DF2}"/>
                </c:ext>
              </c:extLst>
            </c:dLbl>
            <c:dLbl>
              <c:idx val="1"/>
              <c:layout>
                <c:manualLayout>
                  <c:x val="2.5033142084216045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AFC9-4651-A62A-3E7493426DF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P3_1!$O$139:$P$139</c:f>
              <c:strCache>
                <c:ptCount val="2"/>
                <c:pt idx="0">
                  <c:v>Before</c:v>
                </c:pt>
                <c:pt idx="1">
                  <c:v>After</c:v>
                </c:pt>
              </c:strCache>
            </c:strRef>
          </c:cat>
          <c:val>
            <c:numRef>
              <c:f>P3_1!$O$141:$P$141</c:f>
              <c:numCache>
                <c:formatCode>General</c:formatCode>
                <c:ptCount val="2"/>
                <c:pt idx="0">
                  <c:v>70</c:v>
                </c:pt>
                <c:pt idx="1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4C-4598-A297-4C67718EDC0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18085328"/>
        <c:axId val="423169360"/>
      </c:lineChart>
      <c:catAx>
        <c:axId val="318084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80371248"/>
        <c:crosses val="autoZero"/>
        <c:auto val="1"/>
        <c:lblAlgn val="ctr"/>
        <c:lblOffset val="100"/>
        <c:noMultiLvlLbl val="0"/>
      </c:catAx>
      <c:valAx>
        <c:axId val="48037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>
                    <a:latin typeface="Arial" panose="020B0604020202020204" pitchFamily="34" charset="0"/>
                    <a:cs typeface="Arial" panose="020B0604020202020204" pitchFamily="34" charset="0"/>
                  </a:rPr>
                  <a:t>RAMS</a:t>
                </a:r>
              </a:p>
            </c:rich>
          </c:tx>
          <c:layout>
            <c:manualLayout>
              <c:xMode val="edge"/>
              <c:yMode val="edge"/>
              <c:x val="0.60833333333333328"/>
              <c:y val="0.152820515464847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18084928"/>
        <c:crosses val="autoZero"/>
        <c:crossBetween val="between"/>
      </c:valAx>
      <c:valAx>
        <c:axId val="423169360"/>
        <c:scaling>
          <c:orientation val="minMax"/>
        </c:scaling>
        <c:delete val="0"/>
        <c:axPos val="r"/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>
                    <a:latin typeface="Arial" panose="020B0604020202020204" pitchFamily="34" charset="0"/>
                    <a:cs typeface="Arial" panose="020B0604020202020204" pitchFamily="34" charset="0"/>
                  </a:rPr>
                  <a:t>HOURS</a:t>
                </a:r>
              </a:p>
            </c:rich>
          </c:tx>
          <c:layout>
            <c:manualLayout>
              <c:xMode val="edge"/>
              <c:yMode val="edge"/>
              <c:x val="0.10197222222222224"/>
              <c:y val="0.151436974605756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18085328"/>
        <c:crosses val="max"/>
        <c:crossBetween val="between"/>
      </c:valAx>
      <c:catAx>
        <c:axId val="31808532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231693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0718285214348207"/>
          <c:y val="0.87523252381314565"/>
          <c:w val="0.6189674103237095"/>
          <c:h val="8.79310633766776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E0E8-475E-8071-476F410C5B5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E0E8-475E-8071-476F410C5B5F}"/>
              </c:ext>
            </c:extLst>
          </c:dPt>
          <c:cat>
            <c:strRef>
              <c:f>P3_1!$I$165:$I$166</c:f>
              <c:strCache>
                <c:ptCount val="2"/>
                <c:pt idx="0">
                  <c:v>Normal support</c:v>
                </c:pt>
                <c:pt idx="1">
                  <c:v>Development</c:v>
                </c:pt>
              </c:strCache>
            </c:strRef>
          </c:cat>
          <c:val>
            <c:numRef>
              <c:f>P3_1!$J$165:$J$166</c:f>
              <c:numCache>
                <c:formatCode>0%</c:formatCode>
                <c:ptCount val="2"/>
                <c:pt idx="0">
                  <c:v>0.35</c:v>
                </c:pt>
                <c:pt idx="1">
                  <c:v>0.65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3C-4E0F-BA3B-735EE8026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068613298337706"/>
          <c:y val="5.0925925925925923E-2"/>
          <c:w val="0.78713342082239723"/>
          <c:h val="0.6802147127442402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P3_1!$S$162</c:f>
              <c:strCache>
                <c:ptCount val="1"/>
                <c:pt idx="0">
                  <c:v>After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P3_1!$T$161:$V$161</c:f>
              <c:strCache>
                <c:ptCount val="3"/>
                <c:pt idx="0">
                  <c:v>Develop time</c:v>
                </c:pt>
                <c:pt idx="1">
                  <c:v>Support time</c:v>
                </c:pt>
                <c:pt idx="2">
                  <c:v>Hours dev/ 1 Day</c:v>
                </c:pt>
              </c:strCache>
            </c:strRef>
          </c:cat>
          <c:val>
            <c:numRef>
              <c:f>P3_1!$T$162:$V$162</c:f>
              <c:numCache>
                <c:formatCode>General</c:formatCode>
                <c:ptCount val="3"/>
                <c:pt idx="0">
                  <c:v>65</c:v>
                </c:pt>
                <c:pt idx="1">
                  <c:v>35</c:v>
                </c:pt>
                <c:pt idx="2">
                  <c:v>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D9-4E13-9198-0690DFE874F6}"/>
            </c:ext>
          </c:extLst>
        </c:ser>
        <c:ser>
          <c:idx val="1"/>
          <c:order val="1"/>
          <c:tx>
            <c:strRef>
              <c:f>P3_1!$S$163</c:f>
              <c:strCache>
                <c:ptCount val="1"/>
                <c:pt idx="0">
                  <c:v>Before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P3_1!$T$161:$V$161</c:f>
              <c:strCache>
                <c:ptCount val="3"/>
                <c:pt idx="0">
                  <c:v>Develop time</c:v>
                </c:pt>
                <c:pt idx="1">
                  <c:v>Support time</c:v>
                </c:pt>
                <c:pt idx="2">
                  <c:v>Hours dev/ 1 Day</c:v>
                </c:pt>
              </c:strCache>
            </c:strRef>
          </c:cat>
          <c:val>
            <c:numRef>
              <c:f>P3_1!$T$163:$V$163</c:f>
              <c:numCache>
                <c:formatCode>General</c:formatCode>
                <c:ptCount val="3"/>
                <c:pt idx="0">
                  <c:v>55</c:v>
                </c:pt>
                <c:pt idx="1">
                  <c:v>45</c:v>
                </c:pt>
                <c:pt idx="2">
                  <c:v>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D9-4E13-9198-0690DFE874F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446970984"/>
        <c:axId val="446971312"/>
      </c:barChart>
      <c:catAx>
        <c:axId val="4469709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0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46971312"/>
        <c:crosses val="autoZero"/>
        <c:auto val="1"/>
        <c:lblAlgn val="ctr"/>
        <c:lblOffset val="100"/>
        <c:noMultiLvlLbl val="0"/>
      </c:catAx>
      <c:valAx>
        <c:axId val="446971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46970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4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P3_1!$T$172</c:f>
              <c:strCache>
                <c:ptCount val="1"/>
                <c:pt idx="0">
                  <c:v>Total Request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529-4F81-8481-6C9D3A53FD8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529-4F81-8481-6C9D3A53FD8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529-4F81-8481-6C9D3A53FD8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P3_1!$S$173:$S$175</c:f>
              <c:strCache>
                <c:ptCount val="3"/>
                <c:pt idx="0">
                  <c:v>Main Project</c:v>
                </c:pt>
                <c:pt idx="1">
                  <c:v>Urgent Project</c:v>
                </c:pt>
                <c:pt idx="2">
                  <c:v>Other request</c:v>
                </c:pt>
              </c:strCache>
            </c:strRef>
          </c:cat>
          <c:val>
            <c:numRef>
              <c:f>P3_1!$T$173:$T$175</c:f>
              <c:numCache>
                <c:formatCode>0%</c:formatCode>
                <c:ptCount val="3"/>
                <c:pt idx="0">
                  <c:v>0.3</c:v>
                </c:pt>
                <c:pt idx="1">
                  <c:v>0.1</c:v>
                </c:pt>
                <c:pt idx="2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FE-475E-BD77-4A16F0CCC31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1" i="0" u="none" strike="noStrike" kern="1200" cap="all" spc="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'[1]Ita-Kona_Nov'!$J$19</c:f>
              <c:strCache>
                <c:ptCount val="1"/>
                <c:pt idx="0">
                  <c:v>Member2</c:v>
                </c:pt>
              </c:strCache>
            </c:strRef>
          </c:tx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1842-4A41-A21D-4573AD39278D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1842-4A41-A21D-4573AD39278D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2-1842-4A41-A21D-4573AD39278D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'[1]Ita-Kona_Nov'!$K$18:$M$18</c:f>
              <c:strCache>
                <c:ptCount val="3"/>
                <c:pt idx="0">
                  <c:v>S</c:v>
                </c:pt>
                <c:pt idx="1">
                  <c:v>T</c:v>
                </c:pt>
                <c:pt idx="2">
                  <c:v>D</c:v>
                </c:pt>
              </c:strCache>
            </c:strRef>
          </c:cat>
          <c:val>
            <c:numRef>
              <c:f>'[1]Ita-Kona_Nov'!$K$19:$M$19</c:f>
              <c:numCache>
                <c:formatCode>General</c:formatCode>
                <c:ptCount val="3"/>
                <c:pt idx="0">
                  <c:v>0.55000000000000004</c:v>
                </c:pt>
                <c:pt idx="1">
                  <c:v>0.1</c:v>
                </c:pt>
                <c:pt idx="2">
                  <c:v>0.35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842-4A41-A21D-4573AD39278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456036745406818E-2"/>
          <c:y val="6.9861111111111124E-2"/>
          <c:w val="0.42802116948496194"/>
          <c:h val="0.71683617672790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P3_1!$T$218</c:f>
              <c:strCache>
                <c:ptCount val="1"/>
                <c:pt idx="0">
                  <c:v>Before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P3_1!$U$217:$V$217</c:f>
              <c:strCache>
                <c:ptCount val="2"/>
                <c:pt idx="0">
                  <c:v>Normal support</c:v>
                </c:pt>
                <c:pt idx="1">
                  <c:v>Development</c:v>
                </c:pt>
              </c:strCache>
            </c:strRef>
          </c:cat>
          <c:val>
            <c:numRef>
              <c:f>P3_1!$U$218:$V$218</c:f>
              <c:numCache>
                <c:formatCode>0%</c:formatCode>
                <c:ptCount val="2"/>
                <c:pt idx="0">
                  <c:v>0.45</c:v>
                </c:pt>
                <c:pt idx="1">
                  <c:v>0.55000000000000004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2E-4C62-B344-E5AA64F88DCB}"/>
            </c:ext>
          </c:extLst>
        </c:ser>
        <c:ser>
          <c:idx val="1"/>
          <c:order val="1"/>
          <c:tx>
            <c:strRef>
              <c:f>P3_1!$T$219</c:f>
              <c:strCache>
                <c:ptCount val="1"/>
                <c:pt idx="0">
                  <c:v>After</c:v>
                </c:pt>
              </c:strCache>
            </c:strRef>
          </c:tx>
          <c:spPr>
            <a:solidFill>
              <a:srgbClr val="0000F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P3_1!$U$217:$V$217</c:f>
              <c:strCache>
                <c:ptCount val="2"/>
                <c:pt idx="0">
                  <c:v>Normal support</c:v>
                </c:pt>
                <c:pt idx="1">
                  <c:v>Development</c:v>
                </c:pt>
              </c:strCache>
            </c:strRef>
          </c:cat>
          <c:val>
            <c:numRef>
              <c:f>P3_1!$U$219:$V$219</c:f>
              <c:numCache>
                <c:formatCode>0%</c:formatCode>
                <c:ptCount val="2"/>
                <c:pt idx="0">
                  <c:v>0.35</c:v>
                </c:pt>
                <c:pt idx="1">
                  <c:v>0.65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2E-4C62-B344-E5AA64F88DC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40800120"/>
        <c:axId val="440800448"/>
      </c:barChart>
      <c:catAx>
        <c:axId val="440800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40800448"/>
        <c:crosses val="autoZero"/>
        <c:auto val="1"/>
        <c:lblAlgn val="ctr"/>
        <c:lblOffset val="100"/>
        <c:noMultiLvlLbl val="0"/>
      </c:catAx>
      <c:valAx>
        <c:axId val="44080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800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931483154769587"/>
          <c:y val="0.89409667541557303"/>
          <c:w val="0.21977763435308292"/>
          <c:h val="9.49238116068824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'Ita-Kona'!$J$17</c:f>
              <c:strCache>
                <c:ptCount val="1"/>
                <c:pt idx="0">
                  <c:v>Member1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'Ita-Kona'!$K$16:$M$16</c:f>
              <c:strCache>
                <c:ptCount val="3"/>
                <c:pt idx="0">
                  <c:v>S</c:v>
                </c:pt>
                <c:pt idx="1">
                  <c:v>T</c:v>
                </c:pt>
                <c:pt idx="2">
                  <c:v>D</c:v>
                </c:pt>
              </c:strCache>
            </c:strRef>
          </c:cat>
          <c:val>
            <c:numRef>
              <c:f>'Ita-Kona'!$K$17:$M$17</c:f>
              <c:numCache>
                <c:formatCode>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37-4D82-BE33-2408AB86C929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>
            <a:defRPr lang="ja-JP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'Ita-Kona'!$J$19</c:f>
              <c:strCache>
                <c:ptCount val="1"/>
                <c:pt idx="0">
                  <c:v>Member2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'Ita-Kona'!$K$18:$M$18</c:f>
              <c:strCache>
                <c:ptCount val="3"/>
                <c:pt idx="0">
                  <c:v>S</c:v>
                </c:pt>
                <c:pt idx="1">
                  <c:v>T</c:v>
                </c:pt>
                <c:pt idx="2">
                  <c:v>D</c:v>
                </c:pt>
              </c:strCache>
            </c:strRef>
          </c:cat>
          <c:val>
            <c:numRef>
              <c:f>'Ita-Kona'!$K$19:$M$19</c:f>
              <c:numCache>
                <c:formatCode>0%</c:formatCode>
                <c:ptCount val="3"/>
                <c:pt idx="0">
                  <c:v>0.65</c:v>
                </c:pt>
                <c:pt idx="1">
                  <c:v>0.1</c:v>
                </c:pt>
                <c:pt idx="2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7E-47AB-8D80-DAEC3337671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>
            <a:defRPr lang="ja-JP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'Ita-Kona'!$J$21</c:f>
              <c:strCache>
                <c:ptCount val="1"/>
                <c:pt idx="0">
                  <c:v>Member3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'Ita-Kona'!$K$20:$M$20</c:f>
              <c:strCache>
                <c:ptCount val="3"/>
                <c:pt idx="0">
                  <c:v>S</c:v>
                </c:pt>
                <c:pt idx="1">
                  <c:v>T</c:v>
                </c:pt>
                <c:pt idx="2">
                  <c:v>D</c:v>
                </c:pt>
              </c:strCache>
            </c:strRef>
          </c:cat>
          <c:val>
            <c:numRef>
              <c:f>'Ita-Kona'!$K$21:$M$21</c:f>
              <c:numCache>
                <c:formatCode>0%</c:formatCode>
                <c:ptCount val="3"/>
                <c:pt idx="0">
                  <c:v>0.45</c:v>
                </c:pt>
                <c:pt idx="1">
                  <c:v>0.2</c:v>
                </c:pt>
                <c:pt idx="2">
                  <c:v>0.35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85-42C7-BE18-CD71B36EC83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>
            <a:defRPr lang="ja-JP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'Ita-Kona'!$J$23</c:f>
              <c:strCache>
                <c:ptCount val="1"/>
                <c:pt idx="0">
                  <c:v>Member4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'Ita-Kona'!$K$22:$M$22</c:f>
              <c:strCache>
                <c:ptCount val="3"/>
                <c:pt idx="0">
                  <c:v>S</c:v>
                </c:pt>
                <c:pt idx="1">
                  <c:v>T</c:v>
                </c:pt>
                <c:pt idx="2">
                  <c:v>D</c:v>
                </c:pt>
              </c:strCache>
            </c:strRef>
          </c:cat>
          <c:val>
            <c:numRef>
              <c:f>'Ita-Kona'!$K$23:$M$23</c:f>
              <c:numCache>
                <c:formatCode>0%</c:formatCode>
                <c:ptCount val="3"/>
                <c:pt idx="0">
                  <c:v>0.3</c:v>
                </c:pt>
                <c:pt idx="1">
                  <c:v>0.45</c:v>
                </c:pt>
                <c:pt idx="2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52-4051-874A-C6DB8933A00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>
            <a:defRPr lang="ja-JP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'Ita-Kona'!$J$25</c:f>
              <c:strCache>
                <c:ptCount val="1"/>
                <c:pt idx="0">
                  <c:v>Member5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'Ita-Kona'!$K$24:$M$24</c:f>
              <c:strCache>
                <c:ptCount val="3"/>
                <c:pt idx="0">
                  <c:v>S</c:v>
                </c:pt>
                <c:pt idx="1">
                  <c:v>T</c:v>
                </c:pt>
                <c:pt idx="2">
                  <c:v>D</c:v>
                </c:pt>
              </c:strCache>
            </c:strRef>
          </c:cat>
          <c:val>
            <c:numRef>
              <c:f>'Ita-Kona'!$K$25:$M$25</c:f>
              <c:numCache>
                <c:formatCode>0%</c:formatCode>
                <c:ptCount val="3"/>
                <c:pt idx="0">
                  <c:v>0.68</c:v>
                </c:pt>
                <c:pt idx="1">
                  <c:v>0.26</c:v>
                </c:pt>
                <c:pt idx="2">
                  <c:v>0.06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CE-4F7A-B1E8-1A4D7C51089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>
            <a:defRPr lang="ja-JP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'Ita-Kona'!$J$27</c:f>
              <c:strCache>
                <c:ptCount val="1"/>
                <c:pt idx="0">
                  <c:v>Member6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'Ita-Kona'!$K$26:$M$26</c:f>
              <c:strCache>
                <c:ptCount val="3"/>
                <c:pt idx="0">
                  <c:v>S</c:v>
                </c:pt>
                <c:pt idx="1">
                  <c:v>T</c:v>
                </c:pt>
                <c:pt idx="2">
                  <c:v>D</c:v>
                </c:pt>
              </c:strCache>
            </c:strRef>
          </c:cat>
          <c:val>
            <c:numRef>
              <c:f>'Ita-Kona'!$K$27:$M$27</c:f>
              <c:numCache>
                <c:formatCode>0%</c:formatCode>
                <c:ptCount val="3"/>
                <c:pt idx="0">
                  <c:v>0.83</c:v>
                </c:pt>
                <c:pt idx="1">
                  <c:v>0.1</c:v>
                </c:pt>
                <c:pt idx="2">
                  <c:v>7.0000000000000007E-2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DF-41F3-A843-CF80BE9BD55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>
            <a:defRPr lang="ja-JP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'Ita-Kona'!$J$35</c:f>
              <c:strCache>
                <c:ptCount val="1"/>
                <c:pt idx="0">
                  <c:v>ISG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'Ita-Kona'!$K$34:$M$34</c:f>
              <c:strCache>
                <c:ptCount val="3"/>
                <c:pt idx="0">
                  <c:v>Normal Support</c:v>
                </c:pt>
                <c:pt idx="1">
                  <c:v>Trouble Support</c:v>
                </c:pt>
                <c:pt idx="2">
                  <c:v>Develop</c:v>
                </c:pt>
              </c:strCache>
            </c:strRef>
          </c:cat>
          <c:val>
            <c:numRef>
              <c:f>'Ita-Kona'!$K$35:$M$35</c:f>
              <c:numCache>
                <c:formatCode>0%</c:formatCode>
                <c:ptCount val="3"/>
                <c:pt idx="0">
                  <c:v>0.49</c:v>
                </c:pt>
                <c:pt idx="1">
                  <c:v>0.24</c:v>
                </c:pt>
                <c:pt idx="2">
                  <c:v>0.27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79-4993-B4DA-938C32FD6A23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'Ita-Kona'!$J$30</c:f>
              <c:strCache>
                <c:ptCount val="1"/>
                <c:pt idx="0">
                  <c:v>Member7</c:v>
                </c:pt>
              </c:strCache>
            </c:strRef>
          </c:tx>
          <c:dLbls>
            <c:dLbl>
              <c:idx val="1"/>
              <c:layout>
                <c:manualLayout>
                  <c:x val="4.2127867987793395E-2"/>
                  <c:y val="0.10385999854241595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F2B-4C3A-B1FE-03B2477B167B}"/>
                </c:ext>
              </c:extLst>
            </c:dLbl>
            <c:dLbl>
              <c:idx val="2"/>
              <c:layout>
                <c:manualLayout>
                  <c:x val="1.4386216077057354E-2"/>
                  <c:y val="1.3680904272912707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F2B-4C3A-B1FE-03B2477B167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'Ita-Kona'!$K$29:$M$29</c:f>
              <c:strCache>
                <c:ptCount val="3"/>
                <c:pt idx="0">
                  <c:v>S</c:v>
                </c:pt>
                <c:pt idx="1">
                  <c:v>T</c:v>
                </c:pt>
                <c:pt idx="2">
                  <c:v>D</c:v>
                </c:pt>
              </c:strCache>
            </c:strRef>
          </c:cat>
          <c:val>
            <c:numRef>
              <c:f>'Ita-Kona'!$K$30:$M$30</c:f>
              <c:numCache>
                <c:formatCode>0%</c:formatCode>
                <c:ptCount val="3"/>
                <c:pt idx="0">
                  <c:v>0.74</c:v>
                </c:pt>
                <c:pt idx="1">
                  <c:v>0.2</c:v>
                </c:pt>
                <c:pt idx="2">
                  <c:v>0.06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2B-4C3A-B1FE-03B2477B167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>
            <a:defRPr lang="ja-JP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'Ita-Kona'!$J$32</c:f>
              <c:strCache>
                <c:ptCount val="1"/>
                <c:pt idx="0">
                  <c:v>Member8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'Ita-Kona'!$K$31:$M$31</c:f>
              <c:strCache>
                <c:ptCount val="3"/>
                <c:pt idx="0">
                  <c:v>S</c:v>
                </c:pt>
                <c:pt idx="1">
                  <c:v>T</c:v>
                </c:pt>
                <c:pt idx="2">
                  <c:v>D</c:v>
                </c:pt>
              </c:strCache>
            </c:strRef>
          </c:cat>
          <c:val>
            <c:numRef>
              <c:f>'Ita-Kona'!$K$32:$M$32</c:f>
              <c:numCache>
                <c:formatCode>0%</c:formatCode>
                <c:ptCount val="3"/>
                <c:pt idx="0">
                  <c:v>0.3</c:v>
                </c:pt>
                <c:pt idx="1">
                  <c:v>0.69</c:v>
                </c:pt>
                <c:pt idx="2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13-4968-8490-A87D6AC491A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>
            <a:defRPr lang="ja-JP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3561671238171444"/>
          <c:y val="3.864734299516908E-2"/>
        </c:manualLayout>
      </c:layout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'[1]Ita-Kona_Nov'!$J$27</c:f>
              <c:strCache>
                <c:ptCount val="1"/>
                <c:pt idx="0">
                  <c:v>Member6</c:v>
                </c:pt>
              </c:strCache>
            </c:strRef>
          </c:tx>
          <c:dLbls>
            <c:dLbl>
              <c:idx val="0"/>
              <c:layout>
                <c:manualLayout>
                  <c:x val="-0.2285229688448277"/>
                  <c:y val="-8.3735909822866342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578698246003369"/>
                      <c:h val="0.3038834951456310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5A3B-45E6-AE3C-FED68302EE0F}"/>
                </c:ext>
              </c:extLst>
            </c:dLbl>
            <c:dLbl>
              <c:idx val="1"/>
              <c:layout>
                <c:manualLayout>
                  <c:x val="0.11264651481909513"/>
                  <c:y val="0.157636011660197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2181031099500379"/>
                      <c:h val="0.3038834951456310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5A3B-45E6-AE3C-FED68302EE0F}"/>
                </c:ext>
              </c:extLst>
            </c:dLbl>
            <c:dLbl>
              <c:idx val="2"/>
              <c:layout>
                <c:manualLayout>
                  <c:x val="0.11531841293113118"/>
                  <c:y val="0.19263177220665517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2307555969940843"/>
                      <c:h val="0.3038834951456310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5A3B-45E6-AE3C-FED68302EE0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lang="ja-JP" sz="1200" b="1"/>
                </a:pPr>
                <a:endParaRPr lang="en-US"/>
              </a:p>
            </c:txPr>
            <c:dLblPos val="in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'[1]Ita-Kona_Nov'!$K$26:$M$26</c:f>
              <c:strCache>
                <c:ptCount val="3"/>
                <c:pt idx="0">
                  <c:v>S</c:v>
                </c:pt>
                <c:pt idx="1">
                  <c:v>T</c:v>
                </c:pt>
                <c:pt idx="2">
                  <c:v>D</c:v>
                </c:pt>
              </c:strCache>
            </c:strRef>
          </c:cat>
          <c:val>
            <c:numRef>
              <c:f>'[1]Ita-Kona_Nov'!$K$27:$M$27</c:f>
              <c:numCache>
                <c:formatCode>General</c:formatCode>
                <c:ptCount val="3"/>
                <c:pt idx="0">
                  <c:v>0.69</c:v>
                </c:pt>
                <c:pt idx="1">
                  <c:v>0.21</c:v>
                </c:pt>
                <c:pt idx="2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A3B-45E6-AE3C-FED68302EE0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0521997109911825"/>
          <c:y val="0.23454498058857123"/>
          <c:w val="0.37158229378631041"/>
          <c:h val="0.62681622719828711"/>
        </c:manualLayout>
      </c:layout>
      <c:pieChart>
        <c:varyColors val="1"/>
        <c:ser>
          <c:idx val="0"/>
          <c:order val="0"/>
          <c:tx>
            <c:strRef>
              <c:f>'Ita-Kona'!$J$37</c:f>
              <c:strCache>
                <c:ptCount val="1"/>
                <c:pt idx="0">
                  <c:v>ISG Activity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'Ita-Kona'!$K$36:$M$36</c:f>
              <c:strCache>
                <c:ptCount val="3"/>
                <c:pt idx="0">
                  <c:v>Normal Support (S)</c:v>
                </c:pt>
                <c:pt idx="1">
                  <c:v>Trouble Support (T)</c:v>
                </c:pt>
                <c:pt idx="2">
                  <c:v>Develop (D)</c:v>
                </c:pt>
              </c:strCache>
            </c:strRef>
          </c:cat>
          <c:val>
            <c:numRef>
              <c:f>'Ita-Kona'!$K$37:$M$37</c:f>
              <c:numCache>
                <c:formatCode>0%</c:formatCode>
                <c:ptCount val="3"/>
                <c:pt idx="0">
                  <c:v>0.49</c:v>
                </c:pt>
                <c:pt idx="1">
                  <c:v>0.24</c:v>
                </c:pt>
                <c:pt idx="2">
                  <c:v>0.27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06-4501-93F3-BF20634FDE62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1" i="0" u="none" strike="noStrike" kern="1200" cap="all" spc="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558005905403993"/>
          <c:y val="0.32160245426426309"/>
          <c:w val="0.64148820164016873"/>
          <c:h val="0.67839771508370184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FA6D-4D57-A1DE-A9F2ED0A28F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FA6D-4D57-A1DE-A9F2ED0A28F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FA6D-4D57-A1DE-A9F2ED0A28F3}"/>
              </c:ext>
            </c:extLst>
          </c:dPt>
          <c:dLbls>
            <c:delete val="1"/>
          </c:dLbls>
          <c: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0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#REF!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Lit>
                    <c:formatCode>General</c:formatCode>
                    <c:ptCount val="3"/>
                    <c:pt idx="0">
                      <c:v>0</c:v>
                    </c:pt>
                    <c:pt idx="1">
                      <c:v>0</c:v>
                    </c:pt>
                    <c:pt idx="2">
                      <c:v>0</c:v>
                    </c:pt>
                  </c:numLit>
                </c15:cat>
              </c15:filteredCategoryTitle>
            </c:ext>
            <c:ext xmlns:c16="http://schemas.microsoft.com/office/drawing/2014/chart" uri="{C3380CC4-5D6E-409C-BE32-E72D297353CC}">
              <c16:uniqueId val="{00000006-FA6D-4D57-A1DE-A9F2ED0A28F3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1" i="0" u="none" strike="noStrike" kern="1200" cap="all" spc="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CA52-427C-ACFB-5399165E188A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CA52-427C-ACFB-5399165E188A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2-CA52-427C-ACFB-5399165E188A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0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#REF!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Lit>
                    <c:formatCode>General</c:formatCode>
                    <c:ptCount val="3"/>
                    <c:pt idx="0">
                      <c:v>0</c:v>
                    </c:pt>
                    <c:pt idx="1">
                      <c:v>0</c:v>
                    </c:pt>
                    <c:pt idx="2">
                      <c:v>0</c:v>
                    </c:pt>
                  </c:numLit>
                </c15:cat>
              </c15:filteredCategoryTitle>
            </c:ext>
            <c:ext xmlns:c16="http://schemas.microsoft.com/office/drawing/2014/chart" uri="{C3380CC4-5D6E-409C-BE32-E72D297353CC}">
              <c16:uniqueId val="{00000003-CA52-427C-ACFB-5399165E188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3561671238171444"/>
          <c:y val="3.864734299516908E-2"/>
        </c:manualLayout>
      </c:layout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Lbls>
            <c:dLbl>
              <c:idx val="0"/>
              <c:layout>
                <c:manualLayout>
                  <c:x val="-0.2285229688448277"/>
                  <c:y val="-8.3735909822866342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578698246003369"/>
                      <c:h val="0.3038834951456310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824A-4443-8BEF-7CA3C68AB35D}"/>
                </c:ext>
              </c:extLst>
            </c:dLbl>
            <c:dLbl>
              <c:idx val="1"/>
              <c:layout>
                <c:manualLayout>
                  <c:x val="0.11264651481909513"/>
                  <c:y val="0.20413677343493367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2181031099500379"/>
                      <c:h val="0.3038834951456310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824A-4443-8BEF-7CA3C68AB35D}"/>
                </c:ext>
              </c:extLst>
            </c:dLbl>
            <c:dLbl>
              <c:idx val="2"/>
              <c:layout>
                <c:manualLayout>
                  <c:x val="3.5803226000005219E-2"/>
                  <c:y val="0.16606017144016855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2307555969940843"/>
                      <c:h val="0.3038834951456310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824A-4443-8BEF-7CA3C68AB35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lang="ja-JP" sz="1200" b="1"/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0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#REF!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Lit>
                    <c:formatCode>General</c:formatCode>
                    <c:ptCount val="3"/>
                    <c:pt idx="0">
                      <c:v>0</c:v>
                    </c:pt>
                    <c:pt idx="1">
                      <c:v>0</c:v>
                    </c:pt>
                    <c:pt idx="2">
                      <c:v>0</c:v>
                    </c:pt>
                  </c:numLit>
                </c15:cat>
              </c15:filteredCategoryTitle>
            </c:ext>
            <c:ext xmlns:c16="http://schemas.microsoft.com/office/drawing/2014/chart" uri="{C3380CC4-5D6E-409C-BE32-E72D297353CC}">
              <c16:uniqueId val="{00000003-824A-4443-8BEF-7CA3C68AB35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1" i="0" u="none" strike="noStrike" kern="1200" cap="all" spc="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DEC8-4BA1-9570-E44AEC39CD6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DEC8-4BA1-9570-E44AEC39CD6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DEC8-4BA1-9570-E44AEC39CD6A}"/>
              </c:ext>
            </c:extLst>
          </c:dPt>
          <c:dLbls>
            <c:dLbl>
              <c:idx val="0"/>
              <c:layout>
                <c:manualLayout>
                  <c:x val="-0.24276449534717262"/>
                  <c:y val="-5.7629240967288685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C8-4BA1-9570-E44AEC39CD6A}"/>
                </c:ext>
              </c:extLst>
            </c:dLbl>
            <c:dLbl>
              <c:idx val="1"/>
              <c:layout>
                <c:manualLayout>
                  <c:x val="0.19962109281794321"/>
                  <c:y val="3.509700916824543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EC8-4BA1-9570-E44AEC39CD6A}"/>
                </c:ext>
              </c:extLst>
            </c:dLbl>
            <c:dLbl>
              <c:idx val="2"/>
              <c:layout>
                <c:manualLayout>
                  <c:x val="8.9850393700787401E-2"/>
                  <c:y val="0.19336013657372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lang="ja-JP" sz="120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5586972083035068"/>
                      <c:h val="0.286515653970551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DEC8-4BA1-9570-E44AEC39CD6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0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#REF!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Lit>
                    <c:formatCode>General</c:formatCode>
                    <c:ptCount val="3"/>
                    <c:pt idx="0">
                      <c:v>0</c:v>
                    </c:pt>
                    <c:pt idx="1">
                      <c:v>0</c:v>
                    </c:pt>
                    <c:pt idx="2">
                      <c:v>0</c:v>
                    </c:pt>
                  </c:numLit>
                </c15:cat>
              </c15:filteredCategoryTitle>
            </c:ext>
            <c:ext xmlns:c16="http://schemas.microsoft.com/office/drawing/2014/chart" uri="{C3380CC4-5D6E-409C-BE32-E72D297353CC}">
              <c16:uniqueId val="{00000006-DEC8-4BA1-9570-E44AEC39CD6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Lbls>
            <c:dLbl>
              <c:idx val="1"/>
              <c:layout>
                <c:manualLayout>
                  <c:x val="0.17313787272148667"/>
                  <c:y val="-0.1105253170527313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E18-40E4-AC63-06D925ED354E}"/>
                </c:ext>
              </c:extLst>
            </c:dLbl>
            <c:dLbl>
              <c:idx val="2"/>
              <c:layout>
                <c:manualLayout>
                  <c:x val="0.13036047320549735"/>
                  <c:y val="0.21178639826780946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E18-40E4-AC63-06D925ED354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lang="ja-JP" sz="1200" b="1">
                    <a:solidFill>
                      <a:schemeClr val="tx1"/>
                    </a:solidFill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0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#REF!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Lit>
                    <c:formatCode>General</c:formatCode>
                    <c:ptCount val="3"/>
                    <c:pt idx="0">
                      <c:v>0</c:v>
                    </c:pt>
                    <c:pt idx="1">
                      <c:v>0</c:v>
                    </c:pt>
                    <c:pt idx="2">
                      <c:v>0</c:v>
                    </c:pt>
                  </c:numLit>
                </c15:cat>
              </c15:filteredCategoryTitle>
            </c:ext>
            <c:ext xmlns:c16="http://schemas.microsoft.com/office/drawing/2014/chart" uri="{C3380CC4-5D6E-409C-BE32-E72D297353CC}">
              <c16:uniqueId val="{00000002-1E18-40E4-AC63-06D925ED354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1" i="0" u="none" strike="noStrike" kern="1200" cap="all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D01-40BB-B72E-821656AF7F6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D01-40BB-B72E-821656AF7F6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D01-40BB-B72E-821656AF7F61}"/>
              </c:ext>
            </c:extLst>
          </c:dPt>
          <c:dLbls>
            <c:dLbl>
              <c:idx val="0"/>
              <c:layout>
                <c:manualLayout>
                  <c:x val="-0.17615606821734955"/>
                  <c:y val="0.1009116308076083"/>
                </c:manualLayout>
              </c:layout>
              <c:tx>
                <c:rich>
                  <a:bodyPr/>
                  <a:lstStyle/>
                  <a:p>
                    <a:fld id="{5C57FD21-1202-4C4C-ACFA-724A2D0CDB75}" type="CATEGORYNAME">
                      <a:rPr lang="en-US"/>
                      <a:pPr/>
                      <a:t>[CATEGORY NAME]</a:t>
                    </a:fld>
                    <a:r>
                      <a:rPr lang="en-US" baseline="0"/>
                      <a:t>
</a:t>
                    </a:r>
                    <a:fld id="{93A9FC0A-8E69-4AD2-96F0-FB5E891B8554}" type="PERCENTAGE">
                      <a:rPr lang="en-US" sz="1600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877491854896974"/>
                      <c:h val="0.28021577798565633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BD01-40BB-B72E-821656AF7F61}"/>
                </c:ext>
              </c:extLst>
            </c:dLbl>
            <c:dLbl>
              <c:idx val="1"/>
              <c:layout>
                <c:manualLayout>
                  <c:x val="0.20425800324853816"/>
                  <c:y val="-0.12604912118527647"/>
                </c:manualLayout>
              </c:layout>
              <c:tx>
                <c:rich>
                  <a:bodyPr/>
                  <a:lstStyle/>
                  <a:p>
                    <a:fld id="{CBD0A1B0-5E5F-44A2-8AD9-D41A49A4D36D}" type="CATEGORYNAME">
                      <a:rPr lang="en-US"/>
                      <a:pPr/>
                      <a:t>[CATEGORY NAME]</a:t>
                    </a:fld>
                    <a:r>
                      <a:rPr lang="en-US" baseline="0"/>
                      <a:t>
</a:t>
                    </a:r>
                    <a:fld id="{5B76D575-D4E3-4134-AAEE-D2D761763BDC}" type="PERCENTAGE">
                      <a:rPr lang="en-US" sz="1600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2059533837329757"/>
                      <c:h val="0.28021577798565633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BD01-40BB-B72E-821656AF7F61}"/>
                </c:ext>
              </c:extLst>
            </c:dLbl>
            <c:dLbl>
              <c:idx val="2"/>
              <c:layout>
                <c:manualLayout>
                  <c:x val="0.20961705564758631"/>
                  <c:y val="0.17085442103506271"/>
                </c:manualLayout>
              </c:layout>
              <c:tx>
                <c:rich>
                  <a:bodyPr/>
                  <a:lstStyle/>
                  <a:p>
                    <a:fld id="{D48592EB-9E88-472E-847B-116017C85F7B}" type="CATEGORYNAME">
                      <a:rPr lang="en-US"/>
                      <a:pPr/>
                      <a:t>[CATEGORY NAME]</a:t>
                    </a:fld>
                    <a:r>
                      <a:rPr lang="en-US" baseline="0"/>
                      <a:t>
</a:t>
                    </a:r>
                    <a:fld id="{668450FC-93E0-4422-8720-4A991A5A6735}" type="PERCENTAGE">
                      <a:rPr lang="en-US" sz="1600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0987811488036393"/>
                      <c:h val="0.17193115060804487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BD01-40BB-B72E-821656AF7F6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1400" b="1" i="0" u="none" strike="noStrike" kern="1200" spc="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0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#REF!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Lit>
                    <c:formatCode>General</c:formatCode>
                    <c:ptCount val="3"/>
                    <c:pt idx="0">
                      <c:v>0</c:v>
                    </c:pt>
                    <c:pt idx="1">
                      <c:v>0</c:v>
                    </c:pt>
                    <c:pt idx="2">
                      <c:v>0</c:v>
                    </c:pt>
                  </c:numLit>
                </c15:cat>
              </c15:filteredCategoryTitle>
            </c:ext>
            <c:ext xmlns:c16="http://schemas.microsoft.com/office/drawing/2014/chart" uri="{C3380CC4-5D6E-409C-BE32-E72D297353CC}">
              <c16:uniqueId val="{00000006-BD01-40BB-B72E-821656AF7F61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1" i="0" u="none" strike="noStrike" kern="1200" cap="all" spc="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995B-4873-8CC5-320EF197222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995B-4873-8CC5-320EF197222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995B-4873-8CC5-320EF1972226}"/>
              </c:ext>
            </c:extLst>
          </c:dPt>
          <c:dLbls>
            <c:dLbl>
              <c:idx val="0"/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95B-4873-8CC5-320EF1972226}"/>
                </c:ext>
              </c:extLst>
            </c:dLbl>
            <c:dLbl>
              <c:idx val="1"/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95B-4873-8CC5-320EF1972226}"/>
                </c:ext>
              </c:extLst>
            </c:dLbl>
            <c:dLbl>
              <c:idx val="2"/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95B-4873-8CC5-320EF197222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0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#REF!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Lit>
                    <c:formatCode>General</c:formatCode>
                    <c:ptCount val="3"/>
                    <c:pt idx="0">
                      <c:v>0</c:v>
                    </c:pt>
                    <c:pt idx="1">
                      <c:v>0</c:v>
                    </c:pt>
                    <c:pt idx="2">
                      <c:v>0</c:v>
                    </c:pt>
                  </c:numLit>
                </c15:cat>
              </c15:filteredCategoryTitle>
            </c:ext>
            <c:ext xmlns:c16="http://schemas.microsoft.com/office/drawing/2014/chart" uri="{C3380CC4-5D6E-409C-BE32-E72D297353CC}">
              <c16:uniqueId val="{00000006-995B-4873-8CC5-320EF1972226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Activity Comparation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P3_draft!$B$80</c:f>
              <c:strCache>
                <c:ptCount val="1"/>
                <c:pt idx="0">
                  <c:v>Apr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P3_draft!$A$81:$A$83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P3_draft!$B$81:$B$83</c:f>
              <c:numCache>
                <c:formatCode>0%</c:formatCode>
                <c:ptCount val="3"/>
                <c:pt idx="0">
                  <c:v>0.4</c:v>
                </c:pt>
                <c:pt idx="1">
                  <c:v>0.4</c:v>
                </c:pt>
                <c:pt idx="2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EA-426D-B157-1D6FF9019603}"/>
            </c:ext>
          </c:extLst>
        </c:ser>
        <c:ser>
          <c:idx val="1"/>
          <c:order val="1"/>
          <c:tx>
            <c:strRef>
              <c:f>P3_draft!$C$80</c:f>
              <c:strCache>
                <c:ptCount val="1"/>
                <c:pt idx="0">
                  <c:v>May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P3_draft!$A$81:$A$83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P3_draft!$C$81:$C$83</c:f>
              <c:numCache>
                <c:formatCode>0%</c:formatCode>
                <c:ptCount val="3"/>
                <c:pt idx="0">
                  <c:v>0.38</c:v>
                </c:pt>
                <c:pt idx="1">
                  <c:v>0.2</c:v>
                </c:pt>
                <c:pt idx="2">
                  <c:v>0.42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EA-426D-B157-1D6FF9019603}"/>
            </c:ext>
          </c:extLst>
        </c:ser>
        <c:ser>
          <c:idx val="2"/>
          <c:order val="2"/>
          <c:tx>
            <c:strRef>
              <c:f>P3_draft!$D$80</c:f>
              <c:strCache>
                <c:ptCount val="1"/>
                <c:pt idx="0">
                  <c:v>Jun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P3_draft!$A$81:$A$83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P3_draft!$D$81:$D$83</c:f>
              <c:numCache>
                <c:formatCode>0%</c:formatCode>
                <c:ptCount val="3"/>
                <c:pt idx="0">
                  <c:v>0.36</c:v>
                </c:pt>
                <c:pt idx="1">
                  <c:v>0.19</c:v>
                </c:pt>
                <c:pt idx="2">
                  <c:v>0.45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6EA-426D-B157-1D6FF9019603}"/>
            </c:ext>
          </c:extLst>
        </c:ser>
        <c:ser>
          <c:idx val="3"/>
          <c:order val="3"/>
          <c:tx>
            <c:strRef>
              <c:f>P3_draft!$E$80</c:f>
              <c:strCache>
                <c:ptCount val="1"/>
                <c:pt idx="0">
                  <c:v>Jul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P3_draft!$A$81:$A$83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P3_draft!$E$81:$E$83</c:f>
              <c:numCache>
                <c:formatCode>0%</c:formatCode>
                <c:ptCount val="3"/>
                <c:pt idx="0">
                  <c:v>0.45</c:v>
                </c:pt>
                <c:pt idx="1">
                  <c:v>0.25</c:v>
                </c:pt>
                <c:pt idx="2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6EA-426D-B157-1D6FF9019603}"/>
            </c:ext>
          </c:extLst>
        </c:ser>
        <c:ser>
          <c:idx val="4"/>
          <c:order val="4"/>
          <c:tx>
            <c:strRef>
              <c:f>P3_draft!$F$80</c:f>
              <c:strCache>
                <c:ptCount val="1"/>
                <c:pt idx="0">
                  <c:v>Aug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P3_draft!$A$81:$A$83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P3_draft!$F$81:$F$83</c:f>
              <c:numCache>
                <c:formatCode>0%</c:formatCode>
                <c:ptCount val="3"/>
                <c:pt idx="0">
                  <c:v>0.37</c:v>
                </c:pt>
                <c:pt idx="1">
                  <c:v>0.32</c:v>
                </c:pt>
                <c:pt idx="2">
                  <c:v>0.31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6EA-426D-B157-1D6FF9019603}"/>
            </c:ext>
          </c:extLst>
        </c:ser>
        <c:ser>
          <c:idx val="5"/>
          <c:order val="5"/>
          <c:tx>
            <c:strRef>
              <c:f>P3_draft!$G$80</c:f>
              <c:strCache>
                <c:ptCount val="1"/>
                <c:pt idx="0">
                  <c:v>Sep</c:v>
                </c:pt>
              </c:strCache>
            </c:strRef>
          </c:tx>
          <c:invertIfNegative val="0"/>
          <c:cat>
            <c:strRef>
              <c:f>P3_draft!$A$81:$A$83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P3_draft!$G$81:$G$83</c:f>
              <c:numCache>
                <c:formatCode>0%</c:formatCode>
                <c:ptCount val="3"/>
                <c:pt idx="0">
                  <c:v>0.26</c:v>
                </c:pt>
                <c:pt idx="1">
                  <c:v>0.3</c:v>
                </c:pt>
                <c:pt idx="2">
                  <c:v>0.44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6EA-426D-B157-1D6FF9019603}"/>
            </c:ext>
          </c:extLst>
        </c:ser>
        <c:ser>
          <c:idx val="6"/>
          <c:order val="6"/>
          <c:tx>
            <c:strRef>
              <c:f>P3_draft!$H$80</c:f>
              <c:strCache>
                <c:ptCount val="1"/>
                <c:pt idx="0">
                  <c:v>Oct</c:v>
                </c:pt>
              </c:strCache>
            </c:strRef>
          </c:tx>
          <c:invertIfNegative val="0"/>
          <c:cat>
            <c:strRef>
              <c:f>P3_draft!$A$81:$A$83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P3_draft!$H$81:$H$83</c:f>
              <c:numCache>
                <c:formatCode>0%</c:formatCode>
                <c:ptCount val="3"/>
                <c:pt idx="0">
                  <c:v>0.27</c:v>
                </c:pt>
                <c:pt idx="1">
                  <c:v>0.24</c:v>
                </c:pt>
                <c:pt idx="2">
                  <c:v>0.49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EA-426D-B157-1D6FF9019603}"/>
            </c:ext>
          </c:extLst>
        </c:ser>
        <c:ser>
          <c:idx val="7"/>
          <c:order val="7"/>
          <c:tx>
            <c:strRef>
              <c:f>P3_draft!$I$80</c:f>
              <c:strCache>
                <c:ptCount val="1"/>
                <c:pt idx="0">
                  <c:v>Nov</c:v>
                </c:pt>
              </c:strCache>
            </c:strRef>
          </c:tx>
          <c:invertIfNegative val="0"/>
          <c:cat>
            <c:strRef>
              <c:f>P3_draft!$A$81:$A$83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P3_draft!$I$81:$I$83</c:f>
              <c:numCache>
                <c:formatCode>0%</c:formatCode>
                <c:ptCount val="3"/>
                <c:pt idx="0">
                  <c:v>0.28000000000000003</c:v>
                </c:pt>
                <c:pt idx="1">
                  <c:v>0.19</c:v>
                </c:pt>
                <c:pt idx="2">
                  <c:v>0.53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6EA-426D-B157-1D6FF9019603}"/>
            </c:ext>
          </c:extLst>
        </c:ser>
        <c:ser>
          <c:idx val="8"/>
          <c:order val="8"/>
          <c:tx>
            <c:strRef>
              <c:f>P3_draft!$J$80</c:f>
              <c:strCache>
                <c:ptCount val="1"/>
                <c:pt idx="0">
                  <c:v>Dec</c:v>
                </c:pt>
              </c:strCache>
            </c:strRef>
          </c:tx>
          <c:invertIfNegative val="0"/>
          <c:cat>
            <c:strRef>
              <c:f>P3_draft!$A$81:$A$83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P3_draft!$J$81:$J$83</c:f>
              <c:numCache>
                <c:formatCode>0%</c:formatCode>
                <c:ptCount val="3"/>
                <c:pt idx="0">
                  <c:v>0.32</c:v>
                </c:pt>
                <c:pt idx="1">
                  <c:v>0.22</c:v>
                </c:pt>
                <c:pt idx="2">
                  <c:v>0.46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6EA-426D-B157-1D6FF90196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67320520"/>
        <c:axId val="467321304"/>
      </c:barChart>
      <c:catAx>
        <c:axId val="467320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321304"/>
        <c:crosses val="autoZero"/>
        <c:auto val="1"/>
        <c:lblAlgn val="ctr"/>
        <c:lblOffset val="100"/>
        <c:noMultiLvlLbl val="0"/>
      </c:catAx>
      <c:valAx>
        <c:axId val="467321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3205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92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Activity Comparation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P3_draft!$B$80</c:f>
              <c:strCache>
                <c:ptCount val="1"/>
                <c:pt idx="0">
                  <c:v>Apr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P3_draft!$A$81:$A$83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P3_draft!$B$81:$B$83</c:f>
              <c:numCache>
                <c:formatCode>0%</c:formatCode>
                <c:ptCount val="3"/>
                <c:pt idx="0">
                  <c:v>0.4</c:v>
                </c:pt>
                <c:pt idx="1">
                  <c:v>0.4</c:v>
                </c:pt>
                <c:pt idx="2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5C-49F1-ACD2-81F6EC10226A}"/>
            </c:ext>
          </c:extLst>
        </c:ser>
        <c:ser>
          <c:idx val="1"/>
          <c:order val="1"/>
          <c:tx>
            <c:strRef>
              <c:f>P3_draft!$C$80</c:f>
              <c:strCache>
                <c:ptCount val="1"/>
                <c:pt idx="0">
                  <c:v>May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P3_draft!$A$81:$A$83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P3_draft!$C$81:$C$83</c:f>
              <c:numCache>
                <c:formatCode>0%</c:formatCode>
                <c:ptCount val="3"/>
                <c:pt idx="0">
                  <c:v>0.38</c:v>
                </c:pt>
                <c:pt idx="1">
                  <c:v>0.2</c:v>
                </c:pt>
                <c:pt idx="2">
                  <c:v>0.42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5C-49F1-ACD2-81F6EC10226A}"/>
            </c:ext>
          </c:extLst>
        </c:ser>
        <c:ser>
          <c:idx val="2"/>
          <c:order val="2"/>
          <c:tx>
            <c:strRef>
              <c:f>P3_draft!$D$80</c:f>
              <c:strCache>
                <c:ptCount val="1"/>
                <c:pt idx="0">
                  <c:v>Jun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lgDashDotDot"/>
              <a:round/>
            </a:ln>
            <a:effectLst/>
          </c:spPr>
          <c:marker>
            <c:symbol val="none"/>
          </c:marker>
          <c:cat>
            <c:strRef>
              <c:f>P3_draft!$A$81:$A$83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P3_draft!$D$81:$D$83</c:f>
              <c:numCache>
                <c:formatCode>0%</c:formatCode>
                <c:ptCount val="3"/>
                <c:pt idx="0">
                  <c:v>0.36</c:v>
                </c:pt>
                <c:pt idx="1">
                  <c:v>0.19</c:v>
                </c:pt>
                <c:pt idx="2">
                  <c:v>0.45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5C-49F1-ACD2-81F6EC1022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7320912"/>
        <c:axId val="467324048"/>
      </c:lineChart>
      <c:catAx>
        <c:axId val="467320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324048"/>
        <c:crosses val="autoZero"/>
        <c:auto val="1"/>
        <c:lblAlgn val="ctr"/>
        <c:lblOffset val="100"/>
        <c:noMultiLvlLbl val="0"/>
      </c:catAx>
      <c:valAx>
        <c:axId val="46732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3209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lang="ja-JP"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1" i="0" u="none" strike="noStrike" kern="1200" cap="all" spc="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'[1]Ita-Kona_Nov'!$J$30</c:f>
              <c:strCache>
                <c:ptCount val="1"/>
                <c:pt idx="0">
                  <c:v>Member7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BB50-48A6-A146-C7ACADDE4E4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BB50-48A6-A146-C7ACADDE4E4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BB50-48A6-A146-C7ACADDE4E45}"/>
              </c:ext>
            </c:extLst>
          </c:dPt>
          <c:dLbls>
            <c:dLbl>
              <c:idx val="1"/>
              <c:layout>
                <c:manualLayout>
                  <c:x val="0.19962109281794321"/>
                  <c:y val="3.5097009168245437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B50-48A6-A146-C7ACADDE4E45}"/>
                </c:ext>
              </c:extLst>
            </c:dLbl>
            <c:dLbl>
              <c:idx val="2"/>
              <c:layout>
                <c:manualLayout>
                  <c:x val="0.10460333077888202"/>
                  <c:y val="0.1375199581552915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8920283357419752"/>
                      <c:h val="0.2132012093234534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BB50-48A6-A146-C7ACADDE4E4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'[1]Ita-Kona_Nov'!$K$29:$M$29</c:f>
              <c:strCache>
                <c:ptCount val="3"/>
                <c:pt idx="0">
                  <c:v>S</c:v>
                </c:pt>
                <c:pt idx="1">
                  <c:v>T</c:v>
                </c:pt>
                <c:pt idx="2">
                  <c:v>D</c:v>
                </c:pt>
              </c:strCache>
            </c:strRef>
          </c:cat>
          <c:val>
            <c:numRef>
              <c:f>'[1]Ita-Kona_Nov'!$K$30:$M$30</c:f>
              <c:numCache>
                <c:formatCode>General</c:formatCode>
                <c:ptCount val="3"/>
                <c:pt idx="0">
                  <c:v>0.74</c:v>
                </c:pt>
                <c:pt idx="1">
                  <c:v>0.2</c:v>
                </c:pt>
                <c:pt idx="2">
                  <c:v>0.06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B50-48A6-A146-C7ACADDE4E4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190544282698289"/>
          <c:y val="0.24330927842188704"/>
          <c:w val="0.57207151392407951"/>
          <c:h val="0.6417149548910499"/>
        </c:manualLayout>
      </c:layout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0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#REF!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Lit>
                    <c:formatCode>General</c:formatCode>
                    <c:ptCount val="3"/>
                    <c:pt idx="0">
                      <c:v>0</c:v>
                    </c:pt>
                    <c:pt idx="1">
                      <c:v>0</c:v>
                    </c:pt>
                    <c:pt idx="2">
                      <c:v>0</c:v>
                    </c:pt>
                  </c:numLit>
                </c15:cat>
              </c15:filteredCategoryTitle>
            </c:ext>
            <c:ext xmlns:c16="http://schemas.microsoft.com/office/drawing/2014/chart" uri="{C3380CC4-5D6E-409C-BE32-E72D297353CC}">
              <c16:uniqueId val="{00000000-AFA6-419F-B6DF-1915169226C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0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#REF!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Lit>
                    <c:formatCode>General</c:formatCode>
                    <c:ptCount val="3"/>
                    <c:pt idx="0">
                      <c:v>0</c:v>
                    </c:pt>
                    <c:pt idx="1">
                      <c:v>0</c:v>
                    </c:pt>
                    <c:pt idx="2">
                      <c:v>0</c:v>
                    </c:pt>
                  </c:numLit>
                </c15:cat>
              </c15:filteredCategoryTitle>
            </c:ext>
            <c:ext xmlns:c16="http://schemas.microsoft.com/office/drawing/2014/chart" uri="{C3380CC4-5D6E-409C-BE32-E72D297353CC}">
              <c16:uniqueId val="{00000000-6D54-4FC1-8329-3DF8C736C4A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1" i="0" u="none" strike="noStrike" kern="1200" cap="all" spc="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558005905403993"/>
          <c:y val="0.32160245426426309"/>
          <c:w val="0.64148820164016873"/>
          <c:h val="0.67839771508370184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DF57-42C2-A024-C04E5A5F59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DF57-42C2-A024-C04E5A5F59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DF57-42C2-A024-C04E5A5F5932}"/>
              </c:ext>
            </c:extLst>
          </c:dPt>
          <c:dLbls>
            <c:delete val="1"/>
          </c:dLbls>
          <c: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0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Member1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Lit>
                    <c:ptCount val="3"/>
                    <c:pt idx="0">
                      <c:v>S</c:v>
                    </c:pt>
                    <c:pt idx="1">
                      <c:v>T</c:v>
                    </c:pt>
                    <c:pt idx="2">
                      <c:v>D</c:v>
                    </c:pt>
                  </c:strLit>
                </c15:cat>
              </c15:filteredCategoryTitle>
            </c:ext>
            <c:ext xmlns:c16="http://schemas.microsoft.com/office/drawing/2014/chart" uri="{C3380CC4-5D6E-409C-BE32-E72D297353CC}">
              <c16:uniqueId val="{00000006-DF57-42C2-A024-C04E5A5F593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1" i="0" u="none" strike="noStrike" kern="1200" cap="all" spc="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E190-4B3E-B7D7-C0EE809CE307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E190-4B3E-B7D7-C0EE809CE307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2-E190-4B3E-B7D7-C0EE809CE307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Lit>
              <c:formatCode>General</c:formatCode>
              <c:ptCount val="3"/>
              <c:pt idx="0">
                <c:v>0.6</c:v>
              </c:pt>
              <c:pt idx="1">
                <c:v>0.1</c:v>
              </c:pt>
              <c:pt idx="2">
                <c:v>0.3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Member2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Lit>
                    <c:ptCount val="3"/>
                    <c:pt idx="0">
                      <c:v>S</c:v>
                    </c:pt>
                    <c:pt idx="1">
                      <c:v>T</c:v>
                    </c:pt>
                    <c:pt idx="2">
                      <c:v>D</c:v>
                    </c:pt>
                  </c:strLit>
                </c15:cat>
              </c15:filteredCategoryTitle>
            </c:ext>
            <c:ext xmlns:c16="http://schemas.microsoft.com/office/drawing/2014/chart" uri="{C3380CC4-5D6E-409C-BE32-E72D297353CC}">
              <c16:uniqueId val="{00000003-E190-4B3E-B7D7-C0EE809CE30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3561671238171444"/>
          <c:y val="3.864734299516908E-2"/>
        </c:manualLayout>
      </c:layout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Lbls>
            <c:dLbl>
              <c:idx val="0"/>
              <c:layout>
                <c:manualLayout>
                  <c:x val="-0.2285229688448277"/>
                  <c:y val="-8.3735909822866342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578698246003369"/>
                      <c:h val="0.3038834951456310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43AE-44EB-85EE-B2AD76DCD1CC}"/>
                </c:ext>
              </c:extLst>
            </c:dLbl>
            <c:dLbl>
              <c:idx val="1"/>
              <c:layout>
                <c:manualLayout>
                  <c:x val="0.11264651481909513"/>
                  <c:y val="0.20413677343493367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2181031099500379"/>
                      <c:h val="0.3038834951456310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43AE-44EB-85EE-B2AD76DCD1CC}"/>
                </c:ext>
              </c:extLst>
            </c:dLbl>
            <c:dLbl>
              <c:idx val="2"/>
              <c:layout>
                <c:manualLayout>
                  <c:x val="3.5803226000005219E-2"/>
                  <c:y val="0.16606017144016855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2307555969940843"/>
                      <c:h val="0.3038834951456310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43AE-44EB-85EE-B2AD76DCD1C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lang="ja-JP" sz="1200" b="1"/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Lit>
              <c:formatCode>General</c:formatCode>
              <c:ptCount val="3"/>
              <c:pt idx="0">
                <c:v>0.8</c:v>
              </c:pt>
              <c:pt idx="1">
                <c:v>0.15</c:v>
              </c:pt>
              <c:pt idx="2">
                <c:v>0.05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Member6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Lit>
                    <c:ptCount val="3"/>
                    <c:pt idx="0">
                      <c:v>S</c:v>
                    </c:pt>
                    <c:pt idx="1">
                      <c:v>T</c:v>
                    </c:pt>
                    <c:pt idx="2">
                      <c:v>D</c:v>
                    </c:pt>
                  </c:strLit>
                </c15:cat>
              </c15:filteredCategoryTitle>
            </c:ext>
            <c:ext xmlns:c16="http://schemas.microsoft.com/office/drawing/2014/chart" uri="{C3380CC4-5D6E-409C-BE32-E72D297353CC}">
              <c16:uniqueId val="{00000003-43AE-44EB-85EE-B2AD76DCD1C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1" i="0" u="none" strike="noStrike" kern="1200" cap="all" spc="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4566-4635-B9A1-EC598AF49EB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4566-4635-B9A1-EC598AF49EB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4566-4635-B9A1-EC598AF49EB6}"/>
              </c:ext>
            </c:extLst>
          </c:dPt>
          <c:dLbls>
            <c:dLbl>
              <c:idx val="0"/>
              <c:layout>
                <c:manualLayout>
                  <c:x val="-0.24276449534717262"/>
                  <c:y val="-5.7629240967288685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566-4635-B9A1-EC598AF49EB6}"/>
                </c:ext>
              </c:extLst>
            </c:dLbl>
            <c:dLbl>
              <c:idx val="1"/>
              <c:layout>
                <c:manualLayout>
                  <c:x val="0.19962109281794321"/>
                  <c:y val="3.509700916824543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566-4635-B9A1-EC598AF49EB6}"/>
                </c:ext>
              </c:extLst>
            </c:dLbl>
            <c:dLbl>
              <c:idx val="2"/>
              <c:layout>
                <c:manualLayout>
                  <c:x val="8.9850393700787401E-2"/>
                  <c:y val="0.19336013657372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lang="ja-JP" sz="120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5586972083035068"/>
                      <c:h val="0.286515653970551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4566-4635-B9A1-EC598AF49EB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Lit>
              <c:formatCode>General</c:formatCode>
              <c:ptCount val="3"/>
              <c:pt idx="0">
                <c:v>0.57999999999999996</c:v>
              </c:pt>
              <c:pt idx="1">
                <c:v>0.37</c:v>
              </c:pt>
              <c:pt idx="2">
                <c:v>0.05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Member7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Lit>
                    <c:ptCount val="3"/>
                    <c:pt idx="0">
                      <c:v>S</c:v>
                    </c:pt>
                    <c:pt idx="1">
                      <c:v>T</c:v>
                    </c:pt>
                    <c:pt idx="2">
                      <c:v>D</c:v>
                    </c:pt>
                  </c:strLit>
                </c15:cat>
              </c15:filteredCategoryTitle>
            </c:ext>
            <c:ext xmlns:c16="http://schemas.microsoft.com/office/drawing/2014/chart" uri="{C3380CC4-5D6E-409C-BE32-E72D297353CC}">
              <c16:uniqueId val="{00000006-4566-4635-B9A1-EC598AF49EB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Lbls>
            <c:dLbl>
              <c:idx val="1"/>
              <c:layout>
                <c:manualLayout>
                  <c:x val="0.17313787272148667"/>
                  <c:y val="-0.1105253170527313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982-45B2-8456-DD477D007D98}"/>
                </c:ext>
              </c:extLst>
            </c:dLbl>
            <c:dLbl>
              <c:idx val="2"/>
              <c:layout>
                <c:manualLayout>
                  <c:x val="0.13036047320549735"/>
                  <c:y val="0.21178639826780946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982-45B2-8456-DD477D007D9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lang="ja-JP" sz="1200" b="1">
                    <a:solidFill>
                      <a:schemeClr val="tx1"/>
                    </a:solidFill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Lit>
              <c:formatCode>General</c:formatCode>
              <c:ptCount val="3"/>
              <c:pt idx="0">
                <c:v>0.6</c:v>
              </c:pt>
              <c:pt idx="1">
                <c:v>0.31</c:v>
              </c:pt>
              <c:pt idx="2">
                <c:v>0.09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Member8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Lit>
                    <c:ptCount val="3"/>
                    <c:pt idx="0">
                      <c:v>S</c:v>
                    </c:pt>
                    <c:pt idx="1">
                      <c:v>T</c:v>
                    </c:pt>
                    <c:pt idx="2">
                      <c:v>D</c:v>
                    </c:pt>
                  </c:strLit>
                </c15:cat>
              </c15:filteredCategoryTitle>
            </c:ext>
            <c:ext xmlns:c16="http://schemas.microsoft.com/office/drawing/2014/chart" uri="{C3380CC4-5D6E-409C-BE32-E72D297353CC}">
              <c16:uniqueId val="{00000002-7982-45B2-8456-DD477D007D9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1" i="0" u="none" strike="noStrike" kern="1200" cap="all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B57-4241-A735-2D2F49A7C54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B57-4241-A735-2D2F49A7C54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B57-4241-A735-2D2F49A7C547}"/>
              </c:ext>
            </c:extLst>
          </c:dPt>
          <c:dLbls>
            <c:dLbl>
              <c:idx val="0"/>
              <c:layout>
                <c:manualLayout>
                  <c:x val="-0.17615606821734955"/>
                  <c:y val="0.1009116308076083"/>
                </c:manualLayout>
              </c:layout>
              <c:tx>
                <c:rich>
                  <a:bodyPr/>
                  <a:lstStyle/>
                  <a:p>
                    <a:fld id="{5C57FD21-1202-4C4C-ACFA-724A2D0CDB75}" type="CATEGORYNAME">
                      <a:rPr lang="en-US"/>
                      <a:pPr/>
                      <a:t>[CATEGORY NAME]</a:t>
                    </a:fld>
                    <a:r>
                      <a:rPr lang="en-US" baseline="0"/>
                      <a:t>
</a:t>
                    </a:r>
                    <a:fld id="{93A9FC0A-8E69-4AD2-96F0-FB5E891B8554}" type="PERCENTAGE">
                      <a:rPr lang="en-US" sz="1600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877491854896974"/>
                      <c:h val="0.28021577798565633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6B57-4241-A735-2D2F49A7C547}"/>
                </c:ext>
              </c:extLst>
            </c:dLbl>
            <c:dLbl>
              <c:idx val="1"/>
              <c:layout>
                <c:manualLayout>
                  <c:x val="0.20425800324853816"/>
                  <c:y val="-0.12604912118527647"/>
                </c:manualLayout>
              </c:layout>
              <c:tx>
                <c:rich>
                  <a:bodyPr/>
                  <a:lstStyle/>
                  <a:p>
                    <a:fld id="{CBD0A1B0-5E5F-44A2-8AD9-D41A49A4D36D}" type="CATEGORYNAME">
                      <a:rPr lang="en-US"/>
                      <a:pPr/>
                      <a:t>[CATEGORY NAME]</a:t>
                    </a:fld>
                    <a:r>
                      <a:rPr lang="en-US" baseline="0"/>
                      <a:t>
</a:t>
                    </a:r>
                    <a:fld id="{5B76D575-D4E3-4134-AAEE-D2D761763BDC}" type="PERCENTAGE">
                      <a:rPr lang="en-US" sz="1600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2059533837329757"/>
                      <c:h val="0.28021577798565633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6B57-4241-A735-2D2F49A7C547}"/>
                </c:ext>
              </c:extLst>
            </c:dLbl>
            <c:dLbl>
              <c:idx val="2"/>
              <c:layout>
                <c:manualLayout>
                  <c:x val="0.20961705564758631"/>
                  <c:y val="0.17085442103506271"/>
                </c:manualLayout>
              </c:layout>
              <c:tx>
                <c:rich>
                  <a:bodyPr/>
                  <a:lstStyle/>
                  <a:p>
                    <a:fld id="{D48592EB-9E88-472E-847B-116017C85F7B}" type="CATEGORYNAME">
                      <a:rPr lang="en-US"/>
                      <a:pPr/>
                      <a:t>[CATEGORY NAME]</a:t>
                    </a:fld>
                    <a:r>
                      <a:rPr lang="en-US" baseline="0"/>
                      <a:t>
</a:t>
                    </a:r>
                    <a:fld id="{668450FC-93E0-4422-8720-4A991A5A6735}" type="PERCENTAGE">
                      <a:rPr lang="en-US" sz="1600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0987811488036393"/>
                      <c:h val="0.17193115060804487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6B57-4241-A735-2D2F49A7C54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1400" b="1" i="0" u="none" strike="noStrike" kern="1200" spc="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Lit>
              <c:formatCode>General</c:formatCode>
              <c:ptCount val="3"/>
              <c:pt idx="0">
                <c:v>0.45500000000000002</c:v>
              </c:pt>
              <c:pt idx="1">
                <c:v>0.22125</c:v>
              </c:pt>
              <c:pt idx="2">
                <c:v>0.32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ISG Activity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Lit>
                    <c:ptCount val="3"/>
                    <c:pt idx="0">
                      <c:v>Normal Support (S)</c:v>
                    </c:pt>
                    <c:pt idx="1">
                      <c:v>Trouble Support (T)</c:v>
                    </c:pt>
                    <c:pt idx="2">
                      <c:v>Develop (D)</c:v>
                    </c:pt>
                  </c:strLit>
                </c15:cat>
              </c15:filteredCategoryTitle>
            </c:ext>
            <c:ext xmlns:c16="http://schemas.microsoft.com/office/drawing/2014/chart" uri="{C3380CC4-5D6E-409C-BE32-E72D297353CC}">
              <c16:uniqueId val="{00000006-6B57-4241-A735-2D2F49A7C547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1" i="0" u="none" strike="noStrike" kern="1200" cap="all" spc="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E048-4EA9-BEE9-84544D38A68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E048-4EA9-BEE9-84544D38A68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E048-4EA9-BEE9-84544D38A68D}"/>
              </c:ext>
            </c:extLst>
          </c:dPt>
          <c:dLbls>
            <c:dLbl>
              <c:idx val="0"/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048-4EA9-BEE9-84544D38A68D}"/>
                </c:ext>
              </c:extLst>
            </c:dLbl>
            <c:dLbl>
              <c:idx val="1"/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048-4EA9-BEE9-84544D38A68D}"/>
                </c:ext>
              </c:extLst>
            </c:dLbl>
            <c:dLbl>
              <c:idx val="2"/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048-4EA9-BEE9-84544D38A68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Lit>
              <c:formatCode>General</c:formatCode>
              <c:ptCount val="3"/>
              <c:pt idx="0">
                <c:v>0.48</c:v>
              </c:pt>
              <c:pt idx="1">
                <c:v>0.26</c:v>
              </c:pt>
              <c:pt idx="2">
                <c:v>0.26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Member5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Lit>
                    <c:ptCount val="3"/>
                    <c:pt idx="0">
                      <c:v>S</c:v>
                    </c:pt>
                    <c:pt idx="1">
                      <c:v>T</c:v>
                    </c:pt>
                    <c:pt idx="2">
                      <c:v>D</c:v>
                    </c:pt>
                  </c:strLit>
                </c15:cat>
              </c15:filteredCategoryTitle>
            </c:ext>
            <c:ext xmlns:c16="http://schemas.microsoft.com/office/drawing/2014/chart" uri="{C3380CC4-5D6E-409C-BE32-E72D297353CC}">
              <c16:uniqueId val="{00000006-E048-4EA9-BEE9-84544D38A68D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Activity Comparation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'P3'!$B$74</c:f>
              <c:strCache>
                <c:ptCount val="1"/>
                <c:pt idx="0">
                  <c:v>Apr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'P3'!$A$75:$A$77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'P3'!$B$75:$B$77</c:f>
              <c:numCache>
                <c:formatCode>0%</c:formatCode>
                <c:ptCount val="3"/>
                <c:pt idx="0">
                  <c:v>0.4</c:v>
                </c:pt>
                <c:pt idx="1">
                  <c:v>0.4</c:v>
                </c:pt>
                <c:pt idx="2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C5-470C-BB10-2E365EDD0537}"/>
            </c:ext>
          </c:extLst>
        </c:ser>
        <c:ser>
          <c:idx val="1"/>
          <c:order val="1"/>
          <c:tx>
            <c:strRef>
              <c:f>'P3'!$C$74</c:f>
              <c:strCache>
                <c:ptCount val="1"/>
                <c:pt idx="0">
                  <c:v>May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'P3'!$A$75:$A$77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'P3'!$C$75:$C$77</c:f>
              <c:numCache>
                <c:formatCode>0%</c:formatCode>
                <c:ptCount val="3"/>
                <c:pt idx="0">
                  <c:v>0.38</c:v>
                </c:pt>
                <c:pt idx="1">
                  <c:v>0.2</c:v>
                </c:pt>
                <c:pt idx="2">
                  <c:v>0.42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C5-470C-BB10-2E365EDD0537}"/>
            </c:ext>
          </c:extLst>
        </c:ser>
        <c:ser>
          <c:idx val="2"/>
          <c:order val="2"/>
          <c:tx>
            <c:strRef>
              <c:f>'P3'!$D$74</c:f>
              <c:strCache>
                <c:ptCount val="1"/>
                <c:pt idx="0">
                  <c:v>Jun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'P3'!$A$75:$A$77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'P3'!$D$75:$D$77</c:f>
              <c:numCache>
                <c:formatCode>0%</c:formatCode>
                <c:ptCount val="3"/>
                <c:pt idx="0">
                  <c:v>0.36</c:v>
                </c:pt>
                <c:pt idx="1">
                  <c:v>0.19</c:v>
                </c:pt>
                <c:pt idx="2">
                  <c:v>0.45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DC5-470C-BB10-2E365EDD0537}"/>
            </c:ext>
          </c:extLst>
        </c:ser>
        <c:ser>
          <c:idx val="3"/>
          <c:order val="3"/>
          <c:tx>
            <c:strRef>
              <c:f>'P3'!$E$74</c:f>
              <c:strCache>
                <c:ptCount val="1"/>
                <c:pt idx="0">
                  <c:v>Jul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'P3'!$A$75:$A$77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'P3'!$E$75:$E$77</c:f>
              <c:numCache>
                <c:formatCode>0%</c:formatCode>
                <c:ptCount val="3"/>
                <c:pt idx="0">
                  <c:v>0.45</c:v>
                </c:pt>
                <c:pt idx="1">
                  <c:v>0.25</c:v>
                </c:pt>
                <c:pt idx="2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DC5-470C-BB10-2E365EDD0537}"/>
            </c:ext>
          </c:extLst>
        </c:ser>
        <c:ser>
          <c:idx val="4"/>
          <c:order val="4"/>
          <c:tx>
            <c:strRef>
              <c:f>'P3'!$F$74</c:f>
              <c:strCache>
                <c:ptCount val="1"/>
                <c:pt idx="0">
                  <c:v>Aug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'P3'!$A$75:$A$77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'P3'!$F$75:$F$77</c:f>
              <c:numCache>
                <c:formatCode>0%</c:formatCode>
                <c:ptCount val="3"/>
                <c:pt idx="0">
                  <c:v>0.37</c:v>
                </c:pt>
                <c:pt idx="1">
                  <c:v>0.32</c:v>
                </c:pt>
                <c:pt idx="2">
                  <c:v>0.31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DC5-470C-BB10-2E365EDD0537}"/>
            </c:ext>
          </c:extLst>
        </c:ser>
        <c:ser>
          <c:idx val="5"/>
          <c:order val="5"/>
          <c:tx>
            <c:strRef>
              <c:f>'P3'!$G$74</c:f>
              <c:strCache>
                <c:ptCount val="1"/>
                <c:pt idx="0">
                  <c:v>Sep</c:v>
                </c:pt>
              </c:strCache>
            </c:strRef>
          </c:tx>
          <c:invertIfNegative val="0"/>
          <c:cat>
            <c:strRef>
              <c:f>'P3'!$A$75:$A$77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'P3'!$G$75:$G$77</c:f>
              <c:numCache>
                <c:formatCode>0%</c:formatCode>
                <c:ptCount val="3"/>
                <c:pt idx="0">
                  <c:v>0.26</c:v>
                </c:pt>
                <c:pt idx="1">
                  <c:v>0.3</c:v>
                </c:pt>
                <c:pt idx="2">
                  <c:v>0.44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DC5-470C-BB10-2E365EDD0537}"/>
            </c:ext>
          </c:extLst>
        </c:ser>
        <c:ser>
          <c:idx val="6"/>
          <c:order val="6"/>
          <c:tx>
            <c:strRef>
              <c:f>'P3'!$H$74</c:f>
              <c:strCache>
                <c:ptCount val="1"/>
                <c:pt idx="0">
                  <c:v>Oct</c:v>
                </c:pt>
              </c:strCache>
            </c:strRef>
          </c:tx>
          <c:invertIfNegative val="0"/>
          <c:cat>
            <c:strRef>
              <c:f>'P3'!$A$75:$A$77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'P3'!$H$75:$H$77</c:f>
              <c:numCache>
                <c:formatCode>0%</c:formatCode>
                <c:ptCount val="3"/>
                <c:pt idx="0">
                  <c:v>0.27</c:v>
                </c:pt>
                <c:pt idx="1">
                  <c:v>0.24</c:v>
                </c:pt>
                <c:pt idx="2">
                  <c:v>0.49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DC5-470C-BB10-2E365EDD0537}"/>
            </c:ext>
          </c:extLst>
        </c:ser>
        <c:ser>
          <c:idx val="7"/>
          <c:order val="7"/>
          <c:tx>
            <c:strRef>
              <c:f>'P3'!$I$74</c:f>
              <c:strCache>
                <c:ptCount val="1"/>
                <c:pt idx="0">
                  <c:v>Nov</c:v>
                </c:pt>
              </c:strCache>
            </c:strRef>
          </c:tx>
          <c:invertIfNegative val="0"/>
          <c:cat>
            <c:strRef>
              <c:f>'P3'!$A$75:$A$77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'P3'!$I$75:$I$77</c:f>
              <c:numCache>
                <c:formatCode>0%</c:formatCode>
                <c:ptCount val="3"/>
                <c:pt idx="0">
                  <c:v>0.28000000000000003</c:v>
                </c:pt>
                <c:pt idx="1">
                  <c:v>0.19</c:v>
                </c:pt>
                <c:pt idx="2">
                  <c:v>0.53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DC5-470C-BB10-2E365EDD0537}"/>
            </c:ext>
          </c:extLst>
        </c:ser>
        <c:ser>
          <c:idx val="8"/>
          <c:order val="8"/>
          <c:tx>
            <c:strRef>
              <c:f>'P3'!$J$74</c:f>
              <c:strCache>
                <c:ptCount val="1"/>
                <c:pt idx="0">
                  <c:v>Dec</c:v>
                </c:pt>
              </c:strCache>
            </c:strRef>
          </c:tx>
          <c:invertIfNegative val="0"/>
          <c:cat>
            <c:strRef>
              <c:f>'P3'!$A$75:$A$77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'P3'!$J$75:$J$77</c:f>
              <c:numCache>
                <c:formatCode>0%</c:formatCode>
                <c:ptCount val="3"/>
                <c:pt idx="0">
                  <c:v>0.32</c:v>
                </c:pt>
                <c:pt idx="1">
                  <c:v>0.22</c:v>
                </c:pt>
                <c:pt idx="2">
                  <c:v>0.46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DC5-470C-BB10-2E365EDD05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67320520"/>
        <c:axId val="467321304"/>
      </c:barChart>
      <c:catAx>
        <c:axId val="467320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321304"/>
        <c:crosses val="autoZero"/>
        <c:auto val="1"/>
        <c:lblAlgn val="ctr"/>
        <c:lblOffset val="100"/>
        <c:noMultiLvlLbl val="0"/>
      </c:catAx>
      <c:valAx>
        <c:axId val="467321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3205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'[1]Ita-Kona_Nov'!$J$32</c:f>
              <c:strCache>
                <c:ptCount val="1"/>
                <c:pt idx="0">
                  <c:v>Member8</c:v>
                </c:pt>
              </c:strCache>
            </c:strRef>
          </c:tx>
          <c:dLbls>
            <c:dLbl>
              <c:idx val="1"/>
              <c:layout>
                <c:manualLayout>
                  <c:x val="-0.11483609499427869"/>
                  <c:y val="-0.11052515540778547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F27-4CE7-B4F9-AC31579B5342}"/>
                </c:ext>
              </c:extLst>
            </c:dLbl>
            <c:dLbl>
              <c:idx val="2"/>
              <c:layout>
                <c:manualLayout>
                  <c:x val="0.13036047320549735"/>
                  <c:y val="0.21178639826780946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F27-4CE7-B4F9-AC31579B534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lang="ja-JP" sz="1200" b="1">
                    <a:solidFill>
                      <a:schemeClr val="tx1"/>
                    </a:solidFill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'[1]Ita-Kona_Nov'!$K$31:$M$31</c:f>
              <c:strCache>
                <c:ptCount val="3"/>
                <c:pt idx="0">
                  <c:v>S</c:v>
                </c:pt>
                <c:pt idx="1">
                  <c:v>T</c:v>
                </c:pt>
                <c:pt idx="2">
                  <c:v>D</c:v>
                </c:pt>
              </c:strCache>
            </c:strRef>
          </c:cat>
          <c:val>
            <c:numRef>
              <c:f>'[1]Ita-Kona_Nov'!$K$32:$M$32</c:f>
              <c:numCache>
                <c:formatCode>General</c:formatCode>
                <c:ptCount val="3"/>
                <c:pt idx="0">
                  <c:v>0.3</c:v>
                </c:pt>
                <c:pt idx="1">
                  <c:v>0.31</c:v>
                </c:pt>
                <c:pt idx="2">
                  <c:v>0.39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27-4CE7-B4F9-AC31579B534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92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Activity Comparation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'P3'!$B$74</c:f>
              <c:strCache>
                <c:ptCount val="1"/>
                <c:pt idx="0">
                  <c:v>Apr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'P3'!$A$75:$A$77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'P3'!$B$75:$B$77</c:f>
              <c:numCache>
                <c:formatCode>0%</c:formatCode>
                <c:ptCount val="3"/>
                <c:pt idx="0">
                  <c:v>0.4</c:v>
                </c:pt>
                <c:pt idx="1">
                  <c:v>0.4</c:v>
                </c:pt>
                <c:pt idx="2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F8-49D4-9D25-560239BF49BB}"/>
            </c:ext>
          </c:extLst>
        </c:ser>
        <c:ser>
          <c:idx val="1"/>
          <c:order val="1"/>
          <c:tx>
            <c:strRef>
              <c:f>'P3'!$C$74</c:f>
              <c:strCache>
                <c:ptCount val="1"/>
                <c:pt idx="0">
                  <c:v>May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'P3'!$A$75:$A$77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'P3'!$C$75:$C$77</c:f>
              <c:numCache>
                <c:formatCode>0%</c:formatCode>
                <c:ptCount val="3"/>
                <c:pt idx="0">
                  <c:v>0.38</c:v>
                </c:pt>
                <c:pt idx="1">
                  <c:v>0.2</c:v>
                </c:pt>
                <c:pt idx="2">
                  <c:v>0.42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F8-49D4-9D25-560239BF49BB}"/>
            </c:ext>
          </c:extLst>
        </c:ser>
        <c:ser>
          <c:idx val="2"/>
          <c:order val="2"/>
          <c:tx>
            <c:strRef>
              <c:f>'P3'!$D$74</c:f>
              <c:strCache>
                <c:ptCount val="1"/>
                <c:pt idx="0">
                  <c:v>Jun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lgDashDotDot"/>
              <a:round/>
            </a:ln>
            <a:effectLst/>
          </c:spPr>
          <c:marker>
            <c:symbol val="none"/>
          </c:marker>
          <c:cat>
            <c:strRef>
              <c:f>'P3'!$A$75:$A$77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'P3'!$D$75:$D$77</c:f>
              <c:numCache>
                <c:formatCode>0%</c:formatCode>
                <c:ptCount val="3"/>
                <c:pt idx="0">
                  <c:v>0.36</c:v>
                </c:pt>
                <c:pt idx="1">
                  <c:v>0.19</c:v>
                </c:pt>
                <c:pt idx="2">
                  <c:v>0.45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F8-49D4-9D25-560239BF49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7320912"/>
        <c:axId val="467324048"/>
      </c:lineChart>
      <c:catAx>
        <c:axId val="467320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324048"/>
        <c:crosses val="autoZero"/>
        <c:auto val="1"/>
        <c:lblAlgn val="ctr"/>
        <c:lblOffset val="100"/>
        <c:noMultiLvlLbl val="0"/>
      </c:catAx>
      <c:valAx>
        <c:axId val="46732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3209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lang="ja-JP"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190544282698289"/>
          <c:y val="0.24330927842188704"/>
          <c:w val="0.57207151392407951"/>
          <c:h val="0.6417149548910499"/>
        </c:manualLayout>
      </c:layout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Lit>
              <c:formatCode>General</c:formatCode>
              <c:ptCount val="3"/>
              <c:pt idx="0">
                <c:v>0.33</c:v>
              </c:pt>
              <c:pt idx="1">
                <c:v>0.1</c:v>
              </c:pt>
              <c:pt idx="2">
                <c:v>0.56999999999999995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Member3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Lit>
                    <c:ptCount val="3"/>
                    <c:pt idx="0">
                      <c:v>S</c:v>
                    </c:pt>
                    <c:pt idx="1">
                      <c:v>T</c:v>
                    </c:pt>
                    <c:pt idx="2">
                      <c:v>D</c:v>
                    </c:pt>
                  </c:strLit>
                </c15:cat>
              </c15:filteredCategoryTitle>
            </c:ext>
            <c:ext xmlns:c16="http://schemas.microsoft.com/office/drawing/2014/chart" uri="{C3380CC4-5D6E-409C-BE32-E72D297353CC}">
              <c16:uniqueId val="{00000000-FB4C-43FA-9C88-3ACA2E6A05E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Lit>
              <c:formatCode>General</c:formatCode>
              <c:ptCount val="3"/>
              <c:pt idx="0">
                <c:v>0.25</c:v>
              </c:pt>
              <c:pt idx="1">
                <c:v>0.48</c:v>
              </c:pt>
              <c:pt idx="2">
                <c:v>0.27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Member4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Lit>
                    <c:ptCount val="3"/>
                    <c:pt idx="0">
                      <c:v>S</c:v>
                    </c:pt>
                    <c:pt idx="1">
                      <c:v>T</c:v>
                    </c:pt>
                    <c:pt idx="2">
                      <c:v>D</c:v>
                    </c:pt>
                  </c:strLit>
                </c15:cat>
              </c15:filteredCategoryTitle>
            </c:ext>
            <c:ext xmlns:c16="http://schemas.microsoft.com/office/drawing/2014/chart" uri="{C3380CC4-5D6E-409C-BE32-E72D297353CC}">
              <c16:uniqueId val="{00000000-6913-4982-9243-A5D5434A5A1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1" i="0" u="none" strike="noStrike" kern="1200" cap="all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'[1]Ita-Kona_Nov'!$J$37</c:f>
              <c:strCache>
                <c:ptCount val="1"/>
                <c:pt idx="0">
                  <c:v>ISG Activity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620-42B5-BEF3-4EACCABB047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620-42B5-BEF3-4EACCABB047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620-42B5-BEF3-4EACCABB0471}"/>
              </c:ext>
            </c:extLst>
          </c:dPt>
          <c:dLbls>
            <c:dLbl>
              <c:idx val="0"/>
              <c:layout>
                <c:manualLayout>
                  <c:x val="-0.17615606821734955"/>
                  <c:y val="0.1009116308076083"/>
                </c:manualLayout>
              </c:layout>
              <c:tx>
                <c:rich>
                  <a:bodyPr/>
                  <a:lstStyle/>
                  <a:p>
                    <a:fld id="{5C57FD21-1202-4C4C-ACFA-724A2D0CDB75}" type="CATEGORYNAME">
                      <a:rPr lang="en-US"/>
                      <a:pPr/>
                      <a:t>[CATEGORY NAME]</a:t>
                    </a:fld>
                    <a:r>
                      <a:rPr lang="en-US" baseline="0"/>
                      <a:t>
</a:t>
                    </a:r>
                    <a:fld id="{93A9FC0A-8E69-4AD2-96F0-FB5E891B8554}" type="PERCENTAGE">
                      <a:rPr lang="en-US" sz="1600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877491854896974"/>
                      <c:h val="0.28021577798565633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6620-42B5-BEF3-4EACCABB0471}"/>
                </c:ext>
              </c:extLst>
            </c:dLbl>
            <c:dLbl>
              <c:idx val="1"/>
              <c:layout>
                <c:manualLayout>
                  <c:x val="0.20425800324853816"/>
                  <c:y val="-0.12604912118527647"/>
                </c:manualLayout>
              </c:layout>
              <c:tx>
                <c:rich>
                  <a:bodyPr/>
                  <a:lstStyle/>
                  <a:p>
                    <a:fld id="{CBD0A1B0-5E5F-44A2-8AD9-D41A49A4D36D}" type="CATEGORYNAME">
                      <a:rPr lang="en-US"/>
                      <a:pPr/>
                      <a:t>[CATEGORY NAME]</a:t>
                    </a:fld>
                    <a:r>
                      <a:rPr lang="en-US" baseline="0"/>
                      <a:t>
</a:t>
                    </a:r>
                    <a:fld id="{5B76D575-D4E3-4134-AAEE-D2D761763BDC}" type="PERCENTAGE">
                      <a:rPr lang="en-US" sz="1600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2059533837329757"/>
                      <c:h val="0.28021577798565633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6620-42B5-BEF3-4EACCABB0471}"/>
                </c:ext>
              </c:extLst>
            </c:dLbl>
            <c:dLbl>
              <c:idx val="2"/>
              <c:layout>
                <c:manualLayout>
                  <c:x val="0.20961705564758631"/>
                  <c:y val="0.17085442103506271"/>
                </c:manualLayout>
              </c:layout>
              <c:tx>
                <c:rich>
                  <a:bodyPr/>
                  <a:lstStyle/>
                  <a:p>
                    <a:fld id="{D48592EB-9E88-472E-847B-116017C85F7B}" type="CATEGORYNAME">
                      <a:rPr lang="en-US"/>
                      <a:pPr/>
                      <a:t>[CATEGORY NAME]</a:t>
                    </a:fld>
                    <a:r>
                      <a:rPr lang="en-US" baseline="0"/>
                      <a:t>
</a:t>
                    </a:r>
                    <a:fld id="{668450FC-93E0-4422-8720-4A991A5A6735}" type="PERCENTAGE">
                      <a:rPr lang="en-US" sz="1600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0987811488036393"/>
                      <c:h val="0.17193115060804487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6620-42B5-BEF3-4EACCABB047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1400" b="1" i="0" u="none" strike="noStrike" kern="1200" spc="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'[1]Ita-Kona_Nov'!$K$36:$M$36</c:f>
              <c:strCache>
                <c:ptCount val="3"/>
                <c:pt idx="0">
                  <c:v>Normal Support (S)</c:v>
                </c:pt>
                <c:pt idx="1">
                  <c:v>Trouble Support (T)</c:v>
                </c:pt>
                <c:pt idx="2">
                  <c:v>Develop (D)</c:v>
                </c:pt>
              </c:strCache>
            </c:strRef>
          </c:cat>
          <c:val>
            <c:numRef>
              <c:f>'[1]Ita-Kona_Nov'!$K$37:$M$37</c:f>
              <c:numCache>
                <c:formatCode>General</c:formatCode>
                <c:ptCount val="3"/>
                <c:pt idx="0">
                  <c:v>0.44</c:v>
                </c:pt>
                <c:pt idx="1">
                  <c:v>0.21</c:v>
                </c:pt>
                <c:pt idx="2">
                  <c:v>0.35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620-42B5-BEF3-4EACCABB0471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1" i="0" u="none" strike="noStrike" kern="1200" cap="all" spc="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'[1]Ita-Kona_Nov'!$J$25</c:f>
              <c:strCache>
                <c:ptCount val="1"/>
                <c:pt idx="0">
                  <c:v>Member5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34E5-4465-AD3C-6763C90A982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34E5-4465-AD3C-6763C90A982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34E5-4465-AD3C-6763C90A9822}"/>
              </c:ext>
            </c:extLst>
          </c:dPt>
          <c:dLbls>
            <c:dLbl>
              <c:idx val="0"/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4E5-4465-AD3C-6763C90A9822}"/>
                </c:ext>
              </c:extLst>
            </c:dLbl>
            <c:dLbl>
              <c:idx val="1"/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4E5-4465-AD3C-6763C90A9822}"/>
                </c:ext>
              </c:extLst>
            </c:dLbl>
            <c:dLbl>
              <c:idx val="2"/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4E5-4465-AD3C-6763C90A982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'[1]Ita-Kona_Nov'!$K$24:$M$24</c:f>
              <c:strCache>
                <c:ptCount val="3"/>
                <c:pt idx="0">
                  <c:v>S</c:v>
                </c:pt>
                <c:pt idx="1">
                  <c:v>T</c:v>
                </c:pt>
                <c:pt idx="2">
                  <c:v>D</c:v>
                </c:pt>
              </c:strCache>
            </c:strRef>
          </c:cat>
          <c:val>
            <c:numRef>
              <c:f>'[1]Ita-Kona_Nov'!$K$25:$M$25</c:f>
              <c:numCache>
                <c:formatCode>General</c:formatCode>
                <c:ptCount val="3"/>
                <c:pt idx="0">
                  <c:v>0.6</c:v>
                </c:pt>
                <c:pt idx="1">
                  <c:v>0.26</c:v>
                </c:pt>
                <c:pt idx="2">
                  <c:v>0.14000000000000001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4E5-4465-AD3C-6763C90A982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Activity Comparation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P3_1!$B$76</c:f>
              <c:strCache>
                <c:ptCount val="1"/>
                <c:pt idx="0">
                  <c:v>Apr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P3_1!$A$77:$A$79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P3_1!$B$77:$B$79</c:f>
              <c:numCache>
                <c:formatCode>0%</c:formatCode>
                <c:ptCount val="3"/>
                <c:pt idx="0">
                  <c:v>0.4</c:v>
                </c:pt>
                <c:pt idx="1">
                  <c:v>0.4</c:v>
                </c:pt>
                <c:pt idx="2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81-4429-B912-A36AF9265E48}"/>
            </c:ext>
          </c:extLst>
        </c:ser>
        <c:ser>
          <c:idx val="1"/>
          <c:order val="1"/>
          <c:tx>
            <c:strRef>
              <c:f>P3_1!$C$76</c:f>
              <c:strCache>
                <c:ptCount val="1"/>
                <c:pt idx="0">
                  <c:v>May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P3_1!$A$77:$A$79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P3_1!$C$77:$C$79</c:f>
              <c:numCache>
                <c:formatCode>0%</c:formatCode>
                <c:ptCount val="3"/>
                <c:pt idx="0">
                  <c:v>0.38</c:v>
                </c:pt>
                <c:pt idx="1">
                  <c:v>0.2</c:v>
                </c:pt>
                <c:pt idx="2">
                  <c:v>0.42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81-4429-B912-A36AF9265E48}"/>
            </c:ext>
          </c:extLst>
        </c:ser>
        <c:ser>
          <c:idx val="2"/>
          <c:order val="2"/>
          <c:tx>
            <c:strRef>
              <c:f>P3_1!$D$76</c:f>
              <c:strCache>
                <c:ptCount val="1"/>
                <c:pt idx="0">
                  <c:v>Jun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P3_1!$A$77:$A$79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P3_1!$D$77:$D$79</c:f>
              <c:numCache>
                <c:formatCode>0%</c:formatCode>
                <c:ptCount val="3"/>
                <c:pt idx="0">
                  <c:v>0.36</c:v>
                </c:pt>
                <c:pt idx="1">
                  <c:v>0.19</c:v>
                </c:pt>
                <c:pt idx="2">
                  <c:v>0.45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381-4429-B912-A36AF9265E48}"/>
            </c:ext>
          </c:extLst>
        </c:ser>
        <c:ser>
          <c:idx val="3"/>
          <c:order val="3"/>
          <c:tx>
            <c:strRef>
              <c:f>P3_1!$E$76</c:f>
              <c:strCache>
                <c:ptCount val="1"/>
                <c:pt idx="0">
                  <c:v>Jul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P3_1!$A$77:$A$79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P3_1!$E$77:$E$79</c:f>
              <c:numCache>
                <c:formatCode>0%</c:formatCode>
                <c:ptCount val="3"/>
                <c:pt idx="0">
                  <c:v>0.45</c:v>
                </c:pt>
                <c:pt idx="1">
                  <c:v>0.25</c:v>
                </c:pt>
                <c:pt idx="2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381-4429-B912-A36AF9265E48}"/>
            </c:ext>
          </c:extLst>
        </c:ser>
        <c:ser>
          <c:idx val="4"/>
          <c:order val="4"/>
          <c:tx>
            <c:strRef>
              <c:f>P3_1!$F$76</c:f>
              <c:strCache>
                <c:ptCount val="1"/>
                <c:pt idx="0">
                  <c:v>Aug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P3_1!$A$77:$A$79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P3_1!$F$77:$F$79</c:f>
              <c:numCache>
                <c:formatCode>0%</c:formatCode>
                <c:ptCount val="3"/>
                <c:pt idx="0">
                  <c:v>0.37</c:v>
                </c:pt>
                <c:pt idx="1">
                  <c:v>0.32</c:v>
                </c:pt>
                <c:pt idx="2">
                  <c:v>0.31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381-4429-B912-A36AF9265E48}"/>
            </c:ext>
          </c:extLst>
        </c:ser>
        <c:ser>
          <c:idx val="5"/>
          <c:order val="5"/>
          <c:tx>
            <c:strRef>
              <c:f>P3_1!$G$76</c:f>
              <c:strCache>
                <c:ptCount val="1"/>
                <c:pt idx="0">
                  <c:v>Sep</c:v>
                </c:pt>
              </c:strCache>
            </c:strRef>
          </c:tx>
          <c:invertIfNegative val="0"/>
          <c:cat>
            <c:strRef>
              <c:f>P3_1!$A$77:$A$79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P3_1!$G$77:$G$79</c:f>
              <c:numCache>
                <c:formatCode>0%</c:formatCode>
                <c:ptCount val="3"/>
                <c:pt idx="0">
                  <c:v>0.26</c:v>
                </c:pt>
                <c:pt idx="1">
                  <c:v>0.3</c:v>
                </c:pt>
                <c:pt idx="2">
                  <c:v>0.44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381-4429-B912-A36AF9265E48}"/>
            </c:ext>
          </c:extLst>
        </c:ser>
        <c:ser>
          <c:idx val="6"/>
          <c:order val="6"/>
          <c:tx>
            <c:strRef>
              <c:f>P3_1!$H$76</c:f>
              <c:strCache>
                <c:ptCount val="1"/>
                <c:pt idx="0">
                  <c:v>Oct</c:v>
                </c:pt>
              </c:strCache>
            </c:strRef>
          </c:tx>
          <c:invertIfNegative val="0"/>
          <c:cat>
            <c:strRef>
              <c:f>P3_1!$A$77:$A$79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P3_1!$H$77:$H$79</c:f>
              <c:numCache>
                <c:formatCode>0%</c:formatCode>
                <c:ptCount val="3"/>
                <c:pt idx="0">
                  <c:v>0.27</c:v>
                </c:pt>
                <c:pt idx="1">
                  <c:v>0.24</c:v>
                </c:pt>
                <c:pt idx="2">
                  <c:v>0.49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381-4429-B912-A36AF9265E48}"/>
            </c:ext>
          </c:extLst>
        </c:ser>
        <c:ser>
          <c:idx val="7"/>
          <c:order val="7"/>
          <c:tx>
            <c:strRef>
              <c:f>P3_1!$I$76</c:f>
              <c:strCache>
                <c:ptCount val="1"/>
                <c:pt idx="0">
                  <c:v>Nov</c:v>
                </c:pt>
              </c:strCache>
            </c:strRef>
          </c:tx>
          <c:invertIfNegative val="0"/>
          <c:cat>
            <c:strRef>
              <c:f>P3_1!$A$77:$A$79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P3_1!$I$77:$I$79</c:f>
              <c:numCache>
                <c:formatCode>0%</c:formatCode>
                <c:ptCount val="3"/>
                <c:pt idx="0">
                  <c:v>0.28000000000000003</c:v>
                </c:pt>
                <c:pt idx="1">
                  <c:v>0.19</c:v>
                </c:pt>
                <c:pt idx="2">
                  <c:v>0.53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381-4429-B912-A36AF9265E48}"/>
            </c:ext>
          </c:extLst>
        </c:ser>
        <c:ser>
          <c:idx val="8"/>
          <c:order val="8"/>
          <c:tx>
            <c:strRef>
              <c:f>P3_1!$J$76</c:f>
              <c:strCache>
                <c:ptCount val="1"/>
                <c:pt idx="0">
                  <c:v>Dec</c:v>
                </c:pt>
              </c:strCache>
            </c:strRef>
          </c:tx>
          <c:invertIfNegative val="0"/>
          <c:cat>
            <c:strRef>
              <c:f>P3_1!$A$77:$A$79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P3_1!$J$77:$J$79</c:f>
              <c:numCache>
                <c:formatCode>0%</c:formatCode>
                <c:ptCount val="3"/>
                <c:pt idx="0">
                  <c:v>0.32</c:v>
                </c:pt>
                <c:pt idx="1">
                  <c:v>0.22</c:v>
                </c:pt>
                <c:pt idx="2">
                  <c:v>0.46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381-4429-B912-A36AF9265E48}"/>
            </c:ext>
          </c:extLst>
        </c:ser>
        <c:ser>
          <c:idx val="9"/>
          <c:order val="9"/>
          <c:tx>
            <c:strRef>
              <c:f>P3_1!$K$76</c:f>
              <c:strCache>
                <c:ptCount val="1"/>
                <c:pt idx="0">
                  <c:v>Jan</c:v>
                </c:pt>
              </c:strCache>
            </c:strRef>
          </c:tx>
          <c:invertIfNegative val="0"/>
          <c:cat>
            <c:strRef>
              <c:f>P3_1!$A$77:$A$79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P3_1!$K$77:$K$79</c:f>
              <c:numCache>
                <c:formatCode>0%</c:formatCode>
                <c:ptCount val="3"/>
                <c:pt idx="0">
                  <c:v>0.28999999999999998</c:v>
                </c:pt>
                <c:pt idx="1">
                  <c:v>0.18</c:v>
                </c:pt>
                <c:pt idx="2">
                  <c:v>0.53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381-4429-B912-A36AF9265E48}"/>
            </c:ext>
          </c:extLst>
        </c:ser>
        <c:ser>
          <c:idx val="10"/>
          <c:order val="10"/>
          <c:tx>
            <c:strRef>
              <c:f>P3_1!$L$76</c:f>
              <c:strCache>
                <c:ptCount val="1"/>
                <c:pt idx="0">
                  <c:v>Feb</c:v>
                </c:pt>
              </c:strCache>
            </c:strRef>
          </c:tx>
          <c:invertIfNegative val="0"/>
          <c:cat>
            <c:strRef>
              <c:f>P3_1!$A$77:$A$79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P3_1!$L$77:$L$79</c:f>
              <c:numCache>
                <c:formatCode>0%</c:formatCode>
                <c:ptCount val="3"/>
                <c:pt idx="0">
                  <c:v>0.31</c:v>
                </c:pt>
                <c:pt idx="1">
                  <c:v>0.24</c:v>
                </c:pt>
                <c:pt idx="2">
                  <c:v>0.45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381-4429-B912-A36AF9265E48}"/>
            </c:ext>
          </c:extLst>
        </c:ser>
        <c:ser>
          <c:idx val="11"/>
          <c:order val="11"/>
          <c:tx>
            <c:strRef>
              <c:f>P3_1!$M$76</c:f>
              <c:strCache>
                <c:ptCount val="1"/>
                <c:pt idx="0">
                  <c:v>Mar</c:v>
                </c:pt>
              </c:strCache>
            </c:strRef>
          </c:tx>
          <c:invertIfNegative val="0"/>
          <c:cat>
            <c:strRef>
              <c:f>P3_1!$A$77:$A$79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P3_1!$M$77:$M$79</c:f>
              <c:numCache>
                <c:formatCode>0%</c:formatCode>
                <c:ptCount val="3"/>
                <c:pt idx="0">
                  <c:v>0.35</c:v>
                </c:pt>
                <c:pt idx="1">
                  <c:v>0.21</c:v>
                </c:pt>
                <c:pt idx="2">
                  <c:v>0.44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381-4429-B912-A36AF9265E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67320520"/>
        <c:axId val="467321304"/>
      </c:barChart>
      <c:catAx>
        <c:axId val="467320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321304"/>
        <c:crosses val="autoZero"/>
        <c:auto val="1"/>
        <c:lblAlgn val="ctr"/>
        <c:lblOffset val="100"/>
        <c:noMultiLvlLbl val="0"/>
      </c:catAx>
      <c:valAx>
        <c:axId val="467321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3205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92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Activity Comparation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P3_1!$B$76</c:f>
              <c:strCache>
                <c:ptCount val="1"/>
                <c:pt idx="0">
                  <c:v>Apr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P3_1!$A$77:$A$79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P3_1!$B$77:$B$79</c:f>
              <c:numCache>
                <c:formatCode>0%</c:formatCode>
                <c:ptCount val="3"/>
                <c:pt idx="0">
                  <c:v>0.4</c:v>
                </c:pt>
                <c:pt idx="1">
                  <c:v>0.4</c:v>
                </c:pt>
                <c:pt idx="2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16-4147-9491-F9B680617E98}"/>
            </c:ext>
          </c:extLst>
        </c:ser>
        <c:ser>
          <c:idx val="1"/>
          <c:order val="1"/>
          <c:tx>
            <c:strRef>
              <c:f>P3_1!$C$76</c:f>
              <c:strCache>
                <c:ptCount val="1"/>
                <c:pt idx="0">
                  <c:v>May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P3_1!$A$77:$A$79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P3_1!$C$77:$C$79</c:f>
              <c:numCache>
                <c:formatCode>0%</c:formatCode>
                <c:ptCount val="3"/>
                <c:pt idx="0">
                  <c:v>0.38</c:v>
                </c:pt>
                <c:pt idx="1">
                  <c:v>0.2</c:v>
                </c:pt>
                <c:pt idx="2">
                  <c:v>0.42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16-4147-9491-F9B680617E98}"/>
            </c:ext>
          </c:extLst>
        </c:ser>
        <c:ser>
          <c:idx val="2"/>
          <c:order val="2"/>
          <c:tx>
            <c:strRef>
              <c:f>P3_1!$D$76</c:f>
              <c:strCache>
                <c:ptCount val="1"/>
                <c:pt idx="0">
                  <c:v>Jun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lgDashDotDot"/>
              <a:round/>
            </a:ln>
            <a:effectLst/>
          </c:spPr>
          <c:marker>
            <c:symbol val="none"/>
          </c:marker>
          <c:cat>
            <c:strRef>
              <c:f>P3_1!$A$77:$A$79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P3_1!$D$77:$D$79</c:f>
              <c:numCache>
                <c:formatCode>0%</c:formatCode>
                <c:ptCount val="3"/>
                <c:pt idx="0">
                  <c:v>0.36</c:v>
                </c:pt>
                <c:pt idx="1">
                  <c:v>0.19</c:v>
                </c:pt>
                <c:pt idx="2">
                  <c:v>0.45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16-4147-9491-F9B680617E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7320912"/>
        <c:axId val="467324048"/>
      </c:lineChart>
      <c:catAx>
        <c:axId val="467320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324048"/>
        <c:crosses val="autoZero"/>
        <c:auto val="1"/>
        <c:lblAlgn val="ctr"/>
        <c:lblOffset val="100"/>
        <c:noMultiLvlLbl val="0"/>
      </c:catAx>
      <c:valAx>
        <c:axId val="46732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3209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lang="ja-JP"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plotArea>
      <cx:plotAreaRegion>
        <cx:series layoutId="waterfall" uniqueId="{B4705FC9-F821-4566-A75F-F150C669BE56}">
          <cx:tx>
            <cx:txData>
              <cx:f>_xlchart.v1.1</cx:f>
              <cx:v>Total Request</cx:v>
            </cx:txData>
          </cx:tx>
          <cx:spPr>
            <a:solidFill>
              <a:srgbClr val="0000FF"/>
            </a:solidFill>
          </cx:spPr>
          <cx:dataLabels pos="outEnd">
            <cx:txPr>
              <a:bodyPr spcFirstLastPara="1" vertOverflow="ellipsis" wrap="square" lIns="0" tIns="0" rIns="0" bIns="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Arial" panose="020B0604020202020204" pitchFamily="34" charset="0"/>
                    <a:cs typeface="Arial" panose="020B0604020202020204" pitchFamily="34" charset="0"/>
                  </a:defRPr>
                </a:pPr>
                <a:endParaRPr lang="en-US" sz="1000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x:txPr>
            <cx:visibility seriesName="0" categoryName="0" value="1"/>
          </cx:dataLabels>
          <cx:dataId val="0"/>
          <cx:layoutPr>
            <cx:subtotals/>
          </cx:layoutPr>
        </cx:series>
      </cx:plotAreaRegion>
      <cx:axis id="0">
        <cx:catScaling gapWidth="0.5"/>
        <cx:tickLabels/>
        <cx:txPr>
          <a:bodyPr spcFirstLastPara="1" vertOverflow="ellipsis" wrap="square" lIns="0" tIns="0" rIns="0" bIns="0" anchor="ctr" anchorCtr="1"/>
          <a:lstStyle/>
          <a:p>
            <a:pPr>
              <a:defRPr lang="en-US" sz="10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Arial" panose="020B0604020202020204" pitchFamily="34" charset="0"/>
                <a:cs typeface="Arial" panose="020B0604020202020204" pitchFamily="34" charset="0"/>
              </a:defRPr>
            </a:pPr>
            <a:endParaRPr lang="en-US" sz="1000" b="1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x:txPr>
      </cx:axis>
      <cx:axis id="1">
        <cx:valScaling/>
        <cx:majorGridlines/>
        <cx:tickLabels/>
        <cx:txPr>
          <a:bodyPr spcFirstLastPara="1" vertOverflow="ellipsis" wrap="square" lIns="0" tIns="0" rIns="0" bIns="0" anchor="ctr" anchorCtr="1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Arial" panose="020B0604020202020204" pitchFamily="34" charset="0"/>
                <a:cs typeface="Arial" panose="020B0604020202020204" pitchFamily="34" charset="0"/>
              </a:defRPr>
            </a:pPr>
            <a:endParaRPr lang="en-US" sz="10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x:txPr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0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  <cs:bodyPr wrap="square" lIns="38100" tIns="19050" rIns="38100" bIns="19050" anchor="ctr">
      <a:spAutoFit/>
    </cs:bodyPr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image" Target="../media/image1.png"/><Relationship Id="rId18" Type="http://schemas.openxmlformats.org/officeDocument/2006/relationships/chart" Target="../charts/chart16.xml"/><Relationship Id="rId3" Type="http://schemas.openxmlformats.org/officeDocument/2006/relationships/chart" Target="../charts/chart3.xml"/><Relationship Id="rId21" Type="http://schemas.openxmlformats.org/officeDocument/2006/relationships/chart" Target="../charts/chart19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5.xml"/><Relationship Id="rId2" Type="http://schemas.openxmlformats.org/officeDocument/2006/relationships/chart" Target="../charts/chart2.xml"/><Relationship Id="rId16" Type="http://schemas.openxmlformats.org/officeDocument/2006/relationships/chart" Target="../charts/chart14.xml"/><Relationship Id="rId20" Type="http://schemas.openxmlformats.org/officeDocument/2006/relationships/chart" Target="../charts/chart18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3.xml"/><Relationship Id="rId23" Type="http://schemas.openxmlformats.org/officeDocument/2006/relationships/chart" Target="../charts/chart20.xml"/><Relationship Id="rId10" Type="http://schemas.openxmlformats.org/officeDocument/2006/relationships/chart" Target="../charts/chart10.xml"/><Relationship Id="rId19" Type="http://schemas.openxmlformats.org/officeDocument/2006/relationships/chart" Target="../charts/chart17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image" Target="../media/image2.png"/><Relationship Id="rId22" Type="http://schemas.microsoft.com/office/2014/relationships/chartEx" Target="../charts/chartEx1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3" Type="http://schemas.openxmlformats.org/officeDocument/2006/relationships/chart" Target="../charts/chart23.xml"/><Relationship Id="rId7" Type="http://schemas.openxmlformats.org/officeDocument/2006/relationships/chart" Target="../charts/chart27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6" Type="http://schemas.openxmlformats.org/officeDocument/2006/relationships/chart" Target="../charts/chart26.xml"/><Relationship Id="rId5" Type="http://schemas.openxmlformats.org/officeDocument/2006/relationships/chart" Target="../charts/chart25.xml"/><Relationship Id="rId10" Type="http://schemas.openxmlformats.org/officeDocument/2006/relationships/chart" Target="../charts/chart30.xml"/><Relationship Id="rId4" Type="http://schemas.openxmlformats.org/officeDocument/2006/relationships/chart" Target="../charts/chart24.xml"/><Relationship Id="rId9" Type="http://schemas.openxmlformats.org/officeDocument/2006/relationships/chart" Target="../charts/chart29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8.xml"/><Relationship Id="rId3" Type="http://schemas.openxmlformats.org/officeDocument/2006/relationships/chart" Target="../charts/chart33.xml"/><Relationship Id="rId7" Type="http://schemas.openxmlformats.org/officeDocument/2006/relationships/chart" Target="../charts/chart37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Relationship Id="rId6" Type="http://schemas.openxmlformats.org/officeDocument/2006/relationships/chart" Target="../charts/chart36.xml"/><Relationship Id="rId11" Type="http://schemas.openxmlformats.org/officeDocument/2006/relationships/chart" Target="../charts/chart41.xml"/><Relationship Id="rId5" Type="http://schemas.openxmlformats.org/officeDocument/2006/relationships/chart" Target="../charts/chart35.xml"/><Relationship Id="rId10" Type="http://schemas.openxmlformats.org/officeDocument/2006/relationships/chart" Target="../charts/chart40.xml"/><Relationship Id="rId4" Type="http://schemas.openxmlformats.org/officeDocument/2006/relationships/chart" Target="../charts/chart34.xml"/><Relationship Id="rId9" Type="http://schemas.openxmlformats.org/officeDocument/2006/relationships/chart" Target="../charts/chart39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9.xml"/><Relationship Id="rId3" Type="http://schemas.openxmlformats.org/officeDocument/2006/relationships/chart" Target="../charts/chart44.xml"/><Relationship Id="rId7" Type="http://schemas.openxmlformats.org/officeDocument/2006/relationships/chart" Target="../charts/chart48.xml"/><Relationship Id="rId2" Type="http://schemas.openxmlformats.org/officeDocument/2006/relationships/chart" Target="../charts/chart43.xml"/><Relationship Id="rId1" Type="http://schemas.openxmlformats.org/officeDocument/2006/relationships/chart" Target="../charts/chart42.xml"/><Relationship Id="rId6" Type="http://schemas.openxmlformats.org/officeDocument/2006/relationships/chart" Target="../charts/chart47.xml"/><Relationship Id="rId11" Type="http://schemas.openxmlformats.org/officeDocument/2006/relationships/chart" Target="../charts/chart52.xml"/><Relationship Id="rId5" Type="http://schemas.openxmlformats.org/officeDocument/2006/relationships/chart" Target="../charts/chart46.xml"/><Relationship Id="rId10" Type="http://schemas.openxmlformats.org/officeDocument/2006/relationships/chart" Target="../charts/chart51.xml"/><Relationship Id="rId4" Type="http://schemas.openxmlformats.org/officeDocument/2006/relationships/chart" Target="../charts/chart45.xml"/><Relationship Id="rId9" Type="http://schemas.openxmlformats.org/officeDocument/2006/relationships/chart" Target="../charts/chart5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2206544</xdr:colOff>
      <xdr:row>25</xdr:row>
      <xdr:rowOff>28359</xdr:rowOff>
    </xdr:from>
    <xdr:to>
      <xdr:col>1</xdr:col>
      <xdr:colOff>4214874</xdr:colOff>
      <xdr:row>35</xdr:row>
      <xdr:rowOff>76850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4283119</xdr:colOff>
      <xdr:row>25</xdr:row>
      <xdr:rowOff>28360</xdr:rowOff>
    </xdr:from>
    <xdr:to>
      <xdr:col>2</xdr:col>
      <xdr:colOff>612321</xdr:colOff>
      <xdr:row>35</xdr:row>
      <xdr:rowOff>57801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4271913</xdr:colOff>
      <xdr:row>35</xdr:row>
      <xdr:rowOff>169619</xdr:rowOff>
    </xdr:from>
    <xdr:to>
      <xdr:col>2</xdr:col>
      <xdr:colOff>625928</xdr:colOff>
      <xdr:row>46</xdr:row>
      <xdr:rowOff>45794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707572</xdr:colOff>
      <xdr:row>35</xdr:row>
      <xdr:rowOff>168090</xdr:rowOff>
    </xdr:from>
    <xdr:to>
      <xdr:col>3</xdr:col>
      <xdr:colOff>1660072</xdr:colOff>
      <xdr:row>46</xdr:row>
      <xdr:rowOff>37952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1755322</xdr:colOff>
      <xdr:row>35</xdr:row>
      <xdr:rowOff>149678</xdr:rowOff>
    </xdr:from>
    <xdr:to>
      <xdr:col>4</xdr:col>
      <xdr:colOff>964508</xdr:colOff>
      <xdr:row>46</xdr:row>
      <xdr:rowOff>27213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22413</xdr:colOff>
      <xdr:row>25</xdr:row>
      <xdr:rowOff>25368</xdr:rowOff>
    </xdr:from>
    <xdr:to>
      <xdr:col>1</xdr:col>
      <xdr:colOff>2162736</xdr:colOff>
      <xdr:row>46</xdr:row>
      <xdr:rowOff>33618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2217748</xdr:colOff>
      <xdr:row>35</xdr:row>
      <xdr:rowOff>175782</xdr:rowOff>
    </xdr:from>
    <xdr:to>
      <xdr:col>1</xdr:col>
      <xdr:colOff>4224618</xdr:colOff>
      <xdr:row>46</xdr:row>
      <xdr:rowOff>51958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1138196</xdr:colOff>
      <xdr:row>24</xdr:row>
      <xdr:rowOff>557894</xdr:rowOff>
    </xdr:from>
    <xdr:to>
      <xdr:col>8</xdr:col>
      <xdr:colOff>3333750</xdr:colOff>
      <xdr:row>46</xdr:row>
      <xdr:rowOff>40822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85354</xdr:colOff>
      <xdr:row>27</xdr:row>
      <xdr:rowOff>136073</xdr:rowOff>
    </xdr:from>
    <xdr:to>
      <xdr:col>23</xdr:col>
      <xdr:colOff>49336</xdr:colOff>
      <xdr:row>50</xdr:row>
      <xdr:rowOff>27216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710291</xdr:colOff>
      <xdr:row>25</xdr:row>
      <xdr:rowOff>27213</xdr:rowOff>
    </xdr:from>
    <xdr:to>
      <xdr:col>3</xdr:col>
      <xdr:colOff>1673678</xdr:colOff>
      <xdr:row>35</xdr:row>
      <xdr:rowOff>54429</xdr:rowOff>
    </xdr:to>
    <xdr:graphicFrame macro="">
      <xdr:nvGraphicFramePr>
        <xdr:cNvPr id="11" name="Chart 3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1768930</xdr:colOff>
      <xdr:row>25</xdr:row>
      <xdr:rowOff>27215</xdr:rowOff>
    </xdr:from>
    <xdr:to>
      <xdr:col>4</xdr:col>
      <xdr:colOff>966108</xdr:colOff>
      <xdr:row>35</xdr:row>
      <xdr:rowOff>37417</xdr:rowOff>
    </xdr:to>
    <xdr:graphicFrame macro="">
      <xdr:nvGraphicFramePr>
        <xdr:cNvPr id="12" name="Chart 4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</xdr:col>
      <xdr:colOff>598714</xdr:colOff>
      <xdr:row>84</xdr:row>
      <xdr:rowOff>54428</xdr:rowOff>
    </xdr:from>
    <xdr:to>
      <xdr:col>11</xdr:col>
      <xdr:colOff>312964</xdr:colOff>
      <xdr:row>107</xdr:row>
      <xdr:rowOff>95250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15</xdr:col>
      <xdr:colOff>612320</xdr:colOff>
      <xdr:row>97</xdr:row>
      <xdr:rowOff>54429</xdr:rowOff>
    </xdr:from>
    <xdr:to>
      <xdr:col>18</xdr:col>
      <xdr:colOff>187670</xdr:colOff>
      <xdr:row>108</xdr:row>
      <xdr:rowOff>106254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6097249" y="24751393"/>
          <a:ext cx="3169237" cy="2147325"/>
        </a:xfrm>
        <a:prstGeom prst="rect">
          <a:avLst/>
        </a:prstGeom>
      </xdr:spPr>
    </xdr:pic>
    <xdr:clientData/>
  </xdr:twoCellAnchor>
  <xdr:twoCellAnchor editAs="oneCell">
    <xdr:from>
      <xdr:col>3</xdr:col>
      <xdr:colOff>108858</xdr:colOff>
      <xdr:row>122</xdr:row>
      <xdr:rowOff>136071</xdr:rowOff>
    </xdr:from>
    <xdr:to>
      <xdr:col>8</xdr:col>
      <xdr:colOff>618632</xdr:colOff>
      <xdr:row>144</xdr:row>
      <xdr:rowOff>115209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3388179" y="30003750"/>
          <a:ext cx="5680489" cy="4170138"/>
        </a:xfrm>
        <a:prstGeom prst="rect">
          <a:avLst/>
        </a:prstGeom>
      </xdr:spPr>
    </xdr:pic>
    <xdr:clientData/>
  </xdr:twoCellAnchor>
  <xdr:twoCellAnchor>
    <xdr:from>
      <xdr:col>8</xdr:col>
      <xdr:colOff>2775857</xdr:colOff>
      <xdr:row>114</xdr:row>
      <xdr:rowOff>97973</xdr:rowOff>
    </xdr:from>
    <xdr:to>
      <xdr:col>16</xdr:col>
      <xdr:colOff>435428</xdr:colOff>
      <xdr:row>130</xdr:row>
      <xdr:rowOff>176892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6</xdr:col>
      <xdr:colOff>885826</xdr:colOff>
      <xdr:row>56</xdr:row>
      <xdr:rowOff>63955</xdr:rowOff>
    </xdr:from>
    <xdr:to>
      <xdr:col>10</xdr:col>
      <xdr:colOff>359229</xdr:colOff>
      <xdr:row>70</xdr:row>
      <xdr:rowOff>180975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13</xdr:col>
      <xdr:colOff>400052</xdr:colOff>
      <xdr:row>52</xdr:row>
      <xdr:rowOff>104775</xdr:rowOff>
    </xdr:from>
    <xdr:to>
      <xdr:col>17</xdr:col>
      <xdr:colOff>495301</xdr:colOff>
      <xdr:row>59</xdr:row>
      <xdr:rowOff>180975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16</xdr:col>
      <xdr:colOff>994038</xdr:colOff>
      <xdr:row>123</xdr:row>
      <xdr:rowOff>78440</xdr:rowOff>
    </xdr:from>
    <xdr:to>
      <xdr:col>21</xdr:col>
      <xdr:colOff>63950</xdr:colOff>
      <xdr:row>139</xdr:row>
      <xdr:rowOff>133348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12</xdr:col>
      <xdr:colOff>258961</xdr:colOff>
      <xdr:row>162</xdr:row>
      <xdr:rowOff>12502</xdr:rowOff>
    </xdr:from>
    <xdr:to>
      <xdr:col>16</xdr:col>
      <xdr:colOff>976312</xdr:colOff>
      <xdr:row>176</xdr:row>
      <xdr:rowOff>47030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12</xdr:col>
      <xdr:colOff>840441</xdr:colOff>
      <xdr:row>144</xdr:row>
      <xdr:rowOff>17929</xdr:rowOff>
    </xdr:from>
    <xdr:to>
      <xdr:col>17</xdr:col>
      <xdr:colOff>381000</xdr:colOff>
      <xdr:row>158</xdr:row>
      <xdr:rowOff>94129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14</xdr:col>
      <xdr:colOff>33617</xdr:colOff>
      <xdr:row>145</xdr:row>
      <xdr:rowOff>11206</xdr:rowOff>
    </xdr:from>
    <xdr:to>
      <xdr:col>14</xdr:col>
      <xdr:colOff>448235</xdr:colOff>
      <xdr:row>146</xdr:row>
      <xdr:rowOff>112059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/>
      </xdr:nvSpPr>
      <xdr:spPr>
        <a:xfrm>
          <a:off x="15766676" y="34211559"/>
          <a:ext cx="414618" cy="29135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h</a:t>
          </a:r>
        </a:p>
      </xdr:txBody>
    </xdr:sp>
    <xdr:clientData/>
  </xdr:twoCellAnchor>
  <xdr:twoCellAnchor>
    <xdr:from>
      <xdr:col>14</xdr:col>
      <xdr:colOff>96370</xdr:colOff>
      <xdr:row>146</xdr:row>
      <xdr:rowOff>6723</xdr:rowOff>
    </xdr:from>
    <xdr:to>
      <xdr:col>14</xdr:col>
      <xdr:colOff>510988</xdr:colOff>
      <xdr:row>147</xdr:row>
      <xdr:rowOff>107576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/>
      </xdr:nvSpPr>
      <xdr:spPr>
        <a:xfrm>
          <a:off x="15829429" y="34397576"/>
          <a:ext cx="414618" cy="29135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h</a:t>
          </a:r>
        </a:p>
      </xdr:txBody>
    </xdr:sp>
    <xdr:clientData/>
  </xdr:twoCellAnchor>
  <xdr:twoCellAnchor>
    <xdr:from>
      <xdr:col>15</xdr:col>
      <xdr:colOff>645045</xdr:colOff>
      <xdr:row>149</xdr:row>
      <xdr:rowOff>77924</xdr:rowOff>
    </xdr:from>
    <xdr:to>
      <xdr:col>15</xdr:col>
      <xdr:colOff>1215258</xdr:colOff>
      <xdr:row>151</xdr:row>
      <xdr:rowOff>98533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/>
      </xdr:nvSpPr>
      <xdr:spPr>
        <a:xfrm>
          <a:off x="17209786" y="34455510"/>
          <a:ext cx="570213" cy="39285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6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%</a:t>
          </a:r>
        </a:p>
      </xdr:txBody>
    </xdr:sp>
    <xdr:clientData/>
  </xdr:twoCellAnchor>
  <xdr:twoCellAnchor>
    <xdr:from>
      <xdr:col>16</xdr:col>
      <xdr:colOff>403411</xdr:colOff>
      <xdr:row>151</xdr:row>
      <xdr:rowOff>112059</xdr:rowOff>
    </xdr:from>
    <xdr:to>
      <xdr:col>16</xdr:col>
      <xdr:colOff>818029</xdr:colOff>
      <xdr:row>153</xdr:row>
      <xdr:rowOff>22412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/>
      </xdr:nvSpPr>
      <xdr:spPr>
        <a:xfrm>
          <a:off x="17873382" y="35455412"/>
          <a:ext cx="414618" cy="29135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6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%</a:t>
          </a:r>
        </a:p>
      </xdr:txBody>
    </xdr:sp>
    <xdr:clientData/>
  </xdr:twoCellAnchor>
  <xdr:twoCellAnchor>
    <xdr:from>
      <xdr:col>16</xdr:col>
      <xdr:colOff>874058</xdr:colOff>
      <xdr:row>152</xdr:row>
      <xdr:rowOff>123265</xdr:rowOff>
    </xdr:from>
    <xdr:to>
      <xdr:col>17</xdr:col>
      <xdr:colOff>112059</xdr:colOff>
      <xdr:row>154</xdr:row>
      <xdr:rowOff>33618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/>
      </xdr:nvSpPr>
      <xdr:spPr>
        <a:xfrm>
          <a:off x="18344029" y="35657118"/>
          <a:ext cx="414618" cy="29135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6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%</a:t>
          </a:r>
        </a:p>
      </xdr:txBody>
    </xdr:sp>
    <xdr:clientData/>
  </xdr:twoCellAnchor>
  <xdr:twoCellAnchor>
    <xdr:from>
      <xdr:col>15</xdr:col>
      <xdr:colOff>924486</xdr:colOff>
      <xdr:row>179</xdr:row>
      <xdr:rowOff>1120</xdr:rowOff>
    </xdr:from>
    <xdr:to>
      <xdr:col>19</xdr:col>
      <xdr:colOff>902074</xdr:colOff>
      <xdr:row>193</xdr:row>
      <xdr:rowOff>77320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10</xdr:col>
      <xdr:colOff>134472</xdr:colOff>
      <xdr:row>180</xdr:row>
      <xdr:rowOff>56029</xdr:rowOff>
    </xdr:from>
    <xdr:to>
      <xdr:col>14</xdr:col>
      <xdr:colOff>268941</xdr:colOff>
      <xdr:row>192</xdr:row>
      <xdr:rowOff>38100</xdr:rowOff>
    </xdr:to>
    <mc:AlternateContent xmlns:mc="http://schemas.openxmlformats.org/markup-compatibility/2006">
      <mc:Choice xmlns:cx1="http://schemas.microsoft.com/office/drawing/2015/9/8/chartex" xmlns="" Requires="cx1">
        <xdr:graphicFrame macro="">
          <xdr:nvGraphicFramePr>
            <xdr:cNvPr id="29" name="Chart 28">
              <a:extLst>
                <a:ext uri="{FF2B5EF4-FFF2-40B4-BE49-F238E27FC236}">
                  <a16:creationId xmlns:a16="http://schemas.microsoft.com/office/drawing/2014/main" id="{00000000-0008-0000-0000-00001D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2"/>
            </a:graphicData>
          </a:graphic>
        </xdr:graphicFrame>
      </mc:Choice>
      <mc:Fallback>
        <xdr:sp macro="" textlink="">
          <xdr:nvSpPr>
            <xdr:cNvPr id="21" name="Rectangle 20"/>
            <xdr:cNvSpPr>
              <a:spLocks noTextEdit="1"/>
            </xdr:cNvSpPr>
          </xdr:nvSpPr>
          <xdr:spPr>
            <a:xfrm>
              <a:off x="12536022" y="40899229"/>
              <a:ext cx="3468219" cy="226807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13</xdr:col>
      <xdr:colOff>381000</xdr:colOff>
      <xdr:row>216</xdr:row>
      <xdr:rowOff>2721</xdr:rowOff>
    </xdr:from>
    <xdr:to>
      <xdr:col>18</xdr:col>
      <xdr:colOff>666750</xdr:colOff>
      <xdr:row>230</xdr:row>
      <xdr:rowOff>78921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0.18591</cdr:x>
      <cdr:y>0.329</cdr:y>
    </cdr:from>
    <cdr:to>
      <cdr:x>0.95017</cdr:x>
      <cdr:y>0.73025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A747E165-C7E2-4D8D-878A-C3AA59C3C98E}"/>
            </a:ext>
          </a:extLst>
        </cdr:cNvPr>
        <cdr:cNvSpPr txBox="1"/>
      </cdr:nvSpPr>
      <cdr:spPr>
        <a:xfrm xmlns:a="http://schemas.openxmlformats.org/drawingml/2006/main">
          <a:off x="373368" y="624791"/>
          <a:ext cx="1534887" cy="7619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600"/>
            <a:t>Maternity leave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0.65082</cdr:x>
      <cdr:y>0.29221</cdr:y>
    </cdr:from>
    <cdr:to>
      <cdr:x>0.7415</cdr:x>
      <cdr:y>0.39842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2975536" y="801594"/>
          <a:ext cx="414618" cy="29135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6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%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11</xdr:row>
      <xdr:rowOff>180975</xdr:rowOff>
    </xdr:from>
    <xdr:to>
      <xdr:col>2</xdr:col>
      <xdr:colOff>361949</xdr:colOff>
      <xdr:row>21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523875</xdr:colOff>
      <xdr:row>11</xdr:row>
      <xdr:rowOff>180975</xdr:rowOff>
    </xdr:from>
    <xdr:to>
      <xdr:col>5</xdr:col>
      <xdr:colOff>19050</xdr:colOff>
      <xdr:row>21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47625</xdr:colOff>
      <xdr:row>13</xdr:row>
      <xdr:rowOff>161925</xdr:rowOff>
    </xdr:from>
    <xdr:to>
      <xdr:col>7</xdr:col>
      <xdr:colOff>933451</xdr:colOff>
      <xdr:row>23</xdr:row>
      <xdr:rowOff>19051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180975</xdr:colOff>
      <xdr:row>21</xdr:row>
      <xdr:rowOff>142875</xdr:rowOff>
    </xdr:from>
    <xdr:to>
      <xdr:col>2</xdr:col>
      <xdr:colOff>361950</xdr:colOff>
      <xdr:row>32</xdr:row>
      <xdr:rowOff>71437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504825</xdr:colOff>
      <xdr:row>21</xdr:row>
      <xdr:rowOff>171449</xdr:rowOff>
    </xdr:from>
    <xdr:to>
      <xdr:col>5</xdr:col>
      <xdr:colOff>19050</xdr:colOff>
      <xdr:row>32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142875</xdr:colOff>
      <xdr:row>23</xdr:row>
      <xdr:rowOff>123826</xdr:rowOff>
    </xdr:from>
    <xdr:to>
      <xdr:col>7</xdr:col>
      <xdr:colOff>876300</xdr:colOff>
      <xdr:row>34</xdr:row>
      <xdr:rowOff>9526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447675</xdr:colOff>
      <xdr:row>43</xdr:row>
      <xdr:rowOff>76199</xdr:rowOff>
    </xdr:from>
    <xdr:to>
      <xdr:col>11</xdr:col>
      <xdr:colOff>781050</xdr:colOff>
      <xdr:row>57</xdr:row>
      <xdr:rowOff>28574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190500</xdr:colOff>
      <xdr:row>33</xdr:row>
      <xdr:rowOff>9524</xdr:rowOff>
    </xdr:from>
    <xdr:to>
      <xdr:col>2</xdr:col>
      <xdr:colOff>400050</xdr:colOff>
      <xdr:row>43</xdr:row>
      <xdr:rowOff>47625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571500</xdr:colOff>
      <xdr:row>33</xdr:row>
      <xdr:rowOff>28574</xdr:rowOff>
    </xdr:from>
    <xdr:to>
      <xdr:col>5</xdr:col>
      <xdr:colOff>85725</xdr:colOff>
      <xdr:row>43</xdr:row>
      <xdr:rowOff>66675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552450</xdr:colOff>
      <xdr:row>15</xdr:row>
      <xdr:rowOff>66674</xdr:rowOff>
    </xdr:from>
    <xdr:to>
      <xdr:col>20</xdr:col>
      <xdr:colOff>523875</xdr:colOff>
      <xdr:row>29</xdr:row>
      <xdr:rowOff>19049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2206544</xdr:colOff>
      <xdr:row>32</xdr:row>
      <xdr:rowOff>28359</xdr:rowOff>
    </xdr:from>
    <xdr:to>
      <xdr:col>1</xdr:col>
      <xdr:colOff>4214874</xdr:colOff>
      <xdr:row>42</xdr:row>
      <xdr:rowOff>76850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4283119</xdr:colOff>
      <xdr:row>32</xdr:row>
      <xdr:rowOff>28360</xdr:rowOff>
    </xdr:from>
    <xdr:to>
      <xdr:col>2</xdr:col>
      <xdr:colOff>612321</xdr:colOff>
      <xdr:row>42</xdr:row>
      <xdr:rowOff>57801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4271913</xdr:colOff>
      <xdr:row>42</xdr:row>
      <xdr:rowOff>169619</xdr:rowOff>
    </xdr:from>
    <xdr:to>
      <xdr:col>2</xdr:col>
      <xdr:colOff>625928</xdr:colOff>
      <xdr:row>53</xdr:row>
      <xdr:rowOff>45794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707572</xdr:colOff>
      <xdr:row>42</xdr:row>
      <xdr:rowOff>168090</xdr:rowOff>
    </xdr:from>
    <xdr:to>
      <xdr:col>3</xdr:col>
      <xdr:colOff>1660072</xdr:colOff>
      <xdr:row>53</xdr:row>
      <xdr:rowOff>37952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1755322</xdr:colOff>
      <xdr:row>42</xdr:row>
      <xdr:rowOff>149678</xdr:rowOff>
    </xdr:from>
    <xdr:to>
      <xdr:col>4</xdr:col>
      <xdr:colOff>964508</xdr:colOff>
      <xdr:row>53</xdr:row>
      <xdr:rowOff>27213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22413</xdr:colOff>
      <xdr:row>32</xdr:row>
      <xdr:rowOff>25368</xdr:rowOff>
    </xdr:from>
    <xdr:to>
      <xdr:col>1</xdr:col>
      <xdr:colOff>2162736</xdr:colOff>
      <xdr:row>53</xdr:row>
      <xdr:rowOff>33618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2217748</xdr:colOff>
      <xdr:row>42</xdr:row>
      <xdr:rowOff>175782</xdr:rowOff>
    </xdr:from>
    <xdr:to>
      <xdr:col>1</xdr:col>
      <xdr:colOff>4224618</xdr:colOff>
      <xdr:row>53</xdr:row>
      <xdr:rowOff>51958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1138196</xdr:colOff>
      <xdr:row>31</xdr:row>
      <xdr:rowOff>557894</xdr:rowOff>
    </xdr:from>
    <xdr:to>
      <xdr:col>8</xdr:col>
      <xdr:colOff>2939143</xdr:colOff>
      <xdr:row>53</xdr:row>
      <xdr:rowOff>40822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507176</xdr:colOff>
      <xdr:row>30</xdr:row>
      <xdr:rowOff>0</xdr:rowOff>
    </xdr:from>
    <xdr:to>
      <xdr:col>22</xdr:col>
      <xdr:colOff>471159</xdr:colOff>
      <xdr:row>44</xdr:row>
      <xdr:rowOff>122463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710291</xdr:colOff>
      <xdr:row>32</xdr:row>
      <xdr:rowOff>27213</xdr:rowOff>
    </xdr:from>
    <xdr:to>
      <xdr:col>3</xdr:col>
      <xdr:colOff>1673678</xdr:colOff>
      <xdr:row>42</xdr:row>
      <xdr:rowOff>54429</xdr:rowOff>
    </xdr:to>
    <xdr:graphicFrame macro="">
      <xdr:nvGraphicFramePr>
        <xdr:cNvPr id="11" name="Chart 3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1768930</xdr:colOff>
      <xdr:row>32</xdr:row>
      <xdr:rowOff>27215</xdr:rowOff>
    </xdr:from>
    <xdr:to>
      <xdr:col>4</xdr:col>
      <xdr:colOff>966108</xdr:colOff>
      <xdr:row>42</xdr:row>
      <xdr:rowOff>37417</xdr:rowOff>
    </xdr:to>
    <xdr:graphicFrame macro="">
      <xdr:nvGraphicFramePr>
        <xdr:cNvPr id="12" name="Chart 4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0.18591</cdr:x>
      <cdr:y>0.329</cdr:y>
    </cdr:from>
    <cdr:to>
      <cdr:x>0.95017</cdr:x>
      <cdr:y>0.73025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A747E165-C7E2-4D8D-878A-C3AA59C3C98E}"/>
            </a:ext>
          </a:extLst>
        </cdr:cNvPr>
        <cdr:cNvSpPr txBox="1"/>
      </cdr:nvSpPr>
      <cdr:spPr>
        <a:xfrm xmlns:a="http://schemas.openxmlformats.org/drawingml/2006/main">
          <a:off x="373368" y="624791"/>
          <a:ext cx="1534887" cy="7619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600"/>
            <a:t>Maternity leave</a:t>
          </a: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2206544</xdr:colOff>
      <xdr:row>26</xdr:row>
      <xdr:rowOff>28359</xdr:rowOff>
    </xdr:from>
    <xdr:to>
      <xdr:col>1</xdr:col>
      <xdr:colOff>4214874</xdr:colOff>
      <xdr:row>36</xdr:row>
      <xdr:rowOff>76850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4283119</xdr:colOff>
      <xdr:row>26</xdr:row>
      <xdr:rowOff>28360</xdr:rowOff>
    </xdr:from>
    <xdr:to>
      <xdr:col>2</xdr:col>
      <xdr:colOff>612321</xdr:colOff>
      <xdr:row>36</xdr:row>
      <xdr:rowOff>57801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4271913</xdr:colOff>
      <xdr:row>36</xdr:row>
      <xdr:rowOff>169619</xdr:rowOff>
    </xdr:from>
    <xdr:to>
      <xdr:col>2</xdr:col>
      <xdr:colOff>625928</xdr:colOff>
      <xdr:row>47</xdr:row>
      <xdr:rowOff>45794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707572</xdr:colOff>
      <xdr:row>36</xdr:row>
      <xdr:rowOff>168090</xdr:rowOff>
    </xdr:from>
    <xdr:to>
      <xdr:col>3</xdr:col>
      <xdr:colOff>1660072</xdr:colOff>
      <xdr:row>47</xdr:row>
      <xdr:rowOff>37952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1755322</xdr:colOff>
      <xdr:row>36</xdr:row>
      <xdr:rowOff>149678</xdr:rowOff>
    </xdr:from>
    <xdr:to>
      <xdr:col>4</xdr:col>
      <xdr:colOff>964508</xdr:colOff>
      <xdr:row>47</xdr:row>
      <xdr:rowOff>27213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22413</xdr:colOff>
      <xdr:row>26</xdr:row>
      <xdr:rowOff>25368</xdr:rowOff>
    </xdr:from>
    <xdr:to>
      <xdr:col>1</xdr:col>
      <xdr:colOff>2162736</xdr:colOff>
      <xdr:row>47</xdr:row>
      <xdr:rowOff>33618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2217748</xdr:colOff>
      <xdr:row>36</xdr:row>
      <xdr:rowOff>175782</xdr:rowOff>
    </xdr:from>
    <xdr:to>
      <xdr:col>1</xdr:col>
      <xdr:colOff>4224618</xdr:colOff>
      <xdr:row>47</xdr:row>
      <xdr:rowOff>51958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1138196</xdr:colOff>
      <xdr:row>25</xdr:row>
      <xdr:rowOff>557894</xdr:rowOff>
    </xdr:from>
    <xdr:to>
      <xdr:col>8</xdr:col>
      <xdr:colOff>2939143</xdr:colOff>
      <xdr:row>47</xdr:row>
      <xdr:rowOff>40822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507176</xdr:colOff>
      <xdr:row>24</xdr:row>
      <xdr:rowOff>0</xdr:rowOff>
    </xdr:from>
    <xdr:to>
      <xdr:col>22</xdr:col>
      <xdr:colOff>471159</xdr:colOff>
      <xdr:row>38</xdr:row>
      <xdr:rowOff>122463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710291</xdr:colOff>
      <xdr:row>26</xdr:row>
      <xdr:rowOff>27213</xdr:rowOff>
    </xdr:from>
    <xdr:to>
      <xdr:col>3</xdr:col>
      <xdr:colOff>1673678</xdr:colOff>
      <xdr:row>36</xdr:row>
      <xdr:rowOff>54429</xdr:rowOff>
    </xdr:to>
    <xdr:graphicFrame macro="">
      <xdr:nvGraphicFramePr>
        <xdr:cNvPr id="11" name="Chart 3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1768930</xdr:colOff>
      <xdr:row>26</xdr:row>
      <xdr:rowOff>27215</xdr:rowOff>
    </xdr:from>
    <xdr:to>
      <xdr:col>4</xdr:col>
      <xdr:colOff>966108</xdr:colOff>
      <xdr:row>36</xdr:row>
      <xdr:rowOff>37417</xdr:rowOff>
    </xdr:to>
    <xdr:graphicFrame macro="">
      <xdr:nvGraphicFramePr>
        <xdr:cNvPr id="12" name="Chart 4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0.18591</cdr:x>
      <cdr:y>0.329</cdr:y>
    </cdr:from>
    <cdr:to>
      <cdr:x>0.95017</cdr:x>
      <cdr:y>0.73025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A747E165-C7E2-4D8D-878A-C3AA59C3C98E}"/>
            </a:ext>
          </a:extLst>
        </cdr:cNvPr>
        <cdr:cNvSpPr txBox="1"/>
      </cdr:nvSpPr>
      <cdr:spPr>
        <a:xfrm xmlns:a="http://schemas.openxmlformats.org/drawingml/2006/main">
          <a:off x="373368" y="624791"/>
          <a:ext cx="1534887" cy="7619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600"/>
            <a:t>Maternity leave</a:t>
          </a: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346364</xdr:colOff>
      <xdr:row>7</xdr:row>
      <xdr:rowOff>502227</xdr:rowOff>
    </xdr:from>
    <xdr:to>
      <xdr:col>23</xdr:col>
      <xdr:colOff>484909</xdr:colOff>
      <xdr:row>7</xdr:row>
      <xdr:rowOff>502227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CxnSpPr/>
      </xdr:nvCxnSpPr>
      <xdr:spPr>
        <a:xfrm>
          <a:off x="18547773" y="3550227"/>
          <a:ext cx="744681" cy="0"/>
        </a:xfrm>
        <a:prstGeom prst="line">
          <a:avLst/>
        </a:prstGeom>
        <a:ln w="25400" cmpd="sng">
          <a:solidFill>
            <a:schemeClr val="tx1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:\07.Committee\ITAKONA\Feb\Feb_Analytic_Itakon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ta-Kona (2)"/>
      <sheetName val="KPI_Apr"/>
      <sheetName val="Ita-Kona"/>
      <sheetName val="Sheet1"/>
      <sheetName val="OT_Apr"/>
      <sheetName val="Plan"/>
      <sheetName val="Pivot"/>
      <sheetName val="May_Act"/>
      <sheetName val="Ita-Kona_Jun"/>
      <sheetName val="Jun_Act"/>
      <sheetName val="Jul"/>
      <sheetName val="Project"/>
      <sheetName val="Aug"/>
      <sheetName val="P8"/>
      <sheetName val="Sep"/>
      <sheetName val="P9"/>
      <sheetName val="Re_Schedule_KPI"/>
      <sheetName val="Ita-Kona_Nov"/>
      <sheetName val="Nov"/>
      <sheetName val="Sheet2"/>
      <sheetName val="P11"/>
      <sheetName val="ISG"/>
      <sheetName val="Feb"/>
      <sheetName val="P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16">
          <cell r="K16" t="str">
            <v>S</v>
          </cell>
          <cell r="L16" t="str">
            <v>T</v>
          </cell>
          <cell r="M16" t="str">
            <v>D</v>
          </cell>
        </row>
        <row r="17">
          <cell r="J17" t="str">
            <v>Member1</v>
          </cell>
          <cell r="K17">
            <v>0</v>
          </cell>
          <cell r="L17">
            <v>0</v>
          </cell>
          <cell r="M17">
            <v>0</v>
          </cell>
        </row>
        <row r="18">
          <cell r="K18" t="str">
            <v>S</v>
          </cell>
          <cell r="L18" t="str">
            <v>T</v>
          </cell>
          <cell r="M18" t="str">
            <v>D</v>
          </cell>
        </row>
        <row r="19">
          <cell r="J19" t="str">
            <v>Member2</v>
          </cell>
          <cell r="K19">
            <v>0.55000000000000004</v>
          </cell>
          <cell r="L19">
            <v>0.1</v>
          </cell>
          <cell r="M19">
            <v>0.35</v>
          </cell>
        </row>
        <row r="20">
          <cell r="K20" t="str">
            <v>S</v>
          </cell>
          <cell r="L20" t="str">
            <v>T</v>
          </cell>
          <cell r="M20" t="str">
            <v>D</v>
          </cell>
        </row>
        <row r="21">
          <cell r="J21" t="str">
            <v>Member3</v>
          </cell>
          <cell r="K21">
            <v>0.35</v>
          </cell>
          <cell r="L21">
            <v>0.28000000000000003</v>
          </cell>
          <cell r="M21">
            <v>0.37</v>
          </cell>
        </row>
        <row r="22">
          <cell r="K22" t="str">
            <v>S</v>
          </cell>
          <cell r="L22" t="str">
            <v>T</v>
          </cell>
          <cell r="M22" t="str">
            <v>D</v>
          </cell>
        </row>
        <row r="23">
          <cell r="J23" t="str">
            <v>Member4</v>
          </cell>
          <cell r="K23">
            <v>0.3</v>
          </cell>
          <cell r="L23">
            <v>0.32</v>
          </cell>
          <cell r="M23">
            <v>0.38</v>
          </cell>
        </row>
        <row r="24">
          <cell r="K24" t="str">
            <v>S</v>
          </cell>
          <cell r="L24" t="str">
            <v>T</v>
          </cell>
          <cell r="M24" t="str">
            <v>D</v>
          </cell>
        </row>
        <row r="25">
          <cell r="J25" t="str">
            <v>Member5</v>
          </cell>
          <cell r="K25">
            <v>0.6</v>
          </cell>
          <cell r="L25">
            <v>0.26</v>
          </cell>
          <cell r="M25">
            <v>0.14000000000000001</v>
          </cell>
        </row>
        <row r="26">
          <cell r="K26" t="str">
            <v>S</v>
          </cell>
          <cell r="L26" t="str">
            <v>T</v>
          </cell>
          <cell r="M26" t="str">
            <v>D</v>
          </cell>
        </row>
        <row r="27">
          <cell r="J27" t="str">
            <v>Member6</v>
          </cell>
          <cell r="K27">
            <v>0.69</v>
          </cell>
          <cell r="L27">
            <v>0.21</v>
          </cell>
          <cell r="M27">
            <v>0.1</v>
          </cell>
        </row>
        <row r="29">
          <cell r="K29" t="str">
            <v>S</v>
          </cell>
          <cell r="L29" t="str">
            <v>T</v>
          </cell>
          <cell r="M29" t="str">
            <v>D</v>
          </cell>
        </row>
        <row r="30">
          <cell r="J30" t="str">
            <v>Member7</v>
          </cell>
          <cell r="K30">
            <v>0.74</v>
          </cell>
          <cell r="L30">
            <v>0.2</v>
          </cell>
          <cell r="M30">
            <v>0.06</v>
          </cell>
        </row>
        <row r="31">
          <cell r="K31" t="str">
            <v>S</v>
          </cell>
          <cell r="L31" t="str">
            <v>T</v>
          </cell>
          <cell r="M31" t="str">
            <v>D</v>
          </cell>
        </row>
        <row r="32">
          <cell r="J32" t="str">
            <v>Member8</v>
          </cell>
          <cell r="K32">
            <v>0.3</v>
          </cell>
          <cell r="L32">
            <v>0.31</v>
          </cell>
          <cell r="M32">
            <v>0.39</v>
          </cell>
        </row>
        <row r="36">
          <cell r="K36" t="str">
            <v>Normal Support (S)</v>
          </cell>
          <cell r="L36" t="str">
            <v>Trouble Support (T)</v>
          </cell>
          <cell r="M36" t="str">
            <v>Develop (D)</v>
          </cell>
        </row>
        <row r="37">
          <cell r="J37" t="str">
            <v>ISG Activity</v>
          </cell>
          <cell r="K37">
            <v>0.44</v>
          </cell>
          <cell r="L37">
            <v>0.21</v>
          </cell>
          <cell r="M37">
            <v>0.35</v>
          </cell>
        </row>
      </sheetData>
      <sheetData sheetId="18"/>
      <sheetData sheetId="19"/>
      <sheetData sheetId="20"/>
      <sheetData sheetId="21"/>
      <sheetData sheetId="22"/>
      <sheetData sheetId="23"/>
    </sheetDataSet>
  </externalBook>
</externalLink>
</file>

<file path=xl/tables/table1.xml><?xml version="1.0" encoding="utf-8"?>
<table xmlns="http://schemas.openxmlformats.org/spreadsheetml/2006/main" id="1" name="Table1" displayName="Table1" ref="B151:G162" totalsRowShown="0">
  <autoFilter ref="B151:G162"/>
  <tableColumns count="6">
    <tableColumn id="1" name="Column1"/>
    <tableColumn id="2" name="Column2"/>
    <tableColumn id="3" name="Column3"/>
    <tableColumn id="4" name="Column4"/>
    <tableColumn id="5" name="Column5"/>
    <tableColumn id="6" name="Column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56" displayName="Table256" ref="J4:P14" totalsRowShown="0" headerRowDxfId="10" headerRowBorderDxfId="9" tableBorderDxfId="8" totalsRowBorderDxfId="7">
  <autoFilter ref="J4:P14"/>
  <tableColumns count="7">
    <tableColumn id="1" name="Member name" dataDxfId="6"/>
    <tableColumn id="2" name="Normal Support" dataDxfId="5"/>
    <tableColumn id="3" name="Trouble Support" dataDxfId="4"/>
    <tableColumn id="4" name="Develop" dataDxfId="3">
      <calculatedColumnFormula>100%-Table256[[#This Row],[Normal Support]]-Table256[[#This Row],[Trouble Support]]</calculatedColumnFormula>
    </tableColumn>
    <tableColumn id="5" name="Line" dataDxfId="2"/>
    <tableColumn id="6" name="Bar" dataDxfId="1"/>
    <tableColumn id="7" name="Column1" dataDxfId="0">
      <calculatedColumnFormula>SUM(Table256[[#This Row],[Normal Support]:[Develop]])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219"/>
  <sheetViews>
    <sheetView tabSelected="1" topLeftCell="I207" zoomScale="70" zoomScaleNormal="70" workbookViewId="0">
      <selection activeCell="T227" sqref="T227"/>
    </sheetView>
  </sheetViews>
  <sheetFormatPr defaultRowHeight="15"/>
  <cols>
    <col min="1" max="1" width="16.7109375" style="68" bestFit="1" customWidth="1"/>
    <col min="2" max="2" width="15.7109375" style="68" customWidth="1"/>
    <col min="3" max="3" width="16.7109375" style="68" customWidth="1"/>
    <col min="4" max="4" width="16.140625" style="68" customWidth="1"/>
    <col min="5" max="5" width="15.42578125" style="68" customWidth="1"/>
    <col min="6" max="6" width="12.85546875" style="68" customWidth="1"/>
    <col min="7" max="8" width="16.42578125" style="68" bestFit="1" customWidth="1"/>
    <col min="9" max="9" width="50.42578125" style="68" customWidth="1"/>
    <col min="10" max="10" width="13.5703125" style="68" customWidth="1"/>
    <col min="11" max="12" width="9.140625" style="68"/>
    <col min="13" max="13" width="14.7109375" style="68" customWidth="1"/>
    <col min="14" max="14" width="17" style="68" customWidth="1"/>
    <col min="15" max="15" width="12.140625" style="68" customWidth="1"/>
    <col min="16" max="16" width="20.42578125" style="68" customWidth="1"/>
    <col min="17" max="17" width="17.5703125" style="68" customWidth="1"/>
    <col min="18" max="18" width="15.7109375" style="68" customWidth="1"/>
    <col min="19" max="19" width="21.42578125" style="68" customWidth="1"/>
    <col min="20" max="20" width="13.7109375" style="68" customWidth="1"/>
    <col min="21" max="21" width="17.140625" style="68" customWidth="1"/>
    <col min="22" max="22" width="14.7109375" style="68" customWidth="1"/>
    <col min="23" max="16384" width="9.140625" style="68"/>
  </cols>
  <sheetData>
    <row r="1" spans="1:21" ht="31.5">
      <c r="A1" s="191" t="s">
        <v>23</v>
      </c>
      <c r="B1" s="191"/>
      <c r="C1" s="191"/>
      <c r="D1" s="191"/>
      <c r="E1" s="191"/>
      <c r="F1" s="191"/>
      <c r="G1" s="191"/>
      <c r="H1" s="191"/>
      <c r="I1" s="19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ht="26.25"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21" ht="42">
      <c r="A3" s="2" t="s">
        <v>24</v>
      </c>
      <c r="B3" s="3" t="s">
        <v>25</v>
      </c>
      <c r="C3" s="3" t="s">
        <v>26</v>
      </c>
      <c r="D3" s="3" t="s">
        <v>27</v>
      </c>
      <c r="E3" s="4" t="s">
        <v>28</v>
      </c>
      <c r="F3" s="4" t="s">
        <v>29</v>
      </c>
      <c r="G3" s="5" t="s">
        <v>30</v>
      </c>
      <c r="H3" s="5" t="s">
        <v>31</v>
      </c>
      <c r="I3" s="6" t="s">
        <v>22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1" ht="49.5" customHeight="1">
      <c r="A4" s="7">
        <v>1</v>
      </c>
      <c r="B4" s="8" t="s">
        <v>94</v>
      </c>
      <c r="C4" s="9">
        <v>34</v>
      </c>
      <c r="D4" s="10" t="s">
        <v>32</v>
      </c>
      <c r="E4" s="11">
        <v>1</v>
      </c>
      <c r="F4" s="12">
        <v>43208</v>
      </c>
      <c r="G4" s="12">
        <v>43525</v>
      </c>
      <c r="H4" s="12">
        <v>43525</v>
      </c>
      <c r="I4" s="13" t="s">
        <v>137</v>
      </c>
    </row>
    <row r="5" spans="1:21" ht="21">
      <c r="A5" s="7">
        <v>2</v>
      </c>
      <c r="B5" s="10" t="s">
        <v>34</v>
      </c>
      <c r="C5" s="9">
        <v>0</v>
      </c>
      <c r="D5" s="10" t="s">
        <v>32</v>
      </c>
      <c r="E5" s="11">
        <v>1</v>
      </c>
      <c r="F5" s="12">
        <v>43208</v>
      </c>
      <c r="G5" s="12">
        <v>43525</v>
      </c>
      <c r="H5" s="12">
        <v>43525</v>
      </c>
      <c r="I5" s="13" t="s">
        <v>33</v>
      </c>
    </row>
    <row r="6" spans="1:21" ht="21">
      <c r="A6" s="7">
        <v>3</v>
      </c>
      <c r="B6" s="10" t="s">
        <v>35</v>
      </c>
      <c r="C6" s="14">
        <v>0</v>
      </c>
      <c r="D6" s="10" t="s">
        <v>36</v>
      </c>
      <c r="E6" s="11">
        <v>0.1</v>
      </c>
      <c r="F6" s="12">
        <v>43361</v>
      </c>
      <c r="G6" s="15">
        <v>43452</v>
      </c>
      <c r="H6" s="15">
        <v>43525</v>
      </c>
      <c r="I6" s="16" t="s">
        <v>37</v>
      </c>
    </row>
    <row r="7" spans="1:21" ht="21">
      <c r="A7" s="7">
        <v>4</v>
      </c>
      <c r="B7" s="10" t="s">
        <v>38</v>
      </c>
      <c r="C7" s="14">
        <v>0</v>
      </c>
      <c r="D7" s="10" t="s">
        <v>32</v>
      </c>
      <c r="E7" s="11">
        <v>0.05</v>
      </c>
      <c r="F7" s="12">
        <v>43391</v>
      </c>
      <c r="G7" s="12">
        <v>43452</v>
      </c>
      <c r="H7" s="15">
        <v>43525</v>
      </c>
      <c r="I7" s="16" t="s">
        <v>39</v>
      </c>
    </row>
    <row r="8" spans="1:21" ht="21">
      <c r="A8" s="7">
        <v>5</v>
      </c>
      <c r="B8" s="10" t="s">
        <v>40</v>
      </c>
      <c r="C8" s="14">
        <v>0</v>
      </c>
      <c r="D8" s="10" t="s">
        <v>32</v>
      </c>
      <c r="E8" s="11">
        <v>1</v>
      </c>
      <c r="F8" s="12">
        <v>43391</v>
      </c>
      <c r="G8" s="12">
        <v>43525</v>
      </c>
      <c r="H8" s="12">
        <v>43525</v>
      </c>
      <c r="I8" s="13" t="s">
        <v>33</v>
      </c>
    </row>
    <row r="9" spans="1:21" ht="21">
      <c r="A9" s="7">
        <v>6</v>
      </c>
      <c r="B9" s="10" t="s">
        <v>41</v>
      </c>
      <c r="C9" s="14">
        <v>0</v>
      </c>
      <c r="D9" s="10" t="s">
        <v>32</v>
      </c>
      <c r="E9" s="11">
        <v>0.05</v>
      </c>
      <c r="F9" s="12">
        <v>43391</v>
      </c>
      <c r="G9" s="12">
        <v>43525</v>
      </c>
      <c r="H9" s="12">
        <v>43525</v>
      </c>
      <c r="I9" s="23" t="s">
        <v>45</v>
      </c>
    </row>
    <row r="10" spans="1:21" ht="21">
      <c r="A10" s="7">
        <v>7</v>
      </c>
      <c r="B10" s="8" t="s">
        <v>42</v>
      </c>
      <c r="C10" s="18">
        <v>0</v>
      </c>
      <c r="D10" s="8" t="s">
        <v>32</v>
      </c>
      <c r="E10" s="19">
        <v>1</v>
      </c>
      <c r="F10" s="12">
        <v>43282</v>
      </c>
      <c r="G10" s="20">
        <v>43405</v>
      </c>
      <c r="H10" s="15">
        <v>43496</v>
      </c>
      <c r="I10" s="13" t="s">
        <v>33</v>
      </c>
    </row>
    <row r="11" spans="1:21" ht="63">
      <c r="A11" s="7">
        <v>8</v>
      </c>
      <c r="B11" s="21" t="s">
        <v>44</v>
      </c>
      <c r="C11" s="14">
        <v>0</v>
      </c>
      <c r="D11" s="10" t="s">
        <v>32</v>
      </c>
      <c r="E11" s="11">
        <v>0</v>
      </c>
      <c r="F11" s="12">
        <v>43484</v>
      </c>
      <c r="G11" s="22">
        <v>43543</v>
      </c>
      <c r="H11" s="22">
        <v>43543</v>
      </c>
      <c r="I11" s="23" t="s">
        <v>45</v>
      </c>
    </row>
    <row r="12" spans="1:21" ht="63">
      <c r="A12" s="7">
        <v>9</v>
      </c>
      <c r="B12" s="21" t="s">
        <v>46</v>
      </c>
      <c r="C12" s="14">
        <v>0</v>
      </c>
      <c r="D12" s="10" t="s">
        <v>32</v>
      </c>
      <c r="E12" s="11">
        <v>0</v>
      </c>
      <c r="F12" s="12">
        <v>43484</v>
      </c>
      <c r="G12" s="22">
        <v>43543</v>
      </c>
      <c r="H12" s="22">
        <v>43543</v>
      </c>
      <c r="I12" s="23" t="s">
        <v>45</v>
      </c>
    </row>
    <row r="13" spans="1:21" ht="84">
      <c r="A13" s="7">
        <v>10</v>
      </c>
      <c r="B13" s="21" t="s">
        <v>47</v>
      </c>
      <c r="C13" s="14">
        <v>0</v>
      </c>
      <c r="D13" s="10" t="s">
        <v>32</v>
      </c>
      <c r="E13" s="11">
        <v>0</v>
      </c>
      <c r="F13" s="12">
        <v>43435</v>
      </c>
      <c r="G13" s="22">
        <v>43543</v>
      </c>
      <c r="H13" s="22">
        <v>43515</v>
      </c>
      <c r="I13" s="23" t="s">
        <v>138</v>
      </c>
    </row>
    <row r="14" spans="1:21" ht="21">
      <c r="A14" s="7">
        <v>11</v>
      </c>
      <c r="B14" s="10" t="s">
        <v>16</v>
      </c>
      <c r="C14" s="14">
        <v>54</v>
      </c>
      <c r="D14" s="10" t="s">
        <v>48</v>
      </c>
      <c r="E14" s="11">
        <v>0.7</v>
      </c>
      <c r="F14" s="12">
        <v>43208</v>
      </c>
      <c r="G14" s="12">
        <v>43525</v>
      </c>
      <c r="H14" s="12">
        <v>43525</v>
      </c>
      <c r="I14" s="23" t="s">
        <v>138</v>
      </c>
    </row>
    <row r="15" spans="1:21" ht="21">
      <c r="A15" s="7">
        <v>12</v>
      </c>
      <c r="B15" s="10" t="s">
        <v>49</v>
      </c>
      <c r="C15" s="9">
        <v>0</v>
      </c>
      <c r="D15" s="10" t="s">
        <v>50</v>
      </c>
      <c r="E15" s="11">
        <v>1</v>
      </c>
      <c r="F15" s="12">
        <v>43282</v>
      </c>
      <c r="G15" s="12">
        <v>43525</v>
      </c>
      <c r="H15" s="12">
        <v>43525</v>
      </c>
      <c r="I15" s="13" t="s">
        <v>33</v>
      </c>
    </row>
    <row r="16" spans="1:21" ht="21">
      <c r="A16" s="7">
        <v>13</v>
      </c>
      <c r="B16" s="10" t="s">
        <v>51</v>
      </c>
      <c r="C16" s="9">
        <v>0</v>
      </c>
      <c r="D16" s="10" t="s">
        <v>50</v>
      </c>
      <c r="E16" s="11">
        <v>1</v>
      </c>
      <c r="F16" s="12">
        <v>43282</v>
      </c>
      <c r="G16" s="12">
        <v>43525</v>
      </c>
      <c r="H16" s="12">
        <v>43525</v>
      </c>
      <c r="I16" s="13" t="s">
        <v>33</v>
      </c>
    </row>
    <row r="17" spans="1:9" ht="21">
      <c r="A17" s="7">
        <v>14</v>
      </c>
      <c r="B17" s="10" t="s">
        <v>52</v>
      </c>
      <c r="C17" s="9">
        <v>0</v>
      </c>
      <c r="D17" s="10" t="s">
        <v>50</v>
      </c>
      <c r="E17" s="11">
        <v>1</v>
      </c>
      <c r="F17" s="12">
        <v>43282</v>
      </c>
      <c r="G17" s="12">
        <v>43525</v>
      </c>
      <c r="H17" s="12">
        <v>43525</v>
      </c>
      <c r="I17" s="13" t="s">
        <v>33</v>
      </c>
    </row>
    <row r="18" spans="1:9" ht="21">
      <c r="A18" s="7">
        <v>15</v>
      </c>
      <c r="B18" s="10" t="s">
        <v>53</v>
      </c>
      <c r="C18" s="9">
        <v>0</v>
      </c>
      <c r="D18" s="10" t="s">
        <v>50</v>
      </c>
      <c r="E18" s="11">
        <v>1</v>
      </c>
      <c r="F18" s="12">
        <v>43282</v>
      </c>
      <c r="G18" s="12">
        <v>43525</v>
      </c>
      <c r="H18" s="12">
        <v>43525</v>
      </c>
      <c r="I18" s="13" t="s">
        <v>33</v>
      </c>
    </row>
    <row r="19" spans="1:9" ht="21">
      <c r="A19" s="7">
        <v>16</v>
      </c>
      <c r="B19" s="10" t="s">
        <v>17</v>
      </c>
      <c r="C19" s="14">
        <v>1</v>
      </c>
      <c r="D19" s="10" t="s">
        <v>54</v>
      </c>
      <c r="E19" s="11">
        <v>0</v>
      </c>
      <c r="F19" s="12">
        <v>43422</v>
      </c>
      <c r="G19" s="12">
        <v>43515</v>
      </c>
      <c r="H19" s="12">
        <v>43604</v>
      </c>
      <c r="I19" s="16" t="s">
        <v>39</v>
      </c>
    </row>
    <row r="20" spans="1:9" ht="21">
      <c r="A20" s="7">
        <v>17</v>
      </c>
      <c r="B20" s="10" t="s">
        <v>18</v>
      </c>
      <c r="C20" s="9">
        <v>1.5</v>
      </c>
      <c r="D20" s="10" t="s">
        <v>54</v>
      </c>
      <c r="E20" s="11">
        <v>1</v>
      </c>
      <c r="F20" s="12">
        <v>43208</v>
      </c>
      <c r="G20" s="15">
        <v>43252</v>
      </c>
      <c r="H20" s="12">
        <v>43525</v>
      </c>
      <c r="I20" s="13" t="s">
        <v>33</v>
      </c>
    </row>
    <row r="21" spans="1:9" ht="21">
      <c r="A21" s="7">
        <v>18</v>
      </c>
      <c r="B21" s="10" t="s">
        <v>19</v>
      </c>
      <c r="C21" s="83">
        <v>2.9</v>
      </c>
      <c r="D21" s="10" t="s">
        <v>54</v>
      </c>
      <c r="E21" s="11">
        <v>1</v>
      </c>
      <c r="F21" s="12">
        <v>43221</v>
      </c>
      <c r="G21" s="12">
        <v>43525</v>
      </c>
      <c r="H21" s="12">
        <v>43525</v>
      </c>
      <c r="I21" s="13" t="s">
        <v>33</v>
      </c>
    </row>
    <row r="22" spans="1:9" ht="21">
      <c r="A22" s="7">
        <v>19</v>
      </c>
      <c r="B22" s="10" t="s">
        <v>21</v>
      </c>
      <c r="C22" s="14">
        <v>9.3000000000000007</v>
      </c>
      <c r="D22" s="10" t="s">
        <v>32</v>
      </c>
      <c r="E22" s="11">
        <v>0.8</v>
      </c>
      <c r="F22" s="12">
        <v>43330</v>
      </c>
      <c r="G22" s="12">
        <v>43452</v>
      </c>
      <c r="H22" s="12">
        <v>43452</v>
      </c>
      <c r="I22" s="17"/>
    </row>
    <row r="23" spans="1:9" ht="21">
      <c r="A23" s="24" t="s">
        <v>96</v>
      </c>
      <c r="B23" s="25" t="s">
        <v>62</v>
      </c>
      <c r="C23" s="28">
        <v>0</v>
      </c>
      <c r="D23" s="25" t="s">
        <v>50</v>
      </c>
      <c r="E23" s="19">
        <v>0.1</v>
      </c>
      <c r="F23" s="12">
        <v>43391</v>
      </c>
      <c r="G23" s="20">
        <v>43543</v>
      </c>
      <c r="H23" s="20">
        <v>43635</v>
      </c>
      <c r="I23" s="29" t="s">
        <v>60</v>
      </c>
    </row>
    <row r="24" spans="1:9" ht="21">
      <c r="A24" s="127" t="s">
        <v>95</v>
      </c>
      <c r="B24" s="128" t="s">
        <v>67</v>
      </c>
      <c r="C24" s="129">
        <v>0</v>
      </c>
      <c r="D24" s="128" t="s">
        <v>50</v>
      </c>
      <c r="E24" s="130">
        <v>0</v>
      </c>
      <c r="F24" s="131">
        <v>43484</v>
      </c>
      <c r="G24" s="132">
        <v>43543</v>
      </c>
      <c r="H24" s="132">
        <v>43635</v>
      </c>
      <c r="I24" s="133" t="s">
        <v>60</v>
      </c>
    </row>
    <row r="25" spans="1:9" ht="45" customHeight="1"/>
    <row r="50" spans="2:19" ht="26.25">
      <c r="B50" s="134" t="s">
        <v>139</v>
      </c>
      <c r="C50" s="38"/>
    </row>
    <row r="51" spans="2:19" ht="26.25">
      <c r="B51" s="135" t="s">
        <v>143</v>
      </c>
      <c r="C51" s="39"/>
    </row>
    <row r="52" spans="2:19" ht="26.25">
      <c r="B52" s="135" t="s">
        <v>141</v>
      </c>
      <c r="C52" s="39"/>
    </row>
    <row r="53" spans="2:19" ht="26.25">
      <c r="B53" s="136" t="s">
        <v>91</v>
      </c>
      <c r="C53" s="39"/>
    </row>
    <row r="54" spans="2:19" ht="26.25">
      <c r="B54" s="135" t="s">
        <v>140</v>
      </c>
      <c r="C54" s="39"/>
    </row>
    <row r="55" spans="2:19" ht="26.25">
      <c r="B55" s="135" t="s">
        <v>135</v>
      </c>
    </row>
    <row r="56" spans="2:19" ht="26.25">
      <c r="B56" s="135" t="s">
        <v>72</v>
      </c>
    </row>
    <row r="57" spans="2:19" ht="26.25">
      <c r="B57" s="135" t="s">
        <v>142</v>
      </c>
    </row>
    <row r="61" spans="2:19">
      <c r="N61" s="68" t="s">
        <v>224</v>
      </c>
      <c r="O61" s="68" t="s">
        <v>223</v>
      </c>
      <c r="R61" s="68" t="s">
        <v>222</v>
      </c>
      <c r="S61" s="68" t="s">
        <v>223</v>
      </c>
    </row>
    <row r="62" spans="2:19">
      <c r="M62" s="68" t="s">
        <v>220</v>
      </c>
      <c r="N62" s="49">
        <v>0.55000000000000004</v>
      </c>
      <c r="O62" s="49">
        <v>0.45</v>
      </c>
      <c r="Q62" s="68" t="s">
        <v>0</v>
      </c>
      <c r="R62" s="49">
        <v>0.55000000000000004</v>
      </c>
      <c r="S62" s="49">
        <v>0.45</v>
      </c>
    </row>
    <row r="63" spans="2:19">
      <c r="M63" s="68" t="s">
        <v>221</v>
      </c>
      <c r="N63" s="49">
        <v>0.7</v>
      </c>
      <c r="O63" s="49">
        <v>0.3</v>
      </c>
      <c r="Q63" s="68" t="s">
        <v>1</v>
      </c>
      <c r="R63" s="49">
        <v>0.6</v>
      </c>
      <c r="S63" s="49">
        <v>0.4</v>
      </c>
    </row>
    <row r="64" spans="2:19">
      <c r="Q64" s="68" t="s">
        <v>2</v>
      </c>
      <c r="R64" s="49">
        <v>0.53</v>
      </c>
      <c r="S64" s="49">
        <v>0.47</v>
      </c>
    </row>
    <row r="65" spans="1:19">
      <c r="Q65" s="68" t="s">
        <v>3</v>
      </c>
      <c r="R65" s="49">
        <v>0.56000000000000005</v>
      </c>
      <c r="S65" s="49">
        <v>0.44</v>
      </c>
    </row>
    <row r="66" spans="1:19">
      <c r="Q66" s="68" t="s">
        <v>4</v>
      </c>
      <c r="R66" s="49">
        <v>0.45</v>
      </c>
      <c r="S66" s="49">
        <v>0.55000000000000004</v>
      </c>
    </row>
    <row r="67" spans="1:19">
      <c r="Q67" s="68" t="s">
        <v>5</v>
      </c>
      <c r="R67" s="49">
        <v>0.6</v>
      </c>
      <c r="S67" s="49">
        <v>0.4</v>
      </c>
    </row>
    <row r="68" spans="1:19">
      <c r="Q68" s="68" t="s">
        <v>6</v>
      </c>
      <c r="R68" s="49">
        <v>0.6</v>
      </c>
      <c r="S68" s="49">
        <v>0.4</v>
      </c>
    </row>
    <row r="69" spans="1:19">
      <c r="Q69" s="68" t="s">
        <v>7</v>
      </c>
      <c r="R69" s="49">
        <v>0.5</v>
      </c>
      <c r="S69" s="49">
        <v>0.5</v>
      </c>
    </row>
    <row r="70" spans="1:19">
      <c r="Q70" s="68" t="s">
        <v>8</v>
      </c>
      <c r="R70" s="49">
        <v>0.55000000000000004</v>
      </c>
      <c r="S70" s="49">
        <v>0.45</v>
      </c>
    </row>
    <row r="71" spans="1:19">
      <c r="Q71" s="68" t="s">
        <v>9</v>
      </c>
      <c r="R71" s="49">
        <v>0.52</v>
      </c>
      <c r="S71" s="49">
        <v>0.48</v>
      </c>
    </row>
    <row r="72" spans="1:19">
      <c r="Q72" s="68" t="s">
        <v>10</v>
      </c>
      <c r="R72" s="49">
        <v>0.53</v>
      </c>
      <c r="S72" s="49">
        <v>0.47</v>
      </c>
    </row>
    <row r="73" spans="1:19">
      <c r="Q73" s="68" t="s">
        <v>11</v>
      </c>
      <c r="R73" s="49">
        <v>0.52</v>
      </c>
      <c r="S73" s="49">
        <v>0.48</v>
      </c>
    </row>
    <row r="75" spans="1:19" ht="15.75" thickBot="1"/>
    <row r="76" spans="1:19">
      <c r="A76" s="40" t="s">
        <v>75</v>
      </c>
      <c r="B76" s="41" t="s">
        <v>0</v>
      </c>
      <c r="C76" s="41" t="s">
        <v>1</v>
      </c>
      <c r="D76" s="42" t="s">
        <v>2</v>
      </c>
      <c r="E76" s="43" t="s">
        <v>3</v>
      </c>
      <c r="F76" s="44" t="s">
        <v>4</v>
      </c>
      <c r="G76" s="44" t="s">
        <v>5</v>
      </c>
      <c r="H76" s="44" t="s">
        <v>6</v>
      </c>
      <c r="I76" s="44" t="s">
        <v>7</v>
      </c>
      <c r="J76" s="44" t="s">
        <v>8</v>
      </c>
      <c r="K76" s="44" t="s">
        <v>9</v>
      </c>
      <c r="L76" s="44" t="s">
        <v>10</v>
      </c>
      <c r="M76" s="44" t="s">
        <v>11</v>
      </c>
      <c r="R76" s="49">
        <v>6.51</v>
      </c>
      <c r="S76" s="49">
        <v>5.49</v>
      </c>
    </row>
    <row r="77" spans="1:19">
      <c r="A77" s="45" t="s">
        <v>76</v>
      </c>
      <c r="B77" s="46">
        <v>0.4</v>
      </c>
      <c r="C77" s="46">
        <v>0.38</v>
      </c>
      <c r="D77" s="46">
        <v>0.36</v>
      </c>
      <c r="E77" s="47">
        <v>0.45</v>
      </c>
      <c r="F77" s="48">
        <v>0.37</v>
      </c>
      <c r="G77" s="49">
        <v>0.26</v>
      </c>
      <c r="H77" s="48">
        <v>0.27</v>
      </c>
      <c r="I77" s="48">
        <v>0.28000000000000003</v>
      </c>
      <c r="J77" s="48">
        <v>0.32</v>
      </c>
      <c r="K77" s="48">
        <v>0.28999999999999998</v>
      </c>
      <c r="L77" s="48">
        <v>0.31</v>
      </c>
      <c r="M77" s="48">
        <v>0.35</v>
      </c>
    </row>
    <row r="78" spans="1:19">
      <c r="A78" s="45" t="s">
        <v>77</v>
      </c>
      <c r="B78" s="46">
        <v>0.4</v>
      </c>
      <c r="C78" s="46">
        <v>0.2</v>
      </c>
      <c r="D78" s="46">
        <v>0.19</v>
      </c>
      <c r="E78" s="47">
        <v>0.25</v>
      </c>
      <c r="F78" s="48">
        <v>0.32</v>
      </c>
      <c r="G78" s="48">
        <v>0.3</v>
      </c>
      <c r="H78" s="48">
        <v>0.24</v>
      </c>
      <c r="I78" s="48">
        <v>0.19</v>
      </c>
      <c r="J78" s="48">
        <v>0.22</v>
      </c>
      <c r="K78" s="48">
        <v>0.18</v>
      </c>
      <c r="L78" s="48">
        <v>0.24</v>
      </c>
      <c r="M78" s="48">
        <v>0.21</v>
      </c>
      <c r="R78" s="68">
        <f>651/12</f>
        <v>54.25</v>
      </c>
      <c r="S78" s="68">
        <f>549/12</f>
        <v>45.75</v>
      </c>
    </row>
    <row r="79" spans="1:19" ht="15.75" thickBot="1">
      <c r="A79" s="50" t="s">
        <v>78</v>
      </c>
      <c r="B79" s="51">
        <v>0.2</v>
      </c>
      <c r="C79" s="51">
        <v>0.42</v>
      </c>
      <c r="D79" s="51">
        <v>0.45</v>
      </c>
      <c r="E79" s="52">
        <v>0.3</v>
      </c>
      <c r="F79" s="48">
        <v>0.31</v>
      </c>
      <c r="G79" s="48">
        <v>0.44</v>
      </c>
      <c r="H79" s="48">
        <v>0.49</v>
      </c>
      <c r="I79" s="48">
        <v>0.53</v>
      </c>
      <c r="J79" s="48">
        <v>0.46</v>
      </c>
      <c r="K79" s="48">
        <v>0.53</v>
      </c>
      <c r="L79" s="48">
        <v>0.45</v>
      </c>
      <c r="M79" s="48">
        <v>0.44</v>
      </c>
    </row>
    <row r="83" spans="1:18">
      <c r="B83" s="68">
        <v>2019</v>
      </c>
      <c r="C83" s="68">
        <v>2020</v>
      </c>
      <c r="D83" s="68">
        <v>2021</v>
      </c>
      <c r="E83" s="68">
        <v>2022</v>
      </c>
      <c r="F83" s="68">
        <v>2023</v>
      </c>
      <c r="Q83" s="68" t="s">
        <v>224</v>
      </c>
      <c r="R83" s="68" t="s">
        <v>223</v>
      </c>
    </row>
    <row r="84" spans="1:18">
      <c r="A84" s="68" t="s">
        <v>83</v>
      </c>
      <c r="B84" s="68">
        <v>81</v>
      </c>
      <c r="C84" s="68">
        <v>68</v>
      </c>
      <c r="D84" s="68">
        <v>84</v>
      </c>
      <c r="E84" s="68">
        <v>69</v>
      </c>
      <c r="F84" s="68">
        <v>57</v>
      </c>
      <c r="P84" s="68" t="s">
        <v>220</v>
      </c>
      <c r="Q84" s="49">
        <v>0.55000000000000004</v>
      </c>
      <c r="R84" s="49">
        <v>0.45</v>
      </c>
    </row>
    <row r="85" spans="1:18">
      <c r="A85" s="68" t="s">
        <v>200</v>
      </c>
      <c r="B85" s="68">
        <v>20</v>
      </c>
      <c r="C85" s="68">
        <v>14</v>
      </c>
      <c r="D85" s="68">
        <v>13</v>
      </c>
      <c r="E85" s="68">
        <v>16</v>
      </c>
      <c r="F85" s="68">
        <v>9</v>
      </c>
      <c r="P85" s="68" t="s">
        <v>221</v>
      </c>
      <c r="Q85" s="49">
        <v>0.7</v>
      </c>
      <c r="R85" s="49">
        <v>0.3</v>
      </c>
    </row>
    <row r="86" spans="1:18">
      <c r="A86" s="68" t="s">
        <v>201</v>
      </c>
      <c r="B86" s="68">
        <v>24</v>
      </c>
      <c r="C86" s="68">
        <v>26</v>
      </c>
      <c r="D86" s="68">
        <v>16</v>
      </c>
      <c r="E86" s="68">
        <v>22</v>
      </c>
      <c r="F86" s="68">
        <v>10</v>
      </c>
    </row>
    <row r="110" spans="2:20" ht="18">
      <c r="B110" s="180" t="s">
        <v>202</v>
      </c>
      <c r="C110" s="180" t="s">
        <v>203</v>
      </c>
      <c r="D110" s="180" t="s">
        <v>204</v>
      </c>
      <c r="E110" s="68">
        <v>2</v>
      </c>
      <c r="F110" s="184" t="s">
        <v>212</v>
      </c>
    </row>
    <row r="111" spans="2:20" ht="18">
      <c r="B111" s="181" t="s">
        <v>205</v>
      </c>
      <c r="C111" s="180">
        <v>12</v>
      </c>
      <c r="D111" s="180">
        <v>6</v>
      </c>
      <c r="E111" s="68">
        <v>9</v>
      </c>
      <c r="O111" s="68" t="s">
        <v>32</v>
      </c>
      <c r="P111" s="68" t="s">
        <v>218</v>
      </c>
      <c r="Q111" s="68" t="s">
        <v>215</v>
      </c>
      <c r="R111" s="68" t="s">
        <v>216</v>
      </c>
      <c r="S111" s="68" t="s">
        <v>217</v>
      </c>
      <c r="T111" s="68" t="s">
        <v>206</v>
      </c>
    </row>
    <row r="112" spans="2:20" ht="18">
      <c r="B112" s="181" t="s">
        <v>206</v>
      </c>
      <c r="C112" s="180">
        <v>3</v>
      </c>
      <c r="D112" s="180">
        <v>1</v>
      </c>
      <c r="E112" s="68">
        <v>1</v>
      </c>
      <c r="N112" s="68" t="s">
        <v>213</v>
      </c>
      <c r="O112" s="68">
        <v>19</v>
      </c>
      <c r="P112" s="68">
        <v>16</v>
      </c>
      <c r="Q112" s="68">
        <v>12</v>
      </c>
      <c r="R112" s="68">
        <v>8</v>
      </c>
      <c r="S112" s="68">
        <v>7</v>
      </c>
      <c r="T112" s="68">
        <v>3</v>
      </c>
    </row>
    <row r="113" spans="2:20" ht="18">
      <c r="B113" s="181" t="s">
        <v>207</v>
      </c>
      <c r="C113" s="180">
        <v>16</v>
      </c>
      <c r="D113" s="180">
        <v>10</v>
      </c>
      <c r="E113" s="68">
        <v>10</v>
      </c>
      <c r="N113" s="68" t="s">
        <v>214</v>
      </c>
      <c r="O113" s="68">
        <v>4</v>
      </c>
      <c r="P113" s="68">
        <v>9</v>
      </c>
      <c r="Q113" s="68">
        <v>9</v>
      </c>
      <c r="R113" s="68">
        <v>4</v>
      </c>
      <c r="S113" s="68">
        <v>4</v>
      </c>
      <c r="T113" s="68">
        <v>2</v>
      </c>
    </row>
    <row r="114" spans="2:20" ht="18">
      <c r="B114" s="181" t="s">
        <v>208</v>
      </c>
      <c r="C114" s="180">
        <v>8</v>
      </c>
      <c r="D114" s="180">
        <v>8</v>
      </c>
      <c r="E114" s="44">
        <v>2</v>
      </c>
      <c r="F114" s="68" t="s">
        <v>211</v>
      </c>
    </row>
    <row r="115" spans="2:20" ht="18">
      <c r="B115" s="181" t="s">
        <v>209</v>
      </c>
      <c r="C115" s="180">
        <v>7</v>
      </c>
      <c r="D115" s="180">
        <v>7</v>
      </c>
      <c r="E115" s="44">
        <v>4</v>
      </c>
    </row>
    <row r="116" spans="2:20" ht="18.75" thickBot="1">
      <c r="B116" s="181" t="s">
        <v>32</v>
      </c>
      <c r="C116" s="180">
        <v>19</v>
      </c>
      <c r="D116" s="180">
        <v>3</v>
      </c>
      <c r="E116" s="44">
        <v>2</v>
      </c>
    </row>
    <row r="117" spans="2:20" ht="24" thickBot="1">
      <c r="B117" s="180" t="s">
        <v>83</v>
      </c>
      <c r="C117" s="180">
        <v>65</v>
      </c>
      <c r="D117" s="180">
        <v>35</v>
      </c>
      <c r="R117" s="185"/>
      <c r="S117" s="186" t="s">
        <v>203</v>
      </c>
      <c r="T117" s="186" t="s">
        <v>204</v>
      </c>
    </row>
    <row r="118" spans="2:20" ht="15.75" thickTop="1">
      <c r="R118" s="187" t="s">
        <v>219</v>
      </c>
      <c r="S118" s="192">
        <v>65</v>
      </c>
      <c r="T118" s="192">
        <v>32</v>
      </c>
    </row>
    <row r="119" spans="2:20" ht="18.75" thickBot="1">
      <c r="B119" s="180" t="s">
        <v>202</v>
      </c>
      <c r="C119" s="182" t="s">
        <v>203</v>
      </c>
      <c r="D119" s="182" t="s">
        <v>204</v>
      </c>
      <c r="R119" s="188" t="s">
        <v>225</v>
      </c>
      <c r="S119" s="193"/>
      <c r="T119" s="193"/>
    </row>
    <row r="120" spans="2:20" ht="18">
      <c r="B120" s="182" t="s">
        <v>210</v>
      </c>
      <c r="C120" s="182">
        <v>65</v>
      </c>
      <c r="D120" s="183">
        <v>32</v>
      </c>
    </row>
    <row r="135" spans="10:16">
      <c r="P135" s="190" t="s">
        <v>258</v>
      </c>
    </row>
    <row r="136" spans="10:16">
      <c r="O136" s="68">
        <v>1142</v>
      </c>
      <c r="P136" s="68">
        <f>1/60*20*1142</f>
        <v>380.66666666666663</v>
      </c>
    </row>
    <row r="138" spans="10:16">
      <c r="J138" s="68">
        <v>1142</v>
      </c>
      <c r="K138" s="68">
        <v>100</v>
      </c>
      <c r="L138" s="68" t="s">
        <v>261</v>
      </c>
    </row>
    <row r="139" spans="10:16">
      <c r="J139" s="68">
        <v>380.6</v>
      </c>
      <c r="K139" s="68">
        <v>33.299999999999997</v>
      </c>
      <c r="L139" s="68" t="s">
        <v>260</v>
      </c>
      <c r="N139" s="156"/>
      <c r="O139" s="156" t="s">
        <v>220</v>
      </c>
      <c r="P139" s="156" t="s">
        <v>221</v>
      </c>
    </row>
    <row r="140" spans="10:16">
      <c r="N140" s="156" t="s">
        <v>227</v>
      </c>
      <c r="O140" s="156">
        <v>1142</v>
      </c>
      <c r="P140" s="156">
        <v>380.6</v>
      </c>
    </row>
    <row r="141" spans="10:16">
      <c r="J141" s="68" t="s">
        <v>259</v>
      </c>
      <c r="K141" s="68">
        <f>K138-K139</f>
        <v>66.7</v>
      </c>
      <c r="N141" s="156" t="s">
        <v>226</v>
      </c>
      <c r="O141" s="156">
        <v>70</v>
      </c>
      <c r="P141" s="156">
        <v>10</v>
      </c>
    </row>
    <row r="144" spans="10:16">
      <c r="J144" s="68" t="s">
        <v>220</v>
      </c>
      <c r="K144" s="68">
        <v>6.5</v>
      </c>
    </row>
    <row r="145" spans="2:21">
      <c r="J145" s="68" t="s">
        <v>221</v>
      </c>
    </row>
    <row r="147" spans="2:21">
      <c r="T147" s="68" t="s">
        <v>224</v>
      </c>
      <c r="U147" s="68" t="s">
        <v>223</v>
      </c>
    </row>
    <row r="148" spans="2:21">
      <c r="S148" s="68" t="s">
        <v>220</v>
      </c>
      <c r="T148" s="49">
        <v>0.55000000000000004</v>
      </c>
      <c r="U148" s="49">
        <v>0.45</v>
      </c>
    </row>
    <row r="149" spans="2:21">
      <c r="S149" s="68" t="s">
        <v>221</v>
      </c>
      <c r="T149" s="49">
        <v>0.7</v>
      </c>
      <c r="U149" s="49">
        <v>0.3</v>
      </c>
    </row>
    <row r="151" spans="2:21">
      <c r="B151" s="68" t="s">
        <v>111</v>
      </c>
      <c r="C151" s="68" t="s">
        <v>228</v>
      </c>
      <c r="D151" s="68" t="s">
        <v>229</v>
      </c>
      <c r="E151" s="68" t="s">
        <v>230</v>
      </c>
      <c r="F151" s="68" t="s">
        <v>231</v>
      </c>
      <c r="G151" s="68" t="s">
        <v>232</v>
      </c>
    </row>
    <row r="152" spans="2:21">
      <c r="T152" s="49"/>
      <c r="U152" s="49"/>
    </row>
    <row r="153" spans="2:21">
      <c r="T153" s="49"/>
      <c r="U153" s="49"/>
    </row>
    <row r="154" spans="2:21">
      <c r="T154" s="49"/>
      <c r="U154" s="49"/>
    </row>
    <row r="161" spans="9:22">
      <c r="T161" s="68" t="s">
        <v>224</v>
      </c>
      <c r="U161" s="68" t="s">
        <v>223</v>
      </c>
      <c r="V161" s="68" t="s">
        <v>235</v>
      </c>
    </row>
    <row r="162" spans="9:22">
      <c r="S162" s="68" t="s">
        <v>221</v>
      </c>
      <c r="T162" s="68">
        <v>65</v>
      </c>
      <c r="U162" s="68">
        <v>35</v>
      </c>
      <c r="V162" s="68">
        <v>6.5</v>
      </c>
    </row>
    <row r="163" spans="9:22">
      <c r="S163" s="68" t="s">
        <v>220</v>
      </c>
      <c r="T163" s="68">
        <v>55</v>
      </c>
      <c r="U163" s="68">
        <v>45</v>
      </c>
      <c r="V163" s="68">
        <v>5.5</v>
      </c>
    </row>
    <row r="165" spans="9:22">
      <c r="I165" s="68" t="s">
        <v>233</v>
      </c>
      <c r="J165" s="49">
        <v>0.35</v>
      </c>
    </row>
    <row r="166" spans="9:22">
      <c r="I166" s="68" t="s">
        <v>234</v>
      </c>
      <c r="J166" s="49">
        <v>0.65</v>
      </c>
    </row>
    <row r="172" spans="9:22">
      <c r="T172" s="68" t="s">
        <v>238</v>
      </c>
    </row>
    <row r="173" spans="9:22">
      <c r="S173" s="68" t="s">
        <v>237</v>
      </c>
      <c r="T173" s="49">
        <v>0.3</v>
      </c>
    </row>
    <row r="174" spans="9:22">
      <c r="S174" s="68" t="s">
        <v>236</v>
      </c>
      <c r="T174" s="49">
        <v>0.1</v>
      </c>
    </row>
    <row r="175" spans="9:22">
      <c r="S175" s="68" t="s">
        <v>239</v>
      </c>
      <c r="T175" s="49">
        <v>0.6</v>
      </c>
    </row>
    <row r="196" spans="14:21">
      <c r="N196" s="156"/>
      <c r="O196" s="156" t="s">
        <v>251</v>
      </c>
      <c r="P196" s="156" t="s">
        <v>247</v>
      </c>
    </row>
    <row r="197" spans="14:21">
      <c r="N197" s="156" t="s">
        <v>240</v>
      </c>
      <c r="O197" s="156">
        <v>55</v>
      </c>
      <c r="P197" s="156">
        <v>55</v>
      </c>
    </row>
    <row r="198" spans="14:21">
      <c r="N198" s="156" t="s">
        <v>241</v>
      </c>
      <c r="O198" s="156">
        <v>44</v>
      </c>
      <c r="P198" s="156">
        <v>44</v>
      </c>
    </row>
    <row r="199" spans="14:21">
      <c r="N199" s="156" t="s">
        <v>242</v>
      </c>
      <c r="O199" s="156">
        <v>608</v>
      </c>
      <c r="P199" s="156">
        <v>608</v>
      </c>
      <c r="U199" s="68" t="s">
        <v>244</v>
      </c>
    </row>
    <row r="200" spans="14:21">
      <c r="N200" s="156" t="s">
        <v>243</v>
      </c>
      <c r="O200" s="156">
        <v>435</v>
      </c>
      <c r="P200" s="156">
        <f>3/60*20*435</f>
        <v>435</v>
      </c>
      <c r="S200" s="68" t="s">
        <v>246</v>
      </c>
      <c r="U200" s="68">
        <v>68</v>
      </c>
    </row>
    <row r="201" spans="14:21">
      <c r="U201" s="68">
        <v>75</v>
      </c>
    </row>
    <row r="202" spans="14:21">
      <c r="U202" s="68">
        <f>U200+U201</f>
        <v>143</v>
      </c>
    </row>
    <row r="205" spans="14:21">
      <c r="O205" s="68" t="s">
        <v>250</v>
      </c>
      <c r="P205" s="68">
        <f>3/60*20*55</f>
        <v>55</v>
      </c>
      <c r="T205" s="68" t="s">
        <v>245</v>
      </c>
      <c r="U205" s="68">
        <f>143+292</f>
        <v>435</v>
      </c>
    </row>
    <row r="206" spans="14:21" ht="23.25">
      <c r="O206" s="68" t="s">
        <v>248</v>
      </c>
      <c r="P206" s="68">
        <f>3/60*20*1181</f>
        <v>1181</v>
      </c>
      <c r="Q206" s="189" t="s">
        <v>249</v>
      </c>
    </row>
    <row r="210" spans="14:22">
      <c r="N210" s="156"/>
      <c r="O210" s="156" t="s">
        <v>251</v>
      </c>
      <c r="P210" s="156" t="s">
        <v>254</v>
      </c>
    </row>
    <row r="211" spans="14:22">
      <c r="N211" s="156" t="s">
        <v>252</v>
      </c>
      <c r="O211" s="156">
        <f>O197+O200</f>
        <v>490</v>
      </c>
      <c r="P211" s="156">
        <f>3/60*20*490</f>
        <v>490</v>
      </c>
      <c r="Q211" s="68" t="s">
        <v>256</v>
      </c>
    </row>
    <row r="212" spans="14:22">
      <c r="N212" s="156" t="s">
        <v>253</v>
      </c>
      <c r="O212" s="156">
        <v>652</v>
      </c>
      <c r="P212" s="156">
        <f>3/60*20*652</f>
        <v>652</v>
      </c>
      <c r="Q212" s="68" t="s">
        <v>255</v>
      </c>
    </row>
    <row r="213" spans="14:22">
      <c r="Q213" s="68" t="s">
        <v>257</v>
      </c>
      <c r="R213" s="68">
        <f>P211+P212</f>
        <v>1142</v>
      </c>
    </row>
    <row r="217" spans="14:22">
      <c r="U217" s="68" t="s">
        <v>233</v>
      </c>
      <c r="V217" s="68" t="s">
        <v>234</v>
      </c>
    </row>
    <row r="218" spans="14:22">
      <c r="T218" s="68" t="s">
        <v>220</v>
      </c>
      <c r="U218" s="49">
        <v>0.45</v>
      </c>
      <c r="V218" s="49">
        <v>0.55000000000000004</v>
      </c>
    </row>
    <row r="219" spans="14:22">
      <c r="T219" s="68" t="s">
        <v>221</v>
      </c>
      <c r="U219" s="49">
        <v>0.35</v>
      </c>
      <c r="V219" s="49">
        <v>0.65</v>
      </c>
    </row>
  </sheetData>
  <mergeCells count="3">
    <mergeCell ref="A1:I1"/>
    <mergeCell ref="S118:S119"/>
    <mergeCell ref="T118:T119"/>
  </mergeCells>
  <conditionalFormatting sqref="E11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{ADBAD288-773B-4422-AB1B-EA5FBC501903}</x14:id>
        </ext>
      </extLst>
    </cfRule>
  </conditionalFormatting>
  <conditionalFormatting sqref="E12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{21AC7D79-AD0F-4234-A9ED-65AE23ED444E}</x14:id>
        </ext>
      </extLst>
    </cfRule>
  </conditionalFormatting>
  <conditionalFormatting sqref="E13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{D04756C6-A3D5-48AE-9A34-C022B8EEBEA9}</x14:id>
        </ext>
      </extLst>
    </cfRule>
  </conditionalFormatting>
  <conditionalFormatting sqref="E4:E10 E14:E23">
    <cfRule type="dataBar" priority="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{556C31FD-3BF4-441F-8915-8A6916BC3010}</x14:id>
        </ext>
      </extLst>
    </cfRule>
  </conditionalFormatting>
  <conditionalFormatting sqref="E24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{0F77CF86-EB58-4491-B2D4-9FB2E33BE02F}</x14:id>
        </ext>
      </extLst>
    </cfRule>
  </conditionalFormatting>
  <pageMargins left="0.7" right="0.7" top="0.31" bottom="0.3" header="0.16" footer="0.16"/>
  <pageSetup paperSize="8" scale="61" orientation="landscape" horizontalDpi="300" verticalDpi="300" r:id="rId1"/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DBAD288-773B-4422-AB1B-EA5FBC50190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E11</xm:sqref>
        </x14:conditionalFormatting>
        <x14:conditionalFormatting xmlns:xm="http://schemas.microsoft.com/office/excel/2006/main">
          <x14:cfRule type="dataBar" id="{21AC7D79-AD0F-4234-A9ED-65AE23ED444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E12</xm:sqref>
        </x14:conditionalFormatting>
        <x14:conditionalFormatting xmlns:xm="http://schemas.microsoft.com/office/excel/2006/main">
          <x14:cfRule type="dataBar" id="{D04756C6-A3D5-48AE-9A34-C022B8EEBEA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E13</xm:sqref>
        </x14:conditionalFormatting>
        <x14:conditionalFormatting xmlns:xm="http://schemas.microsoft.com/office/excel/2006/main">
          <x14:cfRule type="dataBar" id="{556C31FD-3BF4-441F-8915-8A6916BC301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E4:E10 E14:E23</xm:sqref>
        </x14:conditionalFormatting>
        <x14:conditionalFormatting xmlns:xm="http://schemas.microsoft.com/office/excel/2006/main">
          <x14:cfRule type="dataBar" id="{0F77CF86-EB58-4491-B2D4-9FB2E33BE02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E24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1"/>
  <sheetViews>
    <sheetView zoomScaleNormal="100" workbookViewId="0">
      <pane ySplit="3" topLeftCell="A19" activePane="bottomLeft" state="frozen"/>
      <selection pane="bottomLeft" activeCell="C11" sqref="C11"/>
    </sheetView>
  </sheetViews>
  <sheetFormatPr defaultRowHeight="15"/>
  <cols>
    <col min="1" max="1" width="9.5703125" style="68" customWidth="1"/>
    <col min="2" max="2" width="17.140625" style="68" customWidth="1"/>
    <col min="3" max="3" width="17.42578125" style="68" customWidth="1"/>
    <col min="4" max="4" width="11.85546875" style="68" customWidth="1"/>
    <col min="5" max="7" width="9.140625" style="68"/>
    <col min="8" max="8" width="14.28515625" style="68" bestFit="1" customWidth="1"/>
    <col min="9" max="9" width="10.28515625" style="68" customWidth="1"/>
    <col min="10" max="10" width="16.5703125" style="68" customWidth="1"/>
    <col min="11" max="11" width="17.42578125" style="68" bestFit="1" customWidth="1"/>
    <col min="12" max="12" width="17.7109375" style="68" bestFit="1" customWidth="1"/>
    <col min="13" max="13" width="11.5703125" style="68" bestFit="1" customWidth="1"/>
    <col min="14" max="16384" width="9.140625" style="68"/>
  </cols>
  <sheetData>
    <row r="1" spans="1:16" ht="23.25">
      <c r="A1" s="194" t="s">
        <v>136</v>
      </c>
      <c r="B1" s="194"/>
      <c r="C1" s="194"/>
      <c r="D1" s="194"/>
      <c r="E1" s="194"/>
      <c r="F1" s="194"/>
      <c r="G1" s="194"/>
      <c r="H1" s="89"/>
      <c r="I1" s="89"/>
      <c r="J1" s="89"/>
      <c r="K1" s="68">
        <f>(0+0+0+25+28+70+58+60)/8</f>
        <v>30.125</v>
      </c>
      <c r="L1" s="68">
        <f>(0+0+0+19+26+25+37+23)/8</f>
        <v>16.25</v>
      </c>
      <c r="M1" s="68">
        <f>(0+0+0+56+46+5+5+17)/8</f>
        <v>16.125</v>
      </c>
    </row>
    <row r="2" spans="1:16">
      <c r="A2" s="68" t="s">
        <v>105</v>
      </c>
      <c r="B2" s="195" t="s">
        <v>106</v>
      </c>
      <c r="C2" s="195"/>
      <c r="D2" s="195"/>
      <c r="E2" s="195"/>
      <c r="F2" s="195"/>
      <c r="G2" s="195"/>
    </row>
    <row r="3" spans="1:16">
      <c r="B3" s="196" t="s">
        <v>107</v>
      </c>
      <c r="C3" s="196"/>
      <c r="D3" s="196"/>
      <c r="E3" s="196"/>
      <c r="F3" s="196"/>
      <c r="G3" s="196"/>
    </row>
    <row r="4" spans="1:16">
      <c r="B4" s="90" t="s">
        <v>108</v>
      </c>
      <c r="C4" s="91" t="s">
        <v>78</v>
      </c>
      <c r="D4" s="91" t="s">
        <v>77</v>
      </c>
      <c r="E4" s="91" t="s">
        <v>76</v>
      </c>
      <c r="F4" s="91" t="s">
        <v>109</v>
      </c>
      <c r="G4" s="92" t="s">
        <v>110</v>
      </c>
      <c r="J4" s="93" t="s">
        <v>108</v>
      </c>
      <c r="K4" s="94" t="s">
        <v>78</v>
      </c>
      <c r="L4" s="94" t="s">
        <v>77</v>
      </c>
      <c r="M4" s="94" t="s">
        <v>76</v>
      </c>
      <c r="N4" s="95" t="s">
        <v>109</v>
      </c>
      <c r="O4" s="96" t="s">
        <v>110</v>
      </c>
      <c r="P4" s="94" t="s">
        <v>111</v>
      </c>
    </row>
    <row r="5" spans="1:16">
      <c r="A5" s="97" t="s">
        <v>112</v>
      </c>
      <c r="B5" s="97" t="s">
        <v>113</v>
      </c>
      <c r="C5" s="98">
        <v>0.13</v>
      </c>
      <c r="D5" s="98">
        <v>0.4</v>
      </c>
      <c r="E5" s="98">
        <v>0.47</v>
      </c>
      <c r="F5" s="99"/>
      <c r="G5" s="100"/>
      <c r="I5" s="68" t="s">
        <v>33</v>
      </c>
      <c r="J5" s="101" t="s">
        <v>112</v>
      </c>
      <c r="K5" s="102">
        <v>0</v>
      </c>
      <c r="L5" s="102">
        <v>0</v>
      </c>
      <c r="M5" s="102">
        <v>0</v>
      </c>
      <c r="N5" s="103"/>
      <c r="O5" s="104"/>
      <c r="P5" s="105">
        <f>SUM(Table256[[#This Row],[Normal Support]:[Develop]])</f>
        <v>0</v>
      </c>
    </row>
    <row r="6" spans="1:16">
      <c r="A6" s="106" t="s">
        <v>20</v>
      </c>
      <c r="B6" s="97" t="s">
        <v>114</v>
      </c>
      <c r="C6" s="107">
        <v>0.12</v>
      </c>
      <c r="D6" s="107">
        <v>0.06</v>
      </c>
      <c r="E6" s="107">
        <v>0.81</v>
      </c>
      <c r="F6" s="108"/>
      <c r="G6" s="109"/>
      <c r="I6" s="68" t="s">
        <v>33</v>
      </c>
      <c r="J6" s="101" t="s">
        <v>115</v>
      </c>
      <c r="K6" s="102">
        <v>0.65</v>
      </c>
      <c r="L6" s="102">
        <v>0.1</v>
      </c>
      <c r="M6" s="102">
        <f>100%-Table256[[#This Row],[Normal Support]]-Table256[[#This Row],[Trouble Support]]</f>
        <v>0.24999999999999997</v>
      </c>
      <c r="N6" s="103"/>
      <c r="O6" s="104"/>
      <c r="P6" s="102">
        <f>SUM(Table256[[#This Row],[Normal Support]:[Develop]])</f>
        <v>1</v>
      </c>
    </row>
    <row r="7" spans="1:16">
      <c r="A7" s="97" t="s">
        <v>79</v>
      </c>
      <c r="B7" s="97" t="s">
        <v>116</v>
      </c>
      <c r="C7" s="98">
        <v>0.18</v>
      </c>
      <c r="D7" s="98">
        <v>0.4</v>
      </c>
      <c r="E7" s="98">
        <v>0.42</v>
      </c>
      <c r="F7" s="99"/>
      <c r="G7" s="100"/>
      <c r="I7" s="68" t="s">
        <v>33</v>
      </c>
      <c r="J7" s="101" t="s">
        <v>79</v>
      </c>
      <c r="K7" s="102">
        <v>0.45</v>
      </c>
      <c r="L7" s="102">
        <v>0.2</v>
      </c>
      <c r="M7" s="102">
        <f>100%-Table256[[#This Row],[Normal Support]]-Table256[[#This Row],[Trouble Support]]</f>
        <v>0.35000000000000003</v>
      </c>
      <c r="N7" s="103"/>
      <c r="O7" s="104"/>
      <c r="P7" s="102">
        <f>SUM(Table256[[#This Row],[Normal Support]:[Develop]])</f>
        <v>1</v>
      </c>
    </row>
    <row r="8" spans="1:16">
      <c r="A8" s="106" t="s">
        <v>12</v>
      </c>
      <c r="B8" s="97" t="s">
        <v>117</v>
      </c>
      <c r="C8" s="107">
        <v>0.17</v>
      </c>
      <c r="D8" s="107">
        <v>0.31</v>
      </c>
      <c r="E8" s="107">
        <v>0.52</v>
      </c>
      <c r="F8" s="108"/>
      <c r="G8" s="109"/>
      <c r="I8" s="68" t="s">
        <v>33</v>
      </c>
      <c r="J8" s="101" t="s">
        <v>12</v>
      </c>
      <c r="K8" s="102">
        <v>0.3</v>
      </c>
      <c r="L8" s="102">
        <v>0.45</v>
      </c>
      <c r="M8" s="102">
        <f>100%-Table256[[#This Row],[Normal Support]]-Table256[[#This Row],[Trouble Support]]</f>
        <v>0.24999999999999994</v>
      </c>
      <c r="N8" s="103"/>
      <c r="O8" s="104"/>
      <c r="P8" s="102">
        <f>SUM(Table256[[#This Row],[Normal Support]:[Develop]])</f>
        <v>1</v>
      </c>
    </row>
    <row r="9" spans="1:16">
      <c r="A9" s="97" t="s">
        <v>15</v>
      </c>
      <c r="B9" s="97" t="s">
        <v>118</v>
      </c>
      <c r="C9" s="98">
        <v>0.5</v>
      </c>
      <c r="D9" s="98">
        <v>0.26</v>
      </c>
      <c r="E9" s="98">
        <v>0.24</v>
      </c>
      <c r="F9" s="99"/>
      <c r="G9" s="100"/>
      <c r="I9" s="68" t="s">
        <v>33</v>
      </c>
      <c r="J9" s="101" t="s">
        <v>15</v>
      </c>
      <c r="K9" s="102">
        <v>0.68</v>
      </c>
      <c r="L9" s="102">
        <v>0.26</v>
      </c>
      <c r="M9" s="102">
        <f>100%-Table256[[#This Row],[Normal Support]]-Table256[[#This Row],[Trouble Support]]</f>
        <v>5.9999999999999942E-2</v>
      </c>
      <c r="N9" s="103"/>
      <c r="O9" s="104"/>
      <c r="P9" s="102">
        <f>SUM(Table256[[#This Row],[Normal Support]:[Develop]])</f>
        <v>1</v>
      </c>
    </row>
    <row r="10" spans="1:16">
      <c r="A10" s="106" t="s">
        <v>119</v>
      </c>
      <c r="B10" s="97" t="s">
        <v>120</v>
      </c>
      <c r="C10" s="107">
        <v>0.1</v>
      </c>
      <c r="D10" s="107">
        <v>0.16</v>
      </c>
      <c r="E10" s="107">
        <v>0.74</v>
      </c>
      <c r="F10" s="108"/>
      <c r="G10" s="109"/>
      <c r="I10" s="68" t="s">
        <v>33</v>
      </c>
      <c r="J10" s="101" t="s">
        <v>121</v>
      </c>
      <c r="K10" s="102">
        <v>0.83</v>
      </c>
      <c r="L10" s="102">
        <v>0.1</v>
      </c>
      <c r="M10" s="102">
        <f>100%-Table256[[#This Row],[Normal Support]]-Table256[[#This Row],[Trouble Support]]</f>
        <v>7.0000000000000034E-2</v>
      </c>
      <c r="N10" s="103"/>
      <c r="O10" s="104"/>
      <c r="P10" s="102">
        <f>SUM(Table256[[#This Row],[Normal Support]:[Develop]])</f>
        <v>1</v>
      </c>
    </row>
    <row r="11" spans="1:16">
      <c r="A11" s="110" t="s">
        <v>122</v>
      </c>
      <c r="B11" s="110"/>
      <c r="C11" s="49">
        <f>AVERAGE(C5:C10)</f>
        <v>0.20000000000000004</v>
      </c>
      <c r="D11" s="49">
        <f t="shared" ref="D11:E11" si="0">AVERAGE(D5:D10)</f>
        <v>0.26500000000000001</v>
      </c>
      <c r="E11" s="49">
        <f t="shared" si="0"/>
        <v>0.53333333333333333</v>
      </c>
      <c r="J11" s="101"/>
      <c r="K11" s="102"/>
      <c r="L11" s="102"/>
      <c r="M11" s="102"/>
      <c r="N11" s="103"/>
      <c r="O11" s="104"/>
      <c r="P11" s="102"/>
    </row>
    <row r="12" spans="1:16">
      <c r="I12" s="68" t="s">
        <v>33</v>
      </c>
      <c r="J12" s="101" t="s">
        <v>123</v>
      </c>
      <c r="K12" s="102">
        <v>0.74</v>
      </c>
      <c r="L12" s="102">
        <v>0.2</v>
      </c>
      <c r="M12" s="102">
        <f>100%-Table256[[#This Row],[Normal Support]]-Table256[[#This Row],[Trouble Support]]</f>
        <v>0.06</v>
      </c>
      <c r="N12" s="103"/>
      <c r="O12" s="104"/>
      <c r="P12" s="102">
        <f>SUM(Table256[[#This Row],[Normal Support]:[Develop]])</f>
        <v>1</v>
      </c>
    </row>
    <row r="13" spans="1:16">
      <c r="I13" s="68" t="s">
        <v>33</v>
      </c>
      <c r="J13" s="111" t="s">
        <v>80</v>
      </c>
      <c r="K13" s="112">
        <v>0.3</v>
      </c>
      <c r="L13" s="112">
        <v>0.6</v>
      </c>
      <c r="M13" s="102">
        <v>0.1</v>
      </c>
      <c r="N13" s="113"/>
      <c r="O13" s="114"/>
      <c r="P13" s="102">
        <f>SUM(Table256[[#This Row],[Normal Support]:[Develop]])</f>
        <v>0.99999999999999989</v>
      </c>
    </row>
    <row r="14" spans="1:16">
      <c r="J14" s="111" t="s">
        <v>122</v>
      </c>
      <c r="K14" s="112">
        <f>AVERAGE(K5:K13)</f>
        <v>0.49375000000000002</v>
      </c>
      <c r="L14" s="112">
        <f>AVERAGE(L5:L13)</f>
        <v>0.23875000000000002</v>
      </c>
      <c r="M14" s="102">
        <f>100%-Table256[[#This Row],[Normal Support]]-Table256[[#This Row],[Trouble Support]]</f>
        <v>0.26749999999999996</v>
      </c>
      <c r="N14" s="113"/>
      <c r="O14" s="114"/>
      <c r="P14" s="112">
        <f>SUM(Table256[[#This Row],[Normal Support]:[Develop]])</f>
        <v>1</v>
      </c>
    </row>
    <row r="16" spans="1:16">
      <c r="J16" s="90" t="s">
        <v>108</v>
      </c>
      <c r="K16" s="91" t="s">
        <v>124</v>
      </c>
      <c r="L16" s="91" t="s">
        <v>125</v>
      </c>
      <c r="M16" s="91" t="s">
        <v>126</v>
      </c>
    </row>
    <row r="17" spans="10:13">
      <c r="J17" s="97" t="s">
        <v>113</v>
      </c>
      <c r="K17" s="98">
        <v>0</v>
      </c>
      <c r="L17" s="98">
        <v>0</v>
      </c>
      <c r="M17" s="98">
        <v>0</v>
      </c>
    </row>
    <row r="18" spans="10:13">
      <c r="J18" s="90" t="s">
        <v>108</v>
      </c>
      <c r="K18" s="91" t="s">
        <v>124</v>
      </c>
      <c r="L18" s="91" t="s">
        <v>125</v>
      </c>
      <c r="M18" s="91" t="s">
        <v>126</v>
      </c>
    </row>
    <row r="19" spans="10:13">
      <c r="J19" s="97" t="s">
        <v>114</v>
      </c>
      <c r="K19" s="107">
        <v>0.65</v>
      </c>
      <c r="L19" s="107">
        <v>0.1</v>
      </c>
      <c r="M19" s="107">
        <v>0.25</v>
      </c>
    </row>
    <row r="20" spans="10:13">
      <c r="J20" s="90" t="s">
        <v>108</v>
      </c>
      <c r="K20" s="91" t="s">
        <v>124</v>
      </c>
      <c r="L20" s="91" t="s">
        <v>125</v>
      </c>
      <c r="M20" s="91" t="s">
        <v>126</v>
      </c>
    </row>
    <row r="21" spans="10:13">
      <c r="J21" s="97" t="s">
        <v>116</v>
      </c>
      <c r="K21" s="98">
        <v>0.45</v>
      </c>
      <c r="L21" s="98">
        <v>0.2</v>
      </c>
      <c r="M21" s="98">
        <v>0.35</v>
      </c>
    </row>
    <row r="22" spans="10:13">
      <c r="J22" s="90" t="s">
        <v>108</v>
      </c>
      <c r="K22" s="91" t="s">
        <v>124</v>
      </c>
      <c r="L22" s="91" t="s">
        <v>125</v>
      </c>
      <c r="M22" s="91" t="s">
        <v>126</v>
      </c>
    </row>
    <row r="23" spans="10:13">
      <c r="J23" s="97" t="s">
        <v>117</v>
      </c>
      <c r="K23" s="107">
        <v>0.3</v>
      </c>
      <c r="L23" s="107">
        <v>0.45</v>
      </c>
      <c r="M23" s="107">
        <v>0.25</v>
      </c>
    </row>
    <row r="24" spans="10:13">
      <c r="J24" s="90" t="s">
        <v>108</v>
      </c>
      <c r="K24" s="91" t="s">
        <v>124</v>
      </c>
      <c r="L24" s="91" t="s">
        <v>125</v>
      </c>
      <c r="M24" s="91" t="s">
        <v>126</v>
      </c>
    </row>
    <row r="25" spans="10:13">
      <c r="J25" s="97" t="s">
        <v>118</v>
      </c>
      <c r="K25" s="98">
        <v>0.68</v>
      </c>
      <c r="L25" s="98">
        <v>0.26</v>
      </c>
      <c r="M25" s="98">
        <v>0.06</v>
      </c>
    </row>
    <row r="26" spans="10:13">
      <c r="J26" s="90" t="s">
        <v>108</v>
      </c>
      <c r="K26" s="91" t="s">
        <v>124</v>
      </c>
      <c r="L26" s="91" t="s">
        <v>125</v>
      </c>
      <c r="M26" s="91" t="s">
        <v>126</v>
      </c>
    </row>
    <row r="27" spans="10:13">
      <c r="J27" s="97" t="s">
        <v>120</v>
      </c>
      <c r="K27" s="107">
        <v>0.83</v>
      </c>
      <c r="L27" s="107">
        <v>0.1</v>
      </c>
      <c r="M27" s="107">
        <v>7.0000000000000007E-2</v>
      </c>
    </row>
    <row r="29" spans="10:13">
      <c r="J29" s="90" t="s">
        <v>108</v>
      </c>
      <c r="K29" s="91" t="s">
        <v>124</v>
      </c>
      <c r="L29" s="91" t="s">
        <v>125</v>
      </c>
      <c r="M29" s="91" t="s">
        <v>126</v>
      </c>
    </row>
    <row r="30" spans="10:13">
      <c r="J30" s="97" t="s">
        <v>127</v>
      </c>
      <c r="K30" s="107">
        <v>0.74</v>
      </c>
      <c r="L30" s="107">
        <v>0.2</v>
      </c>
      <c r="M30" s="107">
        <v>0.06</v>
      </c>
    </row>
    <row r="31" spans="10:13">
      <c r="J31" s="90" t="s">
        <v>108</v>
      </c>
      <c r="K31" s="91" t="s">
        <v>124</v>
      </c>
      <c r="L31" s="91" t="s">
        <v>125</v>
      </c>
      <c r="M31" s="91" t="s">
        <v>126</v>
      </c>
    </row>
    <row r="32" spans="10:13">
      <c r="J32" s="68" t="s">
        <v>128</v>
      </c>
      <c r="K32" s="115">
        <v>0.3</v>
      </c>
      <c r="L32" s="115">
        <v>0.69</v>
      </c>
      <c r="M32" s="115">
        <v>0.1</v>
      </c>
    </row>
    <row r="34" spans="1:13">
      <c r="J34" s="90" t="s">
        <v>108</v>
      </c>
      <c r="K34" s="91" t="s">
        <v>78</v>
      </c>
      <c r="L34" s="91" t="s">
        <v>77</v>
      </c>
      <c r="M34" s="91" t="s">
        <v>76</v>
      </c>
    </row>
    <row r="35" spans="1:13">
      <c r="J35" s="110" t="s">
        <v>129</v>
      </c>
      <c r="K35" s="49">
        <v>0.49</v>
      </c>
      <c r="L35" s="49">
        <v>0.24</v>
      </c>
      <c r="M35" s="49">
        <v>0.27</v>
      </c>
    </row>
    <row r="36" spans="1:13">
      <c r="J36" s="90" t="s">
        <v>108</v>
      </c>
      <c r="K36" s="91" t="s">
        <v>130</v>
      </c>
      <c r="L36" s="91" t="s">
        <v>131</v>
      </c>
      <c r="M36" s="91" t="s">
        <v>132</v>
      </c>
    </row>
    <row r="37" spans="1:13" ht="15.75" thickBot="1">
      <c r="J37" s="68" t="s">
        <v>133</v>
      </c>
      <c r="K37" s="116">
        <v>0.49</v>
      </c>
      <c r="L37" s="116">
        <v>0.24</v>
      </c>
      <c r="M37" s="116">
        <v>0.27</v>
      </c>
    </row>
    <row r="38" spans="1:13">
      <c r="A38" s="117"/>
      <c r="B38" s="118" t="s">
        <v>112</v>
      </c>
      <c r="C38" s="118" t="s">
        <v>20</v>
      </c>
      <c r="D38" s="118" t="s">
        <v>79</v>
      </c>
      <c r="E38" s="118" t="s">
        <v>12</v>
      </c>
      <c r="F38" s="118" t="s">
        <v>15</v>
      </c>
      <c r="G38" s="118" t="s">
        <v>119</v>
      </c>
      <c r="H38" s="118" t="s">
        <v>134</v>
      </c>
      <c r="I38" s="118" t="s">
        <v>123</v>
      </c>
      <c r="J38" s="119" t="s">
        <v>80</v>
      </c>
      <c r="K38" s="120"/>
      <c r="L38" s="48"/>
      <c r="M38" s="48"/>
    </row>
    <row r="39" spans="1:13">
      <c r="A39" s="121" t="s">
        <v>78</v>
      </c>
      <c r="B39" s="102">
        <v>0.13</v>
      </c>
      <c r="C39" s="102">
        <v>0.12</v>
      </c>
      <c r="D39" s="102">
        <v>0.18</v>
      </c>
      <c r="E39" s="102">
        <v>0.17</v>
      </c>
      <c r="F39" s="102">
        <v>0.5</v>
      </c>
      <c r="G39" s="102">
        <v>0.1</v>
      </c>
      <c r="H39" s="102">
        <v>0.81</v>
      </c>
      <c r="I39" s="102">
        <v>0.94</v>
      </c>
      <c r="J39" s="122">
        <v>0.82</v>
      </c>
      <c r="K39" s="120"/>
      <c r="L39" s="48"/>
      <c r="M39" s="48"/>
    </row>
    <row r="40" spans="1:13">
      <c r="A40" s="121" t="s">
        <v>77</v>
      </c>
      <c r="B40" s="102">
        <v>0.4</v>
      </c>
      <c r="C40" s="102">
        <v>0.06</v>
      </c>
      <c r="D40" s="102">
        <v>0.4</v>
      </c>
      <c r="E40" s="102">
        <v>0.31</v>
      </c>
      <c r="F40" s="102">
        <v>0.26</v>
      </c>
      <c r="G40" s="102">
        <v>0.16</v>
      </c>
      <c r="H40" s="102">
        <v>0.19</v>
      </c>
      <c r="I40" s="102">
        <v>0.04</v>
      </c>
      <c r="J40" s="122">
        <v>0.08</v>
      </c>
    </row>
    <row r="41" spans="1:13" ht="15.75" thickBot="1">
      <c r="A41" s="123" t="s">
        <v>76</v>
      </c>
      <c r="B41" s="124">
        <v>0.47</v>
      </c>
      <c r="C41" s="124">
        <v>0.81</v>
      </c>
      <c r="D41" s="124">
        <v>0.42</v>
      </c>
      <c r="E41" s="124">
        <v>0.52</v>
      </c>
      <c r="F41" s="124">
        <v>0.24</v>
      </c>
      <c r="G41" s="124">
        <v>0.74</v>
      </c>
      <c r="H41" s="125"/>
      <c r="I41" s="124">
        <v>0.02</v>
      </c>
      <c r="J41" s="126">
        <v>0.1</v>
      </c>
    </row>
  </sheetData>
  <mergeCells count="3">
    <mergeCell ref="A1:G1"/>
    <mergeCell ref="B2:G2"/>
    <mergeCell ref="B3:G3"/>
  </mergeCells>
  <pageMargins left="0.7" right="0.7" top="0.75" bottom="0.75" header="0.3" footer="0.3"/>
  <pageSetup orientation="portrait" r:id="rId1"/>
  <drawing r:id="rId2"/>
  <tableParts count="1">
    <tablePart r:id="rId3"/>
  </tableParts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markers="1" first="1" last="1">
          <x14:colorSeries theme="8"/>
          <x14:colorNegative theme="9"/>
          <x14:colorAxis rgb="FF000000"/>
          <x14:colorMarkers theme="8" tint="-0.249977111117893"/>
          <x14:colorFirst theme="8" tint="-0.249977111117893"/>
          <x14:colorLast theme="8" tint="-0.249977111117893"/>
          <x14:colorHigh theme="8" tint="-0.249977111117893"/>
          <x14:colorLow theme="8" tint="-0.249977111117893"/>
          <x14:sparklines>
            <x14:sparkline>
              <xm:f>'Ita-Kona'!K5:M5</xm:f>
              <xm:sqref>N5</xm:sqref>
            </x14:sparkline>
            <x14:sparkline>
              <xm:f>'Ita-Kona'!K6:M6</xm:f>
              <xm:sqref>N6</xm:sqref>
            </x14:sparkline>
            <x14:sparkline>
              <xm:f>'Ita-Kona'!K7:M7</xm:f>
              <xm:sqref>N7</xm:sqref>
            </x14:sparkline>
            <x14:sparkline>
              <xm:f>'Ita-Kona'!K8:M8</xm:f>
              <xm:sqref>N8</xm:sqref>
            </x14:sparkline>
            <x14:sparkline>
              <xm:f>'Ita-Kona'!K9:M9</xm:f>
              <xm:sqref>N9</xm:sqref>
            </x14:sparkline>
            <x14:sparkline>
              <xm:f>'Ita-Kona'!K10:M10</xm:f>
              <xm:sqref>N10</xm:sqref>
            </x14:sparkline>
            <x14:sparkline>
              <xm:f>'Ita-Kona'!K11:M11</xm:f>
              <xm:sqref>N11</xm:sqref>
            </x14:sparkline>
            <x14:sparkline>
              <xm:f>'Ita-Kona'!K12:M12</xm:f>
              <xm:sqref>N12</xm:sqref>
            </x14:sparkline>
            <x14:sparkline>
              <xm:f>'Ita-Kona'!K13:M13</xm:f>
              <xm:sqref>N13</xm:sqref>
            </x14:sparkline>
            <x14:sparkline>
              <xm:f>'Ita-Kona'!K14:M14</xm:f>
              <xm:sqref>N14</xm:sqref>
            </x14:sparkline>
          </x14:sparklines>
        </x14:sparklineGroup>
        <x14:sparklineGroup type="column"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'Ita-Kona'!K5:M5</xm:f>
              <xm:sqref>O5</xm:sqref>
            </x14:sparkline>
            <x14:sparkline>
              <xm:f>'Ita-Kona'!K6:M6</xm:f>
              <xm:sqref>O6</xm:sqref>
            </x14:sparkline>
            <x14:sparkline>
              <xm:f>'Ita-Kona'!K7:M7</xm:f>
              <xm:sqref>O7</xm:sqref>
            </x14:sparkline>
            <x14:sparkline>
              <xm:f>'Ita-Kona'!K8:M8</xm:f>
              <xm:sqref>O8</xm:sqref>
            </x14:sparkline>
            <x14:sparkline>
              <xm:f>'Ita-Kona'!K9:M9</xm:f>
              <xm:sqref>O9</xm:sqref>
            </x14:sparkline>
            <x14:sparkline>
              <xm:f>'Ita-Kona'!K10:M10</xm:f>
              <xm:sqref>O10</xm:sqref>
            </x14:sparkline>
            <x14:sparkline>
              <xm:f>'Ita-Kona'!K11:M11</xm:f>
              <xm:sqref>O11</xm:sqref>
            </x14:sparkline>
            <x14:sparkline>
              <xm:f>'Ita-Kona'!K12:M12</xm:f>
              <xm:sqref>O12</xm:sqref>
            </x14:sparkline>
            <x14:sparkline>
              <xm:f>'Ita-Kona'!K13:M13</xm:f>
              <xm:sqref>O13</xm:sqref>
            </x14:sparkline>
            <x14:sparkline>
              <xm:f>'Ita-Kona'!K14:M14</xm:f>
              <xm:sqref>O14</xm:sqref>
            </x14:sparkline>
          </x14:sparklines>
        </x14:sparklineGroup>
        <x14:sparklineGroup displayEmptyCellsAs="gap" markers="1" first="1" last="1">
          <x14:colorSeries theme="8"/>
          <x14:colorNegative theme="9"/>
          <x14:colorAxis rgb="FF000000"/>
          <x14:colorMarkers theme="8" tint="-0.249977111117893"/>
          <x14:colorFirst theme="8" tint="-0.249977111117893"/>
          <x14:colorLast theme="8" tint="-0.249977111117893"/>
          <x14:colorHigh theme="8" tint="-0.249977111117893"/>
          <x14:colorLow theme="8" tint="-0.249977111117893"/>
          <x14:sparklines>
            <x14:sparkline>
              <xm:f>'Ita-Kona'!C5:E5</xm:f>
              <xm:sqref>F5</xm:sqref>
            </x14:sparkline>
            <x14:sparkline>
              <xm:f>'Ita-Kona'!C6:E6</xm:f>
              <xm:sqref>F6</xm:sqref>
            </x14:sparkline>
            <x14:sparkline>
              <xm:f>'Ita-Kona'!C7:E7</xm:f>
              <xm:sqref>F7</xm:sqref>
            </x14:sparkline>
            <x14:sparkline>
              <xm:f>'Ita-Kona'!C8:E8</xm:f>
              <xm:sqref>F8</xm:sqref>
            </x14:sparkline>
            <x14:sparkline>
              <xm:f>'Ita-Kona'!C9:E9</xm:f>
              <xm:sqref>F9</xm:sqref>
            </x14:sparkline>
            <x14:sparkline>
              <xm:f>'Ita-Kona'!C10:E10</xm:f>
              <xm:sqref>F10</xm:sqref>
            </x14:sparkline>
          </x14:sparklines>
        </x14:sparklineGroup>
        <x14:sparklineGroup type="column"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'Ita-Kona'!C5:E5</xm:f>
              <xm:sqref>G5</xm:sqref>
            </x14:sparkline>
            <x14:sparkline>
              <xm:f>'Ita-Kona'!C6:E6</xm:f>
              <xm:sqref>G6</xm:sqref>
            </x14:sparkline>
            <x14:sparkline>
              <xm:f>'Ita-Kona'!C7:E7</xm:f>
              <xm:sqref>G7</xm:sqref>
            </x14:sparkline>
            <x14:sparkline>
              <xm:f>'Ita-Kona'!C8:E8</xm:f>
              <xm:sqref>G8</xm:sqref>
            </x14:sparkline>
            <x14:sparkline>
              <xm:f>'Ita-Kona'!C9:E9</xm:f>
              <xm:sqref>G9</xm:sqref>
            </x14:sparkline>
            <x14:sparkline>
              <xm:f>'Ita-Kona'!C10:E10</xm:f>
              <xm:sqref>G10</xm:sqref>
            </x14:sparkline>
          </x14:sparklines>
        </x14:sparklineGroup>
        <x14:sparklineGroup displayEmptyCellsAs="gap" markers="1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'Ita-Kona'!C11:E11</xm:f>
              <xm:sqref>F11</xm:sqref>
            </x14:sparkline>
          </x14:sparklines>
        </x14:sparklineGroup>
        <x14:sparklineGroup type="column"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'Ita-Kona'!C11:F11</xm:f>
              <xm:sqref>G11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83"/>
  <sheetViews>
    <sheetView topLeftCell="A28" zoomScale="70" zoomScaleNormal="70" workbookViewId="0">
      <selection activeCell="I28" sqref="I28"/>
    </sheetView>
  </sheetViews>
  <sheetFormatPr defaultRowHeight="15"/>
  <cols>
    <col min="1" max="1" width="16.7109375" style="68" bestFit="1" customWidth="1"/>
    <col min="2" max="2" width="81.140625" style="68" customWidth="1"/>
    <col min="3" max="3" width="16.7109375" style="68" customWidth="1"/>
    <col min="4" max="4" width="39" style="68" customWidth="1"/>
    <col min="5" max="5" width="54" style="68" customWidth="1"/>
    <col min="6" max="6" width="12.85546875" style="68" customWidth="1"/>
    <col min="7" max="8" width="16.42578125" style="68" bestFit="1" customWidth="1"/>
    <col min="9" max="9" width="43.28515625" style="68" customWidth="1"/>
    <col min="10" max="16384" width="9.140625" style="68"/>
  </cols>
  <sheetData>
    <row r="1" spans="1:21" ht="31.5">
      <c r="A1" s="191" t="s">
        <v>23</v>
      </c>
      <c r="B1" s="191"/>
      <c r="C1" s="191"/>
      <c r="D1" s="191"/>
      <c r="E1" s="191"/>
      <c r="F1" s="191"/>
      <c r="G1" s="191"/>
      <c r="H1" s="191"/>
      <c r="I1" s="19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ht="26.25"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21" ht="42">
      <c r="A3" s="2" t="s">
        <v>24</v>
      </c>
      <c r="B3" s="3" t="s">
        <v>25</v>
      </c>
      <c r="C3" s="3" t="s">
        <v>26</v>
      </c>
      <c r="D3" s="3" t="s">
        <v>27</v>
      </c>
      <c r="E3" s="4" t="s">
        <v>28</v>
      </c>
      <c r="F3" s="4" t="s">
        <v>29</v>
      </c>
      <c r="G3" s="5" t="s">
        <v>30</v>
      </c>
      <c r="H3" s="5" t="s">
        <v>31</v>
      </c>
      <c r="I3" s="6" t="s">
        <v>22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1" ht="34.5" customHeight="1">
      <c r="A4" s="7">
        <v>1</v>
      </c>
      <c r="B4" s="8" t="s">
        <v>94</v>
      </c>
      <c r="C4" s="9">
        <v>34</v>
      </c>
      <c r="D4" s="10" t="s">
        <v>32</v>
      </c>
      <c r="E4" s="11">
        <v>1</v>
      </c>
      <c r="F4" s="12">
        <v>43208</v>
      </c>
      <c r="G4" s="12">
        <v>43525</v>
      </c>
      <c r="H4" s="12">
        <v>43525</v>
      </c>
      <c r="I4" s="13" t="s">
        <v>33</v>
      </c>
    </row>
    <row r="5" spans="1:21" ht="21">
      <c r="A5" s="7">
        <v>2</v>
      </c>
      <c r="B5" s="10" t="s">
        <v>34</v>
      </c>
      <c r="C5" s="9">
        <v>0</v>
      </c>
      <c r="D5" s="10" t="s">
        <v>32</v>
      </c>
      <c r="E5" s="11">
        <v>1</v>
      </c>
      <c r="F5" s="12">
        <v>43208</v>
      </c>
      <c r="G5" s="12">
        <v>43525</v>
      </c>
      <c r="H5" s="12">
        <v>43525</v>
      </c>
      <c r="I5" s="13" t="s">
        <v>33</v>
      </c>
    </row>
    <row r="6" spans="1:21" ht="21">
      <c r="A6" s="7">
        <v>3</v>
      </c>
      <c r="B6" s="10" t="s">
        <v>35</v>
      </c>
      <c r="C6" s="14">
        <v>0</v>
      </c>
      <c r="D6" s="10" t="s">
        <v>36</v>
      </c>
      <c r="E6" s="11">
        <v>0.1</v>
      </c>
      <c r="F6" s="12">
        <v>43361</v>
      </c>
      <c r="G6" s="15">
        <v>43452</v>
      </c>
      <c r="H6" s="15">
        <v>43525</v>
      </c>
      <c r="I6" s="16" t="s">
        <v>37</v>
      </c>
    </row>
    <row r="7" spans="1:21" ht="21">
      <c r="A7" s="7">
        <v>4</v>
      </c>
      <c r="B7" s="10" t="s">
        <v>38</v>
      </c>
      <c r="C7" s="14">
        <v>0</v>
      </c>
      <c r="D7" s="10" t="s">
        <v>32</v>
      </c>
      <c r="E7" s="11">
        <v>0.05</v>
      </c>
      <c r="F7" s="12">
        <v>43391</v>
      </c>
      <c r="G7" s="12">
        <v>43452</v>
      </c>
      <c r="H7" s="15">
        <v>43525</v>
      </c>
      <c r="I7" s="16" t="s">
        <v>39</v>
      </c>
    </row>
    <row r="8" spans="1:21" ht="21">
      <c r="A8" s="7">
        <v>5</v>
      </c>
      <c r="B8" s="10" t="s">
        <v>40</v>
      </c>
      <c r="C8" s="14">
        <v>0</v>
      </c>
      <c r="D8" s="10" t="s">
        <v>32</v>
      </c>
      <c r="E8" s="11">
        <v>1</v>
      </c>
      <c r="F8" s="12">
        <v>43391</v>
      </c>
      <c r="G8" s="12">
        <v>43525</v>
      </c>
      <c r="H8" s="12">
        <v>43525</v>
      </c>
      <c r="I8" s="13" t="s">
        <v>33</v>
      </c>
    </row>
    <row r="9" spans="1:21" ht="21">
      <c r="A9" s="7">
        <v>6</v>
      </c>
      <c r="B9" s="10" t="s">
        <v>41</v>
      </c>
      <c r="C9" s="14">
        <v>0</v>
      </c>
      <c r="D9" s="10" t="s">
        <v>32</v>
      </c>
      <c r="E9" s="11">
        <v>0.05</v>
      </c>
      <c r="F9" s="12">
        <v>43391</v>
      </c>
      <c r="G9" s="12">
        <v>43525</v>
      </c>
      <c r="H9" s="12">
        <v>43525</v>
      </c>
      <c r="I9" s="17"/>
    </row>
    <row r="10" spans="1:21" ht="21">
      <c r="A10" s="7">
        <v>7</v>
      </c>
      <c r="B10" s="8" t="s">
        <v>42</v>
      </c>
      <c r="C10" s="18">
        <v>0</v>
      </c>
      <c r="D10" s="8" t="s">
        <v>32</v>
      </c>
      <c r="E10" s="19">
        <v>1</v>
      </c>
      <c r="F10" s="12">
        <v>43282</v>
      </c>
      <c r="G10" s="20">
        <v>43405</v>
      </c>
      <c r="H10" s="15">
        <v>43496</v>
      </c>
      <c r="I10" s="13" t="s">
        <v>33</v>
      </c>
    </row>
    <row r="11" spans="1:21" ht="21">
      <c r="A11" s="7">
        <v>8</v>
      </c>
      <c r="B11" s="21" t="s">
        <v>43</v>
      </c>
      <c r="C11" s="14">
        <v>0</v>
      </c>
      <c r="D11" s="10" t="s">
        <v>32</v>
      </c>
      <c r="E11" s="11">
        <v>1</v>
      </c>
      <c r="F11" s="12">
        <v>43330</v>
      </c>
      <c r="G11" s="20">
        <v>43405</v>
      </c>
      <c r="H11" s="15">
        <v>43497</v>
      </c>
      <c r="I11" s="13" t="s">
        <v>33</v>
      </c>
    </row>
    <row r="12" spans="1:21" ht="21">
      <c r="A12" s="7">
        <v>9</v>
      </c>
      <c r="B12" s="21" t="s">
        <v>44</v>
      </c>
      <c r="C12" s="14">
        <v>0</v>
      </c>
      <c r="D12" s="10" t="s">
        <v>32</v>
      </c>
      <c r="E12" s="11">
        <v>0</v>
      </c>
      <c r="F12" s="12">
        <v>43484</v>
      </c>
      <c r="G12" s="22">
        <v>43543</v>
      </c>
      <c r="H12" s="22">
        <v>43543</v>
      </c>
      <c r="I12" s="23" t="s">
        <v>45</v>
      </c>
    </row>
    <row r="13" spans="1:21" ht="21">
      <c r="A13" s="7">
        <v>10</v>
      </c>
      <c r="B13" s="21" t="s">
        <v>46</v>
      </c>
      <c r="C13" s="14">
        <v>0</v>
      </c>
      <c r="D13" s="10" t="s">
        <v>32</v>
      </c>
      <c r="E13" s="11">
        <v>0</v>
      </c>
      <c r="F13" s="12">
        <v>43484</v>
      </c>
      <c r="G13" s="22">
        <v>43543</v>
      </c>
      <c r="H13" s="22">
        <v>43543</v>
      </c>
      <c r="I13" s="23" t="s">
        <v>45</v>
      </c>
    </row>
    <row r="14" spans="1:21" ht="21">
      <c r="A14" s="7">
        <v>11</v>
      </c>
      <c r="B14" s="21" t="s">
        <v>47</v>
      </c>
      <c r="C14" s="14">
        <v>0</v>
      </c>
      <c r="D14" s="10" t="s">
        <v>32</v>
      </c>
      <c r="E14" s="11">
        <v>0</v>
      </c>
      <c r="F14" s="12">
        <v>43435</v>
      </c>
      <c r="G14" s="22">
        <v>43543</v>
      </c>
      <c r="H14" s="22">
        <v>43515</v>
      </c>
      <c r="I14" s="23"/>
    </row>
    <row r="15" spans="1:21" ht="21">
      <c r="A15" s="7">
        <v>12</v>
      </c>
      <c r="B15" s="21" t="s">
        <v>13</v>
      </c>
      <c r="C15" s="14">
        <v>0</v>
      </c>
      <c r="D15" s="10" t="s">
        <v>32</v>
      </c>
      <c r="E15" s="11">
        <v>1</v>
      </c>
      <c r="F15" s="12">
        <v>43484</v>
      </c>
      <c r="G15" s="12">
        <v>43484</v>
      </c>
      <c r="H15" s="12">
        <v>43484</v>
      </c>
      <c r="I15" s="23" t="s">
        <v>33</v>
      </c>
    </row>
    <row r="16" spans="1:21" ht="21">
      <c r="A16" s="7">
        <v>13</v>
      </c>
      <c r="B16" s="21" t="s">
        <v>14</v>
      </c>
      <c r="C16" s="14">
        <v>0</v>
      </c>
      <c r="D16" s="10" t="s">
        <v>32</v>
      </c>
      <c r="E16" s="11">
        <v>1</v>
      </c>
      <c r="F16" s="12">
        <v>43422</v>
      </c>
      <c r="G16" s="12">
        <v>43484</v>
      </c>
      <c r="H16" s="12">
        <v>43484</v>
      </c>
      <c r="I16" s="23" t="s">
        <v>33</v>
      </c>
    </row>
    <row r="17" spans="1:9" ht="21">
      <c r="A17" s="7">
        <v>14</v>
      </c>
      <c r="B17" s="10" t="s">
        <v>16</v>
      </c>
      <c r="C17" s="14">
        <v>54</v>
      </c>
      <c r="D17" s="10" t="s">
        <v>48</v>
      </c>
      <c r="E17" s="11">
        <v>0.7</v>
      </c>
      <c r="F17" s="12">
        <v>43208</v>
      </c>
      <c r="G17" s="12">
        <v>43525</v>
      </c>
      <c r="H17" s="12">
        <v>43525</v>
      </c>
      <c r="I17" s="17"/>
    </row>
    <row r="18" spans="1:9" ht="21">
      <c r="A18" s="7">
        <v>15</v>
      </c>
      <c r="B18" s="10" t="s">
        <v>49</v>
      </c>
      <c r="C18" s="9">
        <v>0</v>
      </c>
      <c r="D18" s="10" t="s">
        <v>50</v>
      </c>
      <c r="E18" s="11">
        <v>1</v>
      </c>
      <c r="F18" s="12">
        <v>43282</v>
      </c>
      <c r="G18" s="12">
        <v>43525</v>
      </c>
      <c r="H18" s="12">
        <v>43525</v>
      </c>
      <c r="I18" s="13" t="s">
        <v>33</v>
      </c>
    </row>
    <row r="19" spans="1:9" ht="21">
      <c r="A19" s="7">
        <v>16</v>
      </c>
      <c r="B19" s="10" t="s">
        <v>51</v>
      </c>
      <c r="C19" s="9">
        <v>0</v>
      </c>
      <c r="D19" s="10" t="s">
        <v>50</v>
      </c>
      <c r="E19" s="11">
        <v>1</v>
      </c>
      <c r="F19" s="12">
        <v>43282</v>
      </c>
      <c r="G19" s="12">
        <v>43525</v>
      </c>
      <c r="H19" s="12">
        <v>43525</v>
      </c>
      <c r="I19" s="13" t="s">
        <v>33</v>
      </c>
    </row>
    <row r="20" spans="1:9" ht="21">
      <c r="A20" s="7">
        <v>17</v>
      </c>
      <c r="B20" s="10" t="s">
        <v>52</v>
      </c>
      <c r="C20" s="9">
        <v>0</v>
      </c>
      <c r="D20" s="10" t="s">
        <v>50</v>
      </c>
      <c r="E20" s="11">
        <v>1</v>
      </c>
      <c r="F20" s="12">
        <v>43282</v>
      </c>
      <c r="G20" s="12">
        <v>43525</v>
      </c>
      <c r="H20" s="12">
        <v>43525</v>
      </c>
      <c r="I20" s="13" t="s">
        <v>33</v>
      </c>
    </row>
    <row r="21" spans="1:9" ht="21">
      <c r="A21" s="7">
        <v>18</v>
      </c>
      <c r="B21" s="10" t="s">
        <v>53</v>
      </c>
      <c r="C21" s="9">
        <v>0</v>
      </c>
      <c r="D21" s="10" t="s">
        <v>50</v>
      </c>
      <c r="E21" s="11">
        <v>1</v>
      </c>
      <c r="F21" s="12">
        <v>43282</v>
      </c>
      <c r="G21" s="12">
        <v>43525</v>
      </c>
      <c r="H21" s="12">
        <v>43525</v>
      </c>
      <c r="I21" s="13" t="s">
        <v>33</v>
      </c>
    </row>
    <row r="22" spans="1:9" ht="21">
      <c r="A22" s="7">
        <v>19</v>
      </c>
      <c r="B22" s="10" t="s">
        <v>17</v>
      </c>
      <c r="C22" s="14">
        <v>1</v>
      </c>
      <c r="D22" s="10" t="s">
        <v>54</v>
      </c>
      <c r="E22" s="11">
        <v>0</v>
      </c>
      <c r="F22" s="12">
        <v>43422</v>
      </c>
      <c r="G22" s="12">
        <v>43515</v>
      </c>
      <c r="H22" s="12">
        <v>43604</v>
      </c>
      <c r="I22" s="16" t="s">
        <v>39</v>
      </c>
    </row>
    <row r="23" spans="1:9" ht="21">
      <c r="A23" s="7">
        <v>20</v>
      </c>
      <c r="B23" s="10" t="s">
        <v>18</v>
      </c>
      <c r="C23" s="9">
        <v>1.5</v>
      </c>
      <c r="D23" s="10" t="s">
        <v>54</v>
      </c>
      <c r="E23" s="11">
        <v>1</v>
      </c>
      <c r="F23" s="12">
        <v>43208</v>
      </c>
      <c r="G23" s="15">
        <v>43252</v>
      </c>
      <c r="H23" s="12">
        <v>43525</v>
      </c>
      <c r="I23" s="13" t="s">
        <v>33</v>
      </c>
    </row>
    <row r="24" spans="1:9" ht="21">
      <c r="A24" s="7">
        <v>21</v>
      </c>
      <c r="B24" s="10" t="s">
        <v>19</v>
      </c>
      <c r="C24" s="83">
        <v>2.9</v>
      </c>
      <c r="D24" s="10" t="s">
        <v>54</v>
      </c>
      <c r="E24" s="11">
        <v>1</v>
      </c>
      <c r="F24" s="12">
        <v>43221</v>
      </c>
      <c r="G24" s="12">
        <v>43525</v>
      </c>
      <c r="H24" s="12">
        <v>43525</v>
      </c>
      <c r="I24" s="13" t="s">
        <v>33</v>
      </c>
    </row>
    <row r="25" spans="1:9" ht="21">
      <c r="A25" s="7">
        <v>22</v>
      </c>
      <c r="B25" s="10" t="s">
        <v>21</v>
      </c>
      <c r="C25" s="14">
        <v>9.3000000000000007</v>
      </c>
      <c r="D25" s="10" t="s">
        <v>32</v>
      </c>
      <c r="E25" s="11">
        <v>0.8</v>
      </c>
      <c r="F25" s="12">
        <v>43330</v>
      </c>
      <c r="G25" s="12">
        <v>43452</v>
      </c>
      <c r="H25" s="12">
        <v>43452</v>
      </c>
      <c r="I25" s="17"/>
    </row>
    <row r="26" spans="1:9" ht="21">
      <c r="A26" s="24" t="s">
        <v>55</v>
      </c>
      <c r="B26" s="25" t="s">
        <v>56</v>
      </c>
      <c r="C26" s="26">
        <v>0</v>
      </c>
      <c r="D26" s="27" t="s">
        <v>57</v>
      </c>
      <c r="E26" s="19">
        <v>1</v>
      </c>
      <c r="F26" s="12">
        <v>43252</v>
      </c>
      <c r="G26" s="20">
        <v>43435</v>
      </c>
      <c r="H26" s="15">
        <v>43497</v>
      </c>
      <c r="I26" s="13" t="s">
        <v>33</v>
      </c>
    </row>
    <row r="27" spans="1:9" ht="21">
      <c r="A27" s="24" t="s">
        <v>58</v>
      </c>
      <c r="B27" s="25" t="s">
        <v>59</v>
      </c>
      <c r="C27" s="28">
        <v>0</v>
      </c>
      <c r="D27" s="25" t="s">
        <v>50</v>
      </c>
      <c r="E27" s="19">
        <v>0.6</v>
      </c>
      <c r="F27" s="12">
        <v>43391</v>
      </c>
      <c r="G27" s="20">
        <v>43435</v>
      </c>
      <c r="H27" s="20">
        <v>43435</v>
      </c>
      <c r="I27" s="13" t="s">
        <v>33</v>
      </c>
    </row>
    <row r="28" spans="1:9" ht="21">
      <c r="A28" s="24" t="s">
        <v>61</v>
      </c>
      <c r="B28" s="25" t="s">
        <v>62</v>
      </c>
      <c r="C28" s="28">
        <v>0</v>
      </c>
      <c r="D28" s="25" t="s">
        <v>50</v>
      </c>
      <c r="E28" s="19">
        <v>0.1</v>
      </c>
      <c r="F28" s="12">
        <v>43391</v>
      </c>
      <c r="G28" s="20">
        <v>43543</v>
      </c>
      <c r="H28" s="20">
        <v>43635</v>
      </c>
      <c r="I28" s="29" t="s">
        <v>60</v>
      </c>
    </row>
    <row r="29" spans="1:9" ht="21">
      <c r="A29" s="24" t="s">
        <v>63</v>
      </c>
      <c r="B29" s="25" t="s">
        <v>64</v>
      </c>
      <c r="C29" s="30">
        <v>0</v>
      </c>
      <c r="D29" s="27" t="s">
        <v>65</v>
      </c>
      <c r="E29" s="19">
        <v>0.8</v>
      </c>
      <c r="F29" s="12">
        <v>43361</v>
      </c>
      <c r="G29" s="20">
        <v>43435</v>
      </c>
      <c r="H29" s="15">
        <v>43497</v>
      </c>
      <c r="I29" s="13" t="s">
        <v>33</v>
      </c>
    </row>
    <row r="30" spans="1:9" ht="21">
      <c r="A30" s="24" t="s">
        <v>66</v>
      </c>
      <c r="B30" s="25" t="s">
        <v>67</v>
      </c>
      <c r="C30" s="28">
        <v>0</v>
      </c>
      <c r="D30" s="25" t="s">
        <v>50</v>
      </c>
      <c r="E30" s="19">
        <v>0</v>
      </c>
      <c r="F30" s="12">
        <v>43484</v>
      </c>
      <c r="G30" s="20">
        <v>43543</v>
      </c>
      <c r="H30" s="20">
        <v>43635</v>
      </c>
      <c r="I30" s="29" t="s">
        <v>60</v>
      </c>
    </row>
    <row r="31" spans="1:9" ht="21" hidden="1">
      <c r="A31" s="31">
        <v>31</v>
      </c>
      <c r="B31" s="32" t="s">
        <v>68</v>
      </c>
      <c r="C31" s="33">
        <v>0</v>
      </c>
      <c r="D31" s="32" t="s">
        <v>32</v>
      </c>
      <c r="E31" s="34">
        <v>1</v>
      </c>
      <c r="F31" s="34"/>
      <c r="G31" s="35">
        <v>43252</v>
      </c>
      <c r="H31" s="36">
        <v>43435</v>
      </c>
      <c r="I31" s="37" t="s">
        <v>33</v>
      </c>
    </row>
    <row r="32" spans="1:9" ht="45" customHeight="1"/>
    <row r="55" spans="2:3" ht="23.25">
      <c r="B55" s="38" t="s">
        <v>69</v>
      </c>
      <c r="C55" s="38"/>
    </row>
    <row r="56" spans="2:3" ht="23.25">
      <c r="B56" s="39" t="s">
        <v>70</v>
      </c>
      <c r="C56" s="39"/>
    </row>
    <row r="57" spans="2:3" ht="23.25">
      <c r="B57" s="39" t="s">
        <v>71</v>
      </c>
      <c r="C57" s="39"/>
    </row>
    <row r="58" spans="2:3" ht="23.25">
      <c r="B58" s="39" t="s">
        <v>72</v>
      </c>
    </row>
    <row r="59" spans="2:3" ht="23.25">
      <c r="B59" s="39" t="s">
        <v>73</v>
      </c>
    </row>
    <row r="60" spans="2:3" ht="23.25">
      <c r="B60" s="39" t="s">
        <v>74</v>
      </c>
    </row>
    <row r="79" spans="1:13" ht="15.75" thickBot="1"/>
    <row r="80" spans="1:13">
      <c r="A80" s="40" t="s">
        <v>75</v>
      </c>
      <c r="B80" s="41" t="s">
        <v>0</v>
      </c>
      <c r="C80" s="41" t="s">
        <v>1</v>
      </c>
      <c r="D80" s="42" t="s">
        <v>2</v>
      </c>
      <c r="E80" s="43" t="s">
        <v>3</v>
      </c>
      <c r="F80" s="44" t="s">
        <v>4</v>
      </c>
      <c r="G80" s="44" t="s">
        <v>5</v>
      </c>
      <c r="H80" s="44" t="s">
        <v>6</v>
      </c>
      <c r="I80" s="44" t="s">
        <v>7</v>
      </c>
      <c r="J80" s="44" t="s">
        <v>8</v>
      </c>
      <c r="K80" s="44" t="s">
        <v>9</v>
      </c>
      <c r="L80" s="44" t="s">
        <v>10</v>
      </c>
      <c r="M80" s="44" t="s">
        <v>11</v>
      </c>
    </row>
    <row r="81" spans="1:12">
      <c r="A81" s="45" t="s">
        <v>76</v>
      </c>
      <c r="B81" s="46">
        <v>0.4</v>
      </c>
      <c r="C81" s="46">
        <v>0.38</v>
      </c>
      <c r="D81" s="46">
        <v>0.36</v>
      </c>
      <c r="E81" s="47">
        <v>0.45</v>
      </c>
      <c r="F81" s="48">
        <v>0.37</v>
      </c>
      <c r="G81" s="49">
        <v>0.26</v>
      </c>
      <c r="H81" s="48">
        <v>0.27</v>
      </c>
      <c r="I81" s="48">
        <v>0.28000000000000003</v>
      </c>
      <c r="J81" s="48">
        <v>0.32</v>
      </c>
      <c r="K81" s="48">
        <v>0.28999999999999998</v>
      </c>
      <c r="L81" s="48">
        <v>0.31</v>
      </c>
    </row>
    <row r="82" spans="1:12">
      <c r="A82" s="45" t="s">
        <v>77</v>
      </c>
      <c r="B82" s="46">
        <v>0.4</v>
      </c>
      <c r="C82" s="46">
        <v>0.2</v>
      </c>
      <c r="D82" s="46">
        <v>0.19</v>
      </c>
      <c r="E82" s="47">
        <v>0.25</v>
      </c>
      <c r="F82" s="48">
        <v>0.32</v>
      </c>
      <c r="G82" s="48">
        <v>0.3</v>
      </c>
      <c r="H82" s="48">
        <v>0.24</v>
      </c>
      <c r="I82" s="48">
        <v>0.19</v>
      </c>
      <c r="J82" s="48">
        <v>0.22</v>
      </c>
      <c r="K82" s="48">
        <v>0.18</v>
      </c>
      <c r="L82" s="48">
        <v>0.24</v>
      </c>
    </row>
    <row r="83" spans="1:12" ht="15.75" thickBot="1">
      <c r="A83" s="50" t="s">
        <v>78</v>
      </c>
      <c r="B83" s="51">
        <v>0.2</v>
      </c>
      <c r="C83" s="51">
        <v>0.42</v>
      </c>
      <c r="D83" s="51">
        <v>0.45</v>
      </c>
      <c r="E83" s="52">
        <v>0.3</v>
      </c>
      <c r="F83" s="48">
        <v>0.31</v>
      </c>
      <c r="G83" s="48">
        <v>0.44</v>
      </c>
      <c r="H83" s="48">
        <v>0.49</v>
      </c>
      <c r="I83" s="48">
        <v>0.53</v>
      </c>
      <c r="J83" s="48">
        <v>0.46</v>
      </c>
      <c r="K83" s="48">
        <v>0.53</v>
      </c>
      <c r="L83" s="48">
        <v>0.45</v>
      </c>
    </row>
  </sheetData>
  <mergeCells count="1">
    <mergeCell ref="A1:I1"/>
  </mergeCells>
  <conditionalFormatting sqref="E12">
    <cfRule type="dataBar" priority="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{2674BAC5-DC1E-4B2D-9B95-1E6049336219}</x14:id>
        </ext>
      </extLst>
    </cfRule>
  </conditionalFormatting>
  <conditionalFormatting sqref="E13">
    <cfRule type="dataBar" priority="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{B310E0D0-6EAA-461D-BB87-B35484A7B3E3}</x14:id>
        </ext>
      </extLst>
    </cfRule>
  </conditionalFormatting>
  <conditionalFormatting sqref="E14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{D37170AF-3BFB-43ED-AC25-24870D664C85}</x14:id>
        </ext>
      </extLst>
    </cfRule>
  </conditionalFormatting>
  <conditionalFormatting sqref="E15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{57827A06-63C9-4065-AF3E-46681A5B418D}</x14:id>
        </ext>
      </extLst>
    </cfRule>
  </conditionalFormatting>
  <conditionalFormatting sqref="E16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{21C978C3-F6EB-43C2-97C3-9299FF309A39}</x14:id>
        </ext>
      </extLst>
    </cfRule>
  </conditionalFormatting>
  <conditionalFormatting sqref="E31:F31 E4:E11 E17:E29">
    <cfRule type="dataBar" priority="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{CED0178A-4101-4E90-90E1-D271C20170C7}</x14:id>
        </ext>
      </extLst>
    </cfRule>
  </conditionalFormatting>
  <conditionalFormatting sqref="E30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{1BA59CB5-1E5D-484B-83C3-849B68798D42}</x14:id>
        </ext>
      </extLst>
    </cfRule>
  </conditionalFormatting>
  <pageMargins left="0.7" right="0.7" top="0.31" bottom="0.3" header="0.16" footer="0.16"/>
  <pageSetup paperSize="8" scale="65" orientation="landscape" horizontalDpi="300" verticalDpi="30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674BAC5-DC1E-4B2D-9B95-1E604933621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E12</xm:sqref>
        </x14:conditionalFormatting>
        <x14:conditionalFormatting xmlns:xm="http://schemas.microsoft.com/office/excel/2006/main">
          <x14:cfRule type="dataBar" id="{B310E0D0-6EAA-461D-BB87-B35484A7B3E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E13</xm:sqref>
        </x14:conditionalFormatting>
        <x14:conditionalFormatting xmlns:xm="http://schemas.microsoft.com/office/excel/2006/main">
          <x14:cfRule type="dataBar" id="{D37170AF-3BFB-43ED-AC25-24870D664C8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E14</xm:sqref>
        </x14:conditionalFormatting>
        <x14:conditionalFormatting xmlns:xm="http://schemas.microsoft.com/office/excel/2006/main">
          <x14:cfRule type="dataBar" id="{57827A06-63C9-4065-AF3E-46681A5B418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E15</xm:sqref>
        </x14:conditionalFormatting>
        <x14:conditionalFormatting xmlns:xm="http://schemas.microsoft.com/office/excel/2006/main">
          <x14:cfRule type="dataBar" id="{21C978C3-F6EB-43C2-97C3-9299FF309A3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E16</xm:sqref>
        </x14:conditionalFormatting>
        <x14:conditionalFormatting xmlns:xm="http://schemas.microsoft.com/office/excel/2006/main">
          <x14:cfRule type="dataBar" id="{CED0178A-4101-4E90-90E1-D271C20170C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E31:F31 E4:E11 E17:E29</xm:sqref>
        </x14:conditionalFormatting>
        <x14:conditionalFormatting xmlns:xm="http://schemas.microsoft.com/office/excel/2006/main">
          <x14:cfRule type="dataBar" id="{1BA59CB5-1E5D-484B-83C3-849B68798D4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E30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77"/>
  <sheetViews>
    <sheetView topLeftCell="C4" zoomScale="70" zoomScaleNormal="70" workbookViewId="0">
      <selection activeCell="B66" sqref="B66"/>
    </sheetView>
  </sheetViews>
  <sheetFormatPr defaultRowHeight="15"/>
  <cols>
    <col min="1" max="1" width="16.7109375" bestFit="1" customWidth="1"/>
    <col min="2" max="2" width="81.140625" customWidth="1"/>
    <col min="3" max="3" width="16.7109375" customWidth="1"/>
    <col min="4" max="4" width="39" customWidth="1"/>
    <col min="5" max="5" width="54" customWidth="1"/>
    <col min="6" max="6" width="12.85546875" customWidth="1"/>
    <col min="7" max="8" width="16.42578125" bestFit="1" customWidth="1"/>
    <col min="9" max="9" width="43.28515625" customWidth="1"/>
  </cols>
  <sheetData>
    <row r="1" spans="1:21" ht="31.5">
      <c r="A1" s="191" t="s">
        <v>23</v>
      </c>
      <c r="B1" s="191"/>
      <c r="C1" s="191"/>
      <c r="D1" s="191"/>
      <c r="E1" s="191"/>
      <c r="F1" s="191"/>
      <c r="G1" s="191"/>
      <c r="H1" s="191"/>
      <c r="I1" s="19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ht="26.25"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21" ht="42">
      <c r="A3" s="2" t="s">
        <v>24</v>
      </c>
      <c r="B3" s="3" t="s">
        <v>25</v>
      </c>
      <c r="C3" s="3" t="s">
        <v>26</v>
      </c>
      <c r="D3" s="3" t="s">
        <v>27</v>
      </c>
      <c r="E3" s="4" t="s">
        <v>28</v>
      </c>
      <c r="F3" s="4" t="s">
        <v>29</v>
      </c>
      <c r="G3" s="5" t="s">
        <v>30</v>
      </c>
      <c r="H3" s="5" t="s">
        <v>31</v>
      </c>
      <c r="I3" s="6" t="s">
        <v>22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1" ht="34.5" customHeight="1">
      <c r="A4" s="7">
        <v>1</v>
      </c>
      <c r="B4" s="8" t="s">
        <v>94</v>
      </c>
      <c r="C4" s="9">
        <v>34</v>
      </c>
      <c r="D4" s="10" t="s">
        <v>32</v>
      </c>
      <c r="E4" s="11">
        <v>1</v>
      </c>
      <c r="F4" s="12">
        <v>43208</v>
      </c>
      <c r="G4" s="12">
        <v>43525</v>
      </c>
      <c r="H4" s="12">
        <v>43525</v>
      </c>
      <c r="I4" s="13" t="s">
        <v>104</v>
      </c>
    </row>
    <row r="5" spans="1:21" ht="21">
      <c r="A5" s="7">
        <v>2</v>
      </c>
      <c r="B5" s="10" t="s">
        <v>34</v>
      </c>
      <c r="C5" s="9">
        <v>0</v>
      </c>
      <c r="D5" s="10" t="s">
        <v>32</v>
      </c>
      <c r="E5" s="11">
        <v>1</v>
      </c>
      <c r="F5" s="12">
        <v>43208</v>
      </c>
      <c r="G5" s="12">
        <v>43525</v>
      </c>
      <c r="H5" s="12">
        <v>43525</v>
      </c>
      <c r="I5" s="13" t="s">
        <v>33</v>
      </c>
    </row>
    <row r="6" spans="1:21" ht="21">
      <c r="A6" s="7">
        <v>3</v>
      </c>
      <c r="B6" s="10" t="s">
        <v>35</v>
      </c>
      <c r="C6" s="14">
        <v>0</v>
      </c>
      <c r="D6" s="10" t="s">
        <v>36</v>
      </c>
      <c r="E6" s="11">
        <v>0.1</v>
      </c>
      <c r="F6" s="12">
        <v>43361</v>
      </c>
      <c r="G6" s="15">
        <v>43452</v>
      </c>
      <c r="H6" s="15">
        <v>43525</v>
      </c>
      <c r="I6" s="16" t="s">
        <v>37</v>
      </c>
    </row>
    <row r="7" spans="1:21" ht="21">
      <c r="A7" s="7">
        <v>4</v>
      </c>
      <c r="B7" s="10" t="s">
        <v>38</v>
      </c>
      <c r="C7" s="14">
        <v>0</v>
      </c>
      <c r="D7" s="10" t="s">
        <v>32</v>
      </c>
      <c r="E7" s="11">
        <v>0.05</v>
      </c>
      <c r="F7" s="12">
        <v>43391</v>
      </c>
      <c r="G7" s="12">
        <v>43452</v>
      </c>
      <c r="H7" s="15">
        <v>43525</v>
      </c>
      <c r="I7" s="16" t="s">
        <v>39</v>
      </c>
    </row>
    <row r="8" spans="1:21" ht="21">
      <c r="A8" s="7">
        <v>5</v>
      </c>
      <c r="B8" s="10" t="s">
        <v>40</v>
      </c>
      <c r="C8" s="14">
        <v>0</v>
      </c>
      <c r="D8" s="10" t="s">
        <v>32</v>
      </c>
      <c r="E8" s="11">
        <v>1</v>
      </c>
      <c r="F8" s="12">
        <v>43391</v>
      </c>
      <c r="G8" s="12">
        <v>43525</v>
      </c>
      <c r="H8" s="12">
        <v>43525</v>
      </c>
      <c r="I8" s="13" t="s">
        <v>33</v>
      </c>
    </row>
    <row r="9" spans="1:21" ht="21">
      <c r="A9" s="7">
        <v>6</v>
      </c>
      <c r="B9" s="10" t="s">
        <v>41</v>
      </c>
      <c r="C9" s="14">
        <v>0</v>
      </c>
      <c r="D9" s="10" t="s">
        <v>32</v>
      </c>
      <c r="E9" s="11">
        <v>0.05</v>
      </c>
      <c r="F9" s="12">
        <v>43391</v>
      </c>
      <c r="G9" s="12">
        <v>43525</v>
      </c>
      <c r="H9" s="12">
        <v>43525</v>
      </c>
      <c r="I9" s="23" t="s">
        <v>45</v>
      </c>
    </row>
    <row r="10" spans="1:21" ht="21">
      <c r="A10" s="7">
        <v>7</v>
      </c>
      <c r="B10" s="8" t="s">
        <v>42</v>
      </c>
      <c r="C10" s="18">
        <v>0</v>
      </c>
      <c r="D10" s="8" t="s">
        <v>32</v>
      </c>
      <c r="E10" s="19">
        <v>1</v>
      </c>
      <c r="F10" s="12">
        <v>43282</v>
      </c>
      <c r="G10" s="20">
        <v>43405</v>
      </c>
      <c r="H10" s="15">
        <v>43496</v>
      </c>
      <c r="I10" s="13" t="s">
        <v>33</v>
      </c>
    </row>
    <row r="11" spans="1:21" ht="21">
      <c r="A11" s="7">
        <v>8</v>
      </c>
      <c r="B11" s="21" t="s">
        <v>44</v>
      </c>
      <c r="C11" s="14">
        <v>0</v>
      </c>
      <c r="D11" s="10" t="s">
        <v>32</v>
      </c>
      <c r="E11" s="11">
        <v>0</v>
      </c>
      <c r="F11" s="12">
        <v>43484</v>
      </c>
      <c r="G11" s="22">
        <v>43543</v>
      </c>
      <c r="H11" s="22">
        <v>43543</v>
      </c>
      <c r="I11" s="23" t="s">
        <v>45</v>
      </c>
    </row>
    <row r="12" spans="1:21" ht="21">
      <c r="A12" s="7">
        <v>9</v>
      </c>
      <c r="B12" s="21" t="s">
        <v>46</v>
      </c>
      <c r="C12" s="14">
        <v>0</v>
      </c>
      <c r="D12" s="10" t="s">
        <v>32</v>
      </c>
      <c r="E12" s="11">
        <v>0</v>
      </c>
      <c r="F12" s="12">
        <v>43484</v>
      </c>
      <c r="G12" s="22">
        <v>43543</v>
      </c>
      <c r="H12" s="22">
        <v>43543</v>
      </c>
      <c r="I12" s="23" t="s">
        <v>45</v>
      </c>
    </row>
    <row r="13" spans="1:21" ht="21">
      <c r="A13" s="7">
        <v>10</v>
      </c>
      <c r="B13" s="21" t="s">
        <v>47</v>
      </c>
      <c r="C13" s="14">
        <v>0</v>
      </c>
      <c r="D13" s="10" t="s">
        <v>32</v>
      </c>
      <c r="E13" s="11">
        <v>0</v>
      </c>
      <c r="F13" s="12">
        <v>43435</v>
      </c>
      <c r="G13" s="22">
        <v>43543</v>
      </c>
      <c r="H13" s="22">
        <v>43515</v>
      </c>
      <c r="I13" s="23"/>
    </row>
    <row r="14" spans="1:21" ht="21">
      <c r="A14" s="7">
        <v>11</v>
      </c>
      <c r="B14" s="10" t="s">
        <v>16</v>
      </c>
      <c r="C14" s="14">
        <v>54</v>
      </c>
      <c r="D14" s="10" t="s">
        <v>48</v>
      </c>
      <c r="E14" s="11">
        <v>0.7</v>
      </c>
      <c r="F14" s="12">
        <v>43208</v>
      </c>
      <c r="G14" s="12">
        <v>43525</v>
      </c>
      <c r="H14" s="12">
        <v>43525</v>
      </c>
      <c r="I14" s="17"/>
    </row>
    <row r="15" spans="1:21" ht="21">
      <c r="A15" s="7">
        <v>12</v>
      </c>
      <c r="B15" s="10" t="s">
        <v>49</v>
      </c>
      <c r="C15" s="9">
        <v>0</v>
      </c>
      <c r="D15" s="10" t="s">
        <v>50</v>
      </c>
      <c r="E15" s="11">
        <v>1</v>
      </c>
      <c r="F15" s="12">
        <v>43282</v>
      </c>
      <c r="G15" s="12">
        <v>43525</v>
      </c>
      <c r="H15" s="12">
        <v>43525</v>
      </c>
      <c r="I15" s="13" t="s">
        <v>33</v>
      </c>
    </row>
    <row r="16" spans="1:21" ht="21">
      <c r="A16" s="7">
        <v>13</v>
      </c>
      <c r="B16" s="10" t="s">
        <v>51</v>
      </c>
      <c r="C16" s="9">
        <v>0</v>
      </c>
      <c r="D16" s="10" t="s">
        <v>50</v>
      </c>
      <c r="E16" s="11">
        <v>1</v>
      </c>
      <c r="F16" s="12">
        <v>43282</v>
      </c>
      <c r="G16" s="12">
        <v>43525</v>
      </c>
      <c r="H16" s="12">
        <v>43525</v>
      </c>
      <c r="I16" s="13" t="s">
        <v>33</v>
      </c>
    </row>
    <row r="17" spans="1:9" ht="21">
      <c r="A17" s="7">
        <v>14</v>
      </c>
      <c r="B17" s="10" t="s">
        <v>52</v>
      </c>
      <c r="C17" s="9">
        <v>0</v>
      </c>
      <c r="D17" s="10" t="s">
        <v>50</v>
      </c>
      <c r="E17" s="11">
        <v>1</v>
      </c>
      <c r="F17" s="12">
        <v>43282</v>
      </c>
      <c r="G17" s="12">
        <v>43525</v>
      </c>
      <c r="H17" s="12">
        <v>43525</v>
      </c>
      <c r="I17" s="13" t="s">
        <v>33</v>
      </c>
    </row>
    <row r="18" spans="1:9" ht="21">
      <c r="A18" s="7">
        <v>15</v>
      </c>
      <c r="B18" s="10" t="s">
        <v>53</v>
      </c>
      <c r="C18" s="9">
        <v>0</v>
      </c>
      <c r="D18" s="10" t="s">
        <v>50</v>
      </c>
      <c r="E18" s="11">
        <v>1</v>
      </c>
      <c r="F18" s="12">
        <v>43282</v>
      </c>
      <c r="G18" s="12">
        <v>43525</v>
      </c>
      <c r="H18" s="12">
        <v>43525</v>
      </c>
      <c r="I18" s="13" t="s">
        <v>33</v>
      </c>
    </row>
    <row r="19" spans="1:9" ht="21">
      <c r="A19" s="7">
        <v>16</v>
      </c>
      <c r="B19" s="10" t="s">
        <v>17</v>
      </c>
      <c r="C19" s="14">
        <v>1</v>
      </c>
      <c r="D19" s="10" t="s">
        <v>54</v>
      </c>
      <c r="E19" s="11">
        <v>0</v>
      </c>
      <c r="F19" s="12">
        <v>43422</v>
      </c>
      <c r="G19" s="12">
        <v>43515</v>
      </c>
      <c r="H19" s="12">
        <v>43604</v>
      </c>
      <c r="I19" s="16" t="s">
        <v>39</v>
      </c>
    </row>
    <row r="20" spans="1:9" ht="21">
      <c r="A20" s="7">
        <v>17</v>
      </c>
      <c r="B20" s="10" t="s">
        <v>18</v>
      </c>
      <c r="C20" s="9">
        <v>1.5</v>
      </c>
      <c r="D20" s="10" t="s">
        <v>54</v>
      </c>
      <c r="E20" s="11">
        <v>1</v>
      </c>
      <c r="F20" s="12">
        <v>43208</v>
      </c>
      <c r="G20" s="15">
        <v>43252</v>
      </c>
      <c r="H20" s="12">
        <v>43525</v>
      </c>
      <c r="I20" s="13" t="s">
        <v>33</v>
      </c>
    </row>
    <row r="21" spans="1:9" ht="21">
      <c r="A21" s="7">
        <v>18</v>
      </c>
      <c r="B21" s="10" t="s">
        <v>19</v>
      </c>
      <c r="C21" s="83">
        <v>2.9</v>
      </c>
      <c r="D21" s="10" t="s">
        <v>54</v>
      </c>
      <c r="E21" s="11">
        <v>1</v>
      </c>
      <c r="F21" s="12">
        <v>43221</v>
      </c>
      <c r="G21" s="12">
        <v>43525</v>
      </c>
      <c r="H21" s="12">
        <v>43525</v>
      </c>
      <c r="I21" s="13" t="s">
        <v>33</v>
      </c>
    </row>
    <row r="22" spans="1:9" ht="21">
      <c r="A22" s="7">
        <v>19</v>
      </c>
      <c r="B22" s="10" t="s">
        <v>21</v>
      </c>
      <c r="C22" s="14">
        <v>9.3000000000000007</v>
      </c>
      <c r="D22" s="10" t="s">
        <v>32</v>
      </c>
      <c r="E22" s="11">
        <v>0.8</v>
      </c>
      <c r="F22" s="12">
        <v>43330</v>
      </c>
      <c r="G22" s="12">
        <v>43452</v>
      </c>
      <c r="H22" s="12">
        <v>43452</v>
      </c>
      <c r="I22" s="17"/>
    </row>
    <row r="23" spans="1:9" ht="21">
      <c r="A23" s="24" t="s">
        <v>96</v>
      </c>
      <c r="B23" s="25" t="s">
        <v>62</v>
      </c>
      <c r="C23" s="28">
        <v>0</v>
      </c>
      <c r="D23" s="25" t="s">
        <v>50</v>
      </c>
      <c r="E23" s="19">
        <v>0.1</v>
      </c>
      <c r="F23" s="12">
        <v>43391</v>
      </c>
      <c r="G23" s="20">
        <v>43543</v>
      </c>
      <c r="H23" s="20">
        <v>43635</v>
      </c>
      <c r="I23" s="29" t="s">
        <v>60</v>
      </c>
    </row>
    <row r="24" spans="1:9" ht="21">
      <c r="A24" s="24" t="s">
        <v>95</v>
      </c>
      <c r="B24" s="25" t="s">
        <v>67</v>
      </c>
      <c r="C24" s="28">
        <v>0</v>
      </c>
      <c r="D24" s="25" t="s">
        <v>50</v>
      </c>
      <c r="E24" s="19">
        <v>0</v>
      </c>
      <c r="F24" s="12">
        <v>43484</v>
      </c>
      <c r="G24" s="20">
        <v>43543</v>
      </c>
      <c r="H24" s="20">
        <v>43635</v>
      </c>
      <c r="I24" s="29" t="s">
        <v>60</v>
      </c>
    </row>
    <row r="25" spans="1:9" ht="21" hidden="1">
      <c r="A25" s="31">
        <v>31</v>
      </c>
      <c r="B25" s="32" t="s">
        <v>68</v>
      </c>
      <c r="C25" s="33">
        <v>0</v>
      </c>
      <c r="D25" s="32" t="s">
        <v>32</v>
      </c>
      <c r="E25" s="34">
        <v>1</v>
      </c>
      <c r="F25" s="34"/>
      <c r="G25" s="35">
        <v>43252</v>
      </c>
      <c r="H25" s="36">
        <v>43435</v>
      </c>
      <c r="I25" s="37" t="s">
        <v>33</v>
      </c>
    </row>
    <row r="26" spans="1:9" ht="45" customHeight="1"/>
    <row r="49" spans="2:3" ht="23.25">
      <c r="B49" s="38" t="s">
        <v>69</v>
      </c>
      <c r="C49" s="38"/>
    </row>
    <row r="50" spans="2:3" ht="23.25">
      <c r="B50" s="39" t="s">
        <v>70</v>
      </c>
      <c r="C50" s="39"/>
    </row>
    <row r="51" spans="2:3" ht="23.25">
      <c r="B51" s="39" t="s">
        <v>71</v>
      </c>
      <c r="C51" s="39"/>
    </row>
    <row r="52" spans="2:3" ht="23.25">
      <c r="B52" s="39" t="s">
        <v>72</v>
      </c>
    </row>
    <row r="53" spans="2:3" ht="23.25">
      <c r="B53" s="39" t="s">
        <v>73</v>
      </c>
    </row>
    <row r="54" spans="2:3" ht="23.25">
      <c r="B54" s="39" t="s">
        <v>74</v>
      </c>
    </row>
    <row r="73" spans="1:13" ht="15.75" thickBot="1"/>
    <row r="74" spans="1:13">
      <c r="A74" s="40" t="s">
        <v>75</v>
      </c>
      <c r="B74" s="41" t="s">
        <v>0</v>
      </c>
      <c r="C74" s="41" t="s">
        <v>1</v>
      </c>
      <c r="D74" s="42" t="s">
        <v>2</v>
      </c>
      <c r="E74" s="43" t="s">
        <v>3</v>
      </c>
      <c r="F74" s="44" t="s">
        <v>4</v>
      </c>
      <c r="G74" s="44" t="s">
        <v>5</v>
      </c>
      <c r="H74" s="44" t="s">
        <v>6</v>
      </c>
      <c r="I74" s="44" t="s">
        <v>7</v>
      </c>
      <c r="J74" s="44" t="s">
        <v>8</v>
      </c>
      <c r="K74" s="44" t="s">
        <v>9</v>
      </c>
      <c r="L74" s="44" t="s">
        <v>10</v>
      </c>
      <c r="M74" s="44" t="s">
        <v>11</v>
      </c>
    </row>
    <row r="75" spans="1:13">
      <c r="A75" s="45" t="s">
        <v>76</v>
      </c>
      <c r="B75" s="46">
        <v>0.4</v>
      </c>
      <c r="C75" s="46">
        <v>0.38</v>
      </c>
      <c r="D75" s="46">
        <v>0.36</v>
      </c>
      <c r="E75" s="47">
        <v>0.45</v>
      </c>
      <c r="F75" s="48">
        <v>0.37</v>
      </c>
      <c r="G75" s="49">
        <v>0.26</v>
      </c>
      <c r="H75" s="48">
        <v>0.27</v>
      </c>
      <c r="I75" s="48">
        <v>0.28000000000000003</v>
      </c>
      <c r="J75" s="48">
        <v>0.32</v>
      </c>
      <c r="K75" s="48">
        <v>0.28999999999999998</v>
      </c>
      <c r="L75" s="48">
        <v>0.31</v>
      </c>
      <c r="M75" s="48">
        <v>0.35</v>
      </c>
    </row>
    <row r="76" spans="1:13">
      <c r="A76" s="45" t="s">
        <v>77</v>
      </c>
      <c r="B76" s="46">
        <v>0.4</v>
      </c>
      <c r="C76" s="46">
        <v>0.2</v>
      </c>
      <c r="D76" s="46">
        <v>0.19</v>
      </c>
      <c r="E76" s="47">
        <v>0.25</v>
      </c>
      <c r="F76" s="48">
        <v>0.32</v>
      </c>
      <c r="G76" s="48">
        <v>0.3</v>
      </c>
      <c r="H76" s="48">
        <v>0.24</v>
      </c>
      <c r="I76" s="48">
        <v>0.19</v>
      </c>
      <c r="J76" s="48">
        <v>0.22</v>
      </c>
      <c r="K76" s="48">
        <v>0.18</v>
      </c>
      <c r="L76" s="48">
        <v>0.24</v>
      </c>
      <c r="M76" s="48">
        <v>0.21</v>
      </c>
    </row>
    <row r="77" spans="1:13" ht="15.75" thickBot="1">
      <c r="A77" s="50" t="s">
        <v>78</v>
      </c>
      <c r="B77" s="51">
        <v>0.2</v>
      </c>
      <c r="C77" s="51">
        <v>0.42</v>
      </c>
      <c r="D77" s="51">
        <v>0.45</v>
      </c>
      <c r="E77" s="52">
        <v>0.3</v>
      </c>
      <c r="F77" s="48">
        <v>0.31</v>
      </c>
      <c r="G77" s="48">
        <v>0.44</v>
      </c>
      <c r="H77" s="48">
        <v>0.49</v>
      </c>
      <c r="I77" s="48">
        <v>0.53</v>
      </c>
      <c r="J77" s="48">
        <v>0.46</v>
      </c>
      <c r="K77" s="48">
        <v>0.53</v>
      </c>
      <c r="L77" s="48">
        <v>0.45</v>
      </c>
      <c r="M77" s="48">
        <v>0.44</v>
      </c>
    </row>
  </sheetData>
  <mergeCells count="1">
    <mergeCell ref="A1:I1"/>
  </mergeCells>
  <conditionalFormatting sqref="E11">
    <cfRule type="dataBar" priority="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{2883CAF1-FB81-422C-B67F-635E80EB3686}</x14:id>
        </ext>
      </extLst>
    </cfRule>
  </conditionalFormatting>
  <conditionalFormatting sqref="E12">
    <cfRule type="dataBar" priority="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{75C290A6-5712-4C64-AEE1-0285E4E9E15F}</x14:id>
        </ext>
      </extLst>
    </cfRule>
  </conditionalFormatting>
  <conditionalFormatting sqref="E13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{6D1CA03E-983B-44CA-9DF5-D162AF339BA3}</x14:id>
        </ext>
      </extLst>
    </cfRule>
  </conditionalFormatting>
  <conditionalFormatting sqref="E25:F25 E4:E10 E14:E23">
    <cfRule type="dataBar" priority="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{8ECDDC18-2E1E-4D38-AF85-EC5FBEF0193B}</x14:id>
        </ext>
      </extLst>
    </cfRule>
  </conditionalFormatting>
  <conditionalFormatting sqref="E24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{E07CFF04-C365-4687-BE74-0B8C32FF81D3}</x14:id>
        </ext>
      </extLst>
    </cfRule>
  </conditionalFormatting>
  <pageMargins left="0.7" right="0.7" top="0.31" bottom="0.3" header="0.16" footer="0.16"/>
  <pageSetup paperSize="8" scale="64" orientation="landscape" horizontalDpi="300" verticalDpi="30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883CAF1-FB81-422C-B67F-635E80EB368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E11</xm:sqref>
        </x14:conditionalFormatting>
        <x14:conditionalFormatting xmlns:xm="http://schemas.microsoft.com/office/excel/2006/main">
          <x14:cfRule type="dataBar" id="{75C290A6-5712-4C64-AEE1-0285E4E9E15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E12</xm:sqref>
        </x14:conditionalFormatting>
        <x14:conditionalFormatting xmlns:xm="http://schemas.microsoft.com/office/excel/2006/main">
          <x14:cfRule type="dataBar" id="{6D1CA03E-983B-44CA-9DF5-D162AF339BA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E13</xm:sqref>
        </x14:conditionalFormatting>
        <x14:conditionalFormatting xmlns:xm="http://schemas.microsoft.com/office/excel/2006/main">
          <x14:cfRule type="dataBar" id="{8ECDDC18-2E1E-4D38-AF85-EC5FBEF0193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E25:F25 E4:E10 E14:E23</xm:sqref>
        </x14:conditionalFormatting>
        <x14:conditionalFormatting xmlns:xm="http://schemas.microsoft.com/office/excel/2006/main">
          <x14:cfRule type="dataBar" id="{E07CFF04-C365-4687-BE74-0B8C32FF81D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E24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B3" sqref="B3"/>
    </sheetView>
  </sheetViews>
  <sheetFormatPr defaultRowHeight="15"/>
  <cols>
    <col min="2" max="2" width="58" bestFit="1" customWidth="1"/>
  </cols>
  <sheetData>
    <row r="1" spans="1:3" ht="23.25">
      <c r="A1" s="197" t="s">
        <v>93</v>
      </c>
      <c r="B1" s="197"/>
      <c r="C1" s="197"/>
    </row>
    <row r="2" spans="1:3" s="68" customFormat="1" ht="18.75">
      <c r="A2" s="80" t="s">
        <v>24</v>
      </c>
      <c r="B2" s="81" t="s">
        <v>82</v>
      </c>
      <c r="C2" s="82" t="s">
        <v>92</v>
      </c>
    </row>
    <row r="3" spans="1:3" ht="18.75">
      <c r="A3" s="71">
        <v>1</v>
      </c>
      <c r="B3" s="72"/>
      <c r="C3" s="73"/>
    </row>
    <row r="4" spans="1:3" ht="18.75">
      <c r="A4" s="71">
        <v>2</v>
      </c>
      <c r="B4" s="72"/>
      <c r="C4" s="74"/>
    </row>
    <row r="5" spans="1:3" ht="18.75">
      <c r="A5" s="71">
        <v>3</v>
      </c>
      <c r="B5" s="75"/>
      <c r="C5" s="76"/>
    </row>
    <row r="6" spans="1:3" ht="18.75">
      <c r="A6" s="71">
        <v>4</v>
      </c>
      <c r="B6" s="75"/>
      <c r="C6" s="76"/>
    </row>
    <row r="7" spans="1:3" ht="18.75">
      <c r="A7" s="77">
        <v>5</v>
      </c>
      <c r="B7" s="78"/>
      <c r="C7" s="79"/>
    </row>
    <row r="8" spans="1:3">
      <c r="A8" s="69"/>
    </row>
  </sheetData>
  <mergeCells count="1">
    <mergeCell ref="A1:C1"/>
  </mergeCells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19"/>
  <sheetViews>
    <sheetView showGridLines="0" zoomScale="40" zoomScaleNormal="40" workbookViewId="0">
      <selection activeCell="S11" sqref="S11"/>
    </sheetView>
  </sheetViews>
  <sheetFormatPr defaultColWidth="9.140625" defaultRowHeight="14.25"/>
  <cols>
    <col min="1" max="1" width="33.85546875" style="53" customWidth="1"/>
    <col min="2" max="2" width="12.42578125" style="53" bestFit="1" customWidth="1"/>
    <col min="3" max="14" width="12" style="53" customWidth="1"/>
    <col min="15" max="15" width="15.7109375" style="53" bestFit="1" customWidth="1"/>
    <col min="16" max="17" width="9.140625" style="53"/>
    <col min="18" max="18" width="12.85546875" style="53" customWidth="1"/>
    <col min="19" max="26" width="9.140625" style="53"/>
    <col min="27" max="27" width="20.85546875" style="53" customWidth="1"/>
    <col min="28" max="16384" width="9.140625" style="53"/>
  </cols>
  <sheetData>
    <row r="1" spans="1:27" ht="68.25" customHeight="1" thickBot="1">
      <c r="A1" s="209" t="s">
        <v>152</v>
      </c>
      <c r="B1" s="209"/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</row>
    <row r="2" spans="1:27" ht="28.5" customHeight="1">
      <c r="A2" s="210" t="s">
        <v>84</v>
      </c>
      <c r="B2" s="211"/>
      <c r="C2" s="88" t="s">
        <v>0</v>
      </c>
      <c r="D2" s="88" t="s">
        <v>1</v>
      </c>
      <c r="E2" s="88" t="s">
        <v>2</v>
      </c>
      <c r="F2" s="88" t="s">
        <v>3</v>
      </c>
      <c r="G2" s="88" t="s">
        <v>4</v>
      </c>
      <c r="H2" s="88" t="s">
        <v>5</v>
      </c>
      <c r="I2" s="88" t="s">
        <v>6</v>
      </c>
      <c r="J2" s="88" t="s">
        <v>7</v>
      </c>
      <c r="K2" s="88" t="s">
        <v>8</v>
      </c>
      <c r="L2" s="88" t="s">
        <v>9</v>
      </c>
      <c r="M2" s="88" t="s">
        <v>10</v>
      </c>
      <c r="N2" s="88" t="s">
        <v>11</v>
      </c>
      <c r="O2" s="54" t="s">
        <v>83</v>
      </c>
    </row>
    <row r="3" spans="1:27" ht="28.5" customHeight="1">
      <c r="A3" s="212" t="s">
        <v>85</v>
      </c>
      <c r="B3" s="55" t="s">
        <v>81</v>
      </c>
      <c r="C3" s="55">
        <v>0</v>
      </c>
      <c r="D3" s="55">
        <v>0</v>
      </c>
      <c r="E3" s="55">
        <v>2</v>
      </c>
      <c r="F3" s="55">
        <v>1</v>
      </c>
      <c r="G3" s="55">
        <f>2+1</f>
        <v>3</v>
      </c>
      <c r="H3" s="55">
        <v>0</v>
      </c>
      <c r="I3" s="55">
        <f>1+1</f>
        <v>2</v>
      </c>
      <c r="J3" s="55">
        <v>0</v>
      </c>
      <c r="K3" s="137">
        <v>1</v>
      </c>
      <c r="L3" s="137">
        <v>1</v>
      </c>
      <c r="M3" s="137">
        <v>0</v>
      </c>
      <c r="N3" s="137">
        <v>2</v>
      </c>
      <c r="O3" s="56">
        <f>SUM(C3:N3)</f>
        <v>12</v>
      </c>
    </row>
    <row r="4" spans="1:27" ht="28.5" customHeight="1">
      <c r="A4" s="213"/>
      <c r="B4" s="55" t="s">
        <v>86</v>
      </c>
      <c r="C4" s="55">
        <v>0</v>
      </c>
      <c r="D4" s="55">
        <v>0</v>
      </c>
      <c r="E4" s="55">
        <v>2</v>
      </c>
      <c r="F4" s="55">
        <v>1</v>
      </c>
      <c r="G4" s="55"/>
      <c r="H4" s="55"/>
      <c r="I4" s="55"/>
      <c r="J4" s="55"/>
      <c r="K4" s="137"/>
      <c r="L4" s="137"/>
      <c r="M4" s="137"/>
      <c r="N4" s="137"/>
      <c r="O4" s="70">
        <f t="shared" ref="O4:O6" si="0">SUM(C4:N4)</f>
        <v>3</v>
      </c>
    </row>
    <row r="5" spans="1:27" ht="28.5" customHeight="1">
      <c r="A5" s="214" t="s">
        <v>87</v>
      </c>
      <c r="B5" s="55" t="s">
        <v>81</v>
      </c>
      <c r="C5" s="55">
        <v>0</v>
      </c>
      <c r="D5" s="55">
        <v>0</v>
      </c>
      <c r="E5" s="55">
        <v>1</v>
      </c>
      <c r="F5" s="55">
        <v>1</v>
      </c>
      <c r="G5" s="55">
        <f>2+1</f>
        <v>3</v>
      </c>
      <c r="H5" s="55">
        <f>1+1+1</f>
        <v>3</v>
      </c>
      <c r="I5" s="55">
        <v>1</v>
      </c>
      <c r="J5" s="55">
        <v>3</v>
      </c>
      <c r="K5" s="137">
        <v>0</v>
      </c>
      <c r="L5" s="137">
        <f>2+1</f>
        <v>3</v>
      </c>
      <c r="M5" s="137">
        <v>0</v>
      </c>
      <c r="N5" s="137">
        <f>2+2</f>
        <v>4</v>
      </c>
      <c r="O5" s="139">
        <f t="shared" si="0"/>
        <v>19</v>
      </c>
    </row>
    <row r="6" spans="1:27" ht="28.5" customHeight="1">
      <c r="A6" s="214"/>
      <c r="B6" s="55" t="s">
        <v>86</v>
      </c>
      <c r="C6" s="55">
        <v>0</v>
      </c>
      <c r="D6" s="55">
        <v>0</v>
      </c>
      <c r="E6" s="55">
        <v>1</v>
      </c>
      <c r="F6" s="144">
        <v>2</v>
      </c>
      <c r="G6" s="55"/>
      <c r="H6" s="55"/>
      <c r="I6" s="55"/>
      <c r="J6" s="55"/>
      <c r="K6" s="137"/>
      <c r="L6" s="137"/>
      <c r="M6" s="137"/>
      <c r="N6" s="137"/>
      <c r="O6" s="140">
        <f t="shared" si="0"/>
        <v>3</v>
      </c>
    </row>
    <row r="7" spans="1:27" ht="28.5" customHeight="1">
      <c r="A7" s="57"/>
    </row>
    <row r="8" spans="1:27" ht="144.75" customHeight="1" thickBot="1">
      <c r="A8" s="215" t="s">
        <v>153</v>
      </c>
      <c r="B8" s="215"/>
      <c r="C8" s="215"/>
      <c r="D8" s="215"/>
      <c r="E8" s="215"/>
      <c r="F8" s="215"/>
      <c r="G8" s="215"/>
      <c r="H8" s="215"/>
      <c r="I8" s="215"/>
      <c r="J8" s="215"/>
      <c r="K8" s="215"/>
      <c r="L8" s="215"/>
      <c r="M8" s="215"/>
      <c r="N8" s="215"/>
      <c r="O8" s="215"/>
    </row>
    <row r="9" spans="1:27" ht="54" customHeight="1">
      <c r="A9" s="210" t="s">
        <v>88</v>
      </c>
      <c r="B9" s="211"/>
      <c r="C9" s="88" t="s">
        <v>0</v>
      </c>
      <c r="D9" s="88" t="s">
        <v>1</v>
      </c>
      <c r="E9" s="88" t="s">
        <v>2</v>
      </c>
      <c r="F9" s="88" t="s">
        <v>3</v>
      </c>
      <c r="G9" s="88" t="s">
        <v>4</v>
      </c>
      <c r="H9" s="88" t="s">
        <v>5</v>
      </c>
      <c r="I9" s="88" t="s">
        <v>6</v>
      </c>
      <c r="J9" s="88" t="s">
        <v>7</v>
      </c>
      <c r="K9" s="88" t="s">
        <v>8</v>
      </c>
      <c r="L9" s="88" t="s">
        <v>9</v>
      </c>
      <c r="M9" s="88" t="s">
        <v>10</v>
      </c>
      <c r="N9" s="88" t="s">
        <v>11</v>
      </c>
      <c r="O9" s="54" t="s">
        <v>83</v>
      </c>
      <c r="W9" s="53">
        <f>1*(4*12)</f>
        <v>48</v>
      </c>
      <c r="Y9" s="53">
        <f>(2.5*8*24*12)/1000</f>
        <v>5.76</v>
      </c>
      <c r="AA9" s="143">
        <f>Y9*1000*24000</f>
        <v>138240000</v>
      </c>
    </row>
    <row r="10" spans="1:27" ht="98.25">
      <c r="A10" s="198" t="s">
        <v>101</v>
      </c>
      <c r="B10" s="199"/>
      <c r="C10" s="60" t="s">
        <v>89</v>
      </c>
      <c r="D10" s="60" t="s">
        <v>89</v>
      </c>
      <c r="E10" s="60" t="s">
        <v>89</v>
      </c>
      <c r="F10" s="60" t="s">
        <v>89</v>
      </c>
      <c r="G10" s="60"/>
      <c r="H10" s="60"/>
      <c r="I10" s="60"/>
      <c r="J10" s="138"/>
      <c r="K10" s="60"/>
      <c r="L10" s="138"/>
      <c r="M10" s="60"/>
      <c r="N10" s="60"/>
      <c r="O10" s="58"/>
      <c r="R10" s="59"/>
      <c r="S10" s="53">
        <f>34.5+3.3</f>
        <v>37.799999999999997</v>
      </c>
      <c r="W10" s="53">
        <f>20*(4*12)</f>
        <v>960</v>
      </c>
      <c r="Y10" s="53">
        <f>(2.5*8*24*12*20)/1000</f>
        <v>115.2</v>
      </c>
      <c r="AA10" s="143">
        <f>Y10*1000*24000</f>
        <v>2764800000</v>
      </c>
    </row>
    <row r="11" spans="1:27" ht="60">
      <c r="A11" s="198" t="s">
        <v>102</v>
      </c>
      <c r="B11" s="206"/>
      <c r="C11" s="60" t="s">
        <v>89</v>
      </c>
      <c r="D11" s="60" t="s">
        <v>89</v>
      </c>
      <c r="E11" s="60" t="s">
        <v>89</v>
      </c>
      <c r="F11" s="60" t="s">
        <v>89</v>
      </c>
      <c r="G11" s="60"/>
      <c r="H11" s="60"/>
      <c r="I11" s="60"/>
      <c r="J11" s="87"/>
      <c r="K11" s="60"/>
      <c r="L11" s="61"/>
      <c r="M11" s="138"/>
      <c r="N11" s="138"/>
      <c r="O11" s="87"/>
    </row>
    <row r="12" spans="1:27" ht="26.25">
      <c r="A12" s="207" t="s">
        <v>90</v>
      </c>
      <c r="B12" s="55" t="s">
        <v>81</v>
      </c>
      <c r="C12" s="62">
        <v>0</v>
      </c>
      <c r="D12" s="62">
        <v>0</v>
      </c>
      <c r="E12" s="62">
        <f>0.4</f>
        <v>0.4</v>
      </c>
      <c r="F12" s="62">
        <v>0</v>
      </c>
      <c r="G12" s="62">
        <f>5.8+1.8</f>
        <v>7.6</v>
      </c>
      <c r="H12" s="62">
        <v>0</v>
      </c>
      <c r="I12" s="62">
        <f>1.1+5.76</f>
        <v>6.8599999999999994</v>
      </c>
      <c r="J12" s="62"/>
      <c r="K12" s="62"/>
      <c r="L12" s="62">
        <v>13.5</v>
      </c>
      <c r="M12" s="62"/>
      <c r="N12" s="62">
        <f>8.4+12.6</f>
        <v>21</v>
      </c>
      <c r="O12" s="139">
        <f t="shared" ref="O12:O13" si="1">SUM(C12:N12)</f>
        <v>49.36</v>
      </c>
    </row>
    <row r="13" spans="1:27" ht="26.25">
      <c r="A13" s="207"/>
      <c r="B13" s="55" t="s">
        <v>86</v>
      </c>
      <c r="C13" s="62">
        <v>0</v>
      </c>
      <c r="D13" s="62">
        <v>0</v>
      </c>
      <c r="E13" s="62">
        <f>0.4</f>
        <v>0.4</v>
      </c>
      <c r="F13" s="62">
        <v>0</v>
      </c>
      <c r="G13" s="62"/>
      <c r="H13" s="62"/>
      <c r="I13" s="62"/>
      <c r="J13" s="63"/>
      <c r="K13" s="62"/>
      <c r="L13" s="62"/>
      <c r="M13" s="62"/>
      <c r="N13" s="63"/>
      <c r="O13" s="141">
        <f t="shared" si="1"/>
        <v>0.4</v>
      </c>
    </row>
    <row r="14" spans="1:27" ht="26.25">
      <c r="A14" s="64"/>
      <c r="B14" s="65"/>
      <c r="C14" s="66"/>
      <c r="D14" s="66"/>
      <c r="E14" s="66"/>
      <c r="F14" s="67"/>
      <c r="G14" s="66"/>
      <c r="H14" s="66"/>
      <c r="I14" s="66"/>
      <c r="J14" s="66"/>
      <c r="K14" s="66"/>
      <c r="L14" s="66"/>
      <c r="M14" s="66"/>
      <c r="N14" s="66"/>
      <c r="O14" s="67"/>
    </row>
    <row r="15" spans="1:27" ht="45.75" hidden="1" thickBot="1">
      <c r="A15" s="208" t="s">
        <v>103</v>
      </c>
      <c r="B15" s="209"/>
      <c r="C15" s="209"/>
      <c r="D15" s="209"/>
      <c r="E15" s="209"/>
      <c r="F15" s="209"/>
      <c r="G15" s="209"/>
      <c r="H15" s="209"/>
      <c r="I15" s="209"/>
      <c r="J15" s="209"/>
      <c r="K15" s="209"/>
      <c r="L15" s="209"/>
      <c r="M15" s="209"/>
      <c r="N15" s="209"/>
      <c r="O15" s="209"/>
    </row>
    <row r="16" spans="1:27" ht="42.75" hidden="1" customHeight="1">
      <c r="A16" s="210" t="s">
        <v>82</v>
      </c>
      <c r="B16" s="211"/>
      <c r="C16" s="211" t="s">
        <v>99</v>
      </c>
      <c r="D16" s="211"/>
      <c r="E16" s="211"/>
      <c r="F16" s="211"/>
      <c r="G16" s="211"/>
      <c r="H16" s="211"/>
      <c r="I16" s="211"/>
      <c r="J16" s="211"/>
      <c r="K16" s="211"/>
      <c r="L16" s="211"/>
      <c r="M16" s="211"/>
      <c r="N16" s="211"/>
      <c r="O16" s="84" t="s">
        <v>100</v>
      </c>
    </row>
    <row r="17" spans="1:15" ht="51.75" hidden="1" customHeight="1">
      <c r="A17" s="198" t="s">
        <v>97</v>
      </c>
      <c r="B17" s="199"/>
      <c r="C17" s="200">
        <f>O13</f>
        <v>0.4</v>
      </c>
      <c r="D17" s="200"/>
      <c r="E17" s="200"/>
      <c r="F17" s="200"/>
      <c r="G17" s="200"/>
      <c r="H17" s="200"/>
      <c r="I17" s="200"/>
      <c r="J17" s="200"/>
      <c r="K17" s="200"/>
      <c r="L17" s="200"/>
      <c r="M17" s="200"/>
      <c r="N17" s="200"/>
      <c r="O17" s="85" t="s">
        <v>89</v>
      </c>
    </row>
    <row r="18" spans="1:15" ht="44.25" hidden="1">
      <c r="A18" s="198" t="s">
        <v>98</v>
      </c>
      <c r="B18" s="199"/>
      <c r="C18" s="201">
        <v>16.3</v>
      </c>
      <c r="D18" s="201"/>
      <c r="E18" s="201"/>
      <c r="F18" s="201"/>
      <c r="G18" s="201"/>
      <c r="H18" s="201"/>
      <c r="I18" s="201"/>
      <c r="J18" s="201"/>
      <c r="K18" s="201"/>
      <c r="L18" s="201"/>
      <c r="M18" s="201"/>
      <c r="N18" s="201"/>
      <c r="O18" s="85" t="s">
        <v>89</v>
      </c>
    </row>
    <row r="19" spans="1:15" ht="45" hidden="1" thickBot="1">
      <c r="A19" s="202" t="s">
        <v>83</v>
      </c>
      <c r="B19" s="203"/>
      <c r="C19" s="204">
        <f>C17+C18</f>
        <v>16.7</v>
      </c>
      <c r="D19" s="205"/>
      <c r="E19" s="205"/>
      <c r="F19" s="205"/>
      <c r="G19" s="205"/>
      <c r="H19" s="205"/>
      <c r="I19" s="205"/>
      <c r="J19" s="205"/>
      <c r="K19" s="205"/>
      <c r="L19" s="205"/>
      <c r="M19" s="205"/>
      <c r="N19" s="205"/>
      <c r="O19" s="86" t="s">
        <v>89</v>
      </c>
    </row>
  </sheetData>
  <mergeCells count="18">
    <mergeCell ref="A9:B9"/>
    <mergeCell ref="A1:O1"/>
    <mergeCell ref="A2:B2"/>
    <mergeCell ref="A3:A4"/>
    <mergeCell ref="A5:A6"/>
    <mergeCell ref="A8:O8"/>
    <mergeCell ref="A10:B10"/>
    <mergeCell ref="A11:B11"/>
    <mergeCell ref="A12:A13"/>
    <mergeCell ref="A15:O15"/>
    <mergeCell ref="A16:B16"/>
    <mergeCell ref="C16:N16"/>
    <mergeCell ref="A17:B17"/>
    <mergeCell ref="C17:N17"/>
    <mergeCell ref="A18:B18"/>
    <mergeCell ref="C18:N18"/>
    <mergeCell ref="A19:B19"/>
    <mergeCell ref="C19:N19"/>
  </mergeCells>
  <pageMargins left="0.75" right="0.75" top="0.75" bottom="0.34" header="0.3" footer="0.3"/>
  <pageSetup paperSize="8" scale="93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V19"/>
  <sheetViews>
    <sheetView showGridLines="0" zoomScale="55" zoomScaleNormal="55" workbookViewId="0">
      <selection activeCell="H11" sqref="H11"/>
    </sheetView>
  </sheetViews>
  <sheetFormatPr defaultColWidth="9.140625" defaultRowHeight="14.25"/>
  <cols>
    <col min="1" max="1" width="33.85546875" style="53" customWidth="1"/>
    <col min="2" max="2" width="12.42578125" style="53" bestFit="1" customWidth="1"/>
    <col min="3" max="14" width="12" style="53" customWidth="1"/>
    <col min="15" max="15" width="15.7109375" style="53" bestFit="1" customWidth="1"/>
    <col min="16" max="16384" width="9.140625" style="53"/>
  </cols>
  <sheetData>
    <row r="1" spans="1:22" ht="68.25" customHeight="1" thickBot="1">
      <c r="A1" s="209" t="s">
        <v>154</v>
      </c>
      <c r="B1" s="209"/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</row>
    <row r="2" spans="1:22" ht="28.5" customHeight="1">
      <c r="A2" s="210" t="s">
        <v>84</v>
      </c>
      <c r="B2" s="211"/>
      <c r="C2" s="142" t="s">
        <v>0</v>
      </c>
      <c r="D2" s="142" t="s">
        <v>1</v>
      </c>
      <c r="E2" s="142" t="s">
        <v>2</v>
      </c>
      <c r="F2" s="142" t="s">
        <v>3</v>
      </c>
      <c r="G2" s="142" t="s">
        <v>4</v>
      </c>
      <c r="H2" s="142" t="s">
        <v>5</v>
      </c>
      <c r="I2" s="142" t="s">
        <v>6</v>
      </c>
      <c r="J2" s="142" t="s">
        <v>7</v>
      </c>
      <c r="K2" s="142" t="s">
        <v>8</v>
      </c>
      <c r="L2" s="142" t="s">
        <v>9</v>
      </c>
      <c r="M2" s="142" t="s">
        <v>10</v>
      </c>
      <c r="N2" s="142" t="s">
        <v>11</v>
      </c>
      <c r="O2" s="54" t="s">
        <v>83</v>
      </c>
    </row>
    <row r="3" spans="1:22" ht="28.5" customHeight="1">
      <c r="A3" s="212" t="s">
        <v>85</v>
      </c>
      <c r="B3" s="55" t="s">
        <v>81</v>
      </c>
      <c r="C3" s="55">
        <v>0</v>
      </c>
      <c r="D3" s="55">
        <v>1</v>
      </c>
      <c r="E3" s="55">
        <v>3</v>
      </c>
      <c r="F3" s="55">
        <v>1</v>
      </c>
      <c r="G3" s="55">
        <v>0</v>
      </c>
      <c r="H3" s="55">
        <v>1</v>
      </c>
      <c r="I3" s="55">
        <v>1</v>
      </c>
      <c r="J3" s="55">
        <v>1</v>
      </c>
      <c r="K3" s="137">
        <v>2</v>
      </c>
      <c r="L3" s="137">
        <v>1</v>
      </c>
      <c r="M3" s="137">
        <f>2+1</f>
        <v>3</v>
      </c>
      <c r="N3" s="137">
        <f>2+2</f>
        <v>4</v>
      </c>
      <c r="O3" s="56">
        <f>SUM(C3:N3)</f>
        <v>18</v>
      </c>
    </row>
    <row r="4" spans="1:22" ht="28.5" customHeight="1">
      <c r="A4" s="213"/>
      <c r="B4" s="55" t="s">
        <v>86</v>
      </c>
      <c r="C4" s="55"/>
      <c r="D4" s="55"/>
      <c r="E4" s="55"/>
      <c r="F4" s="55"/>
      <c r="G4" s="55"/>
      <c r="H4" s="55"/>
      <c r="I4" s="55"/>
      <c r="J4" s="55"/>
      <c r="K4" s="137"/>
      <c r="L4" s="137"/>
      <c r="M4" s="137"/>
      <c r="N4" s="137"/>
      <c r="O4" s="70">
        <f>SUM(C4:N4)</f>
        <v>0</v>
      </c>
      <c r="V4" s="53">
        <f>505-130</f>
        <v>375</v>
      </c>
    </row>
    <row r="5" spans="1:22" ht="28.5" customHeight="1">
      <c r="A5" s="218" t="s">
        <v>87</v>
      </c>
      <c r="B5" s="55" t="s">
        <v>81</v>
      </c>
      <c r="C5" s="55">
        <v>0</v>
      </c>
      <c r="D5" s="55"/>
      <c r="E5" s="55">
        <v>2</v>
      </c>
      <c r="F5" s="55">
        <v>2</v>
      </c>
      <c r="G5" s="55">
        <v>1</v>
      </c>
      <c r="H5" s="55">
        <v>1</v>
      </c>
      <c r="I5" s="55">
        <v>1</v>
      </c>
      <c r="J5" s="55"/>
      <c r="K5" s="137">
        <f>0+1</f>
        <v>1</v>
      </c>
      <c r="L5" s="137">
        <v>1</v>
      </c>
      <c r="M5" s="137">
        <v>0</v>
      </c>
      <c r="N5" s="137"/>
      <c r="O5" s="56">
        <f t="shared" ref="O5:O6" si="0">SUM(C5:N5)</f>
        <v>9</v>
      </c>
    </row>
    <row r="6" spans="1:22" ht="28.5" customHeight="1" thickBot="1">
      <c r="A6" s="219"/>
      <c r="B6" s="145" t="s">
        <v>86</v>
      </c>
      <c r="C6" s="145"/>
      <c r="D6" s="145"/>
      <c r="E6" s="145"/>
      <c r="F6" s="145"/>
      <c r="G6" s="145"/>
      <c r="H6" s="145"/>
      <c r="I6" s="145"/>
      <c r="J6" s="145"/>
      <c r="K6" s="146"/>
      <c r="L6" s="146"/>
      <c r="M6" s="146"/>
      <c r="N6" s="146"/>
      <c r="O6" s="147">
        <f t="shared" si="0"/>
        <v>0</v>
      </c>
    </row>
    <row r="7" spans="1:22" ht="28.5" customHeight="1">
      <c r="A7" s="57"/>
    </row>
    <row r="8" spans="1:22" ht="144.75" customHeight="1" thickBot="1">
      <c r="A8" s="215" t="s">
        <v>155</v>
      </c>
      <c r="B8" s="215"/>
      <c r="C8" s="215"/>
      <c r="D8" s="215"/>
      <c r="E8" s="215"/>
      <c r="F8" s="215"/>
      <c r="G8" s="215"/>
      <c r="H8" s="215"/>
      <c r="I8" s="215"/>
      <c r="J8" s="215"/>
      <c r="K8" s="215"/>
      <c r="L8" s="215"/>
      <c r="M8" s="215"/>
      <c r="N8" s="215"/>
      <c r="O8" s="215"/>
    </row>
    <row r="9" spans="1:22" ht="54" customHeight="1">
      <c r="A9" s="210" t="s">
        <v>88</v>
      </c>
      <c r="B9" s="211"/>
      <c r="C9" s="142" t="s">
        <v>0</v>
      </c>
      <c r="D9" s="142" t="s">
        <v>1</v>
      </c>
      <c r="E9" s="142" t="s">
        <v>2</v>
      </c>
      <c r="F9" s="142" t="s">
        <v>3</v>
      </c>
      <c r="G9" s="142" t="s">
        <v>4</v>
      </c>
      <c r="H9" s="142" t="s">
        <v>5</v>
      </c>
      <c r="I9" s="142" t="s">
        <v>6</v>
      </c>
      <c r="J9" s="142" t="s">
        <v>7</v>
      </c>
      <c r="K9" s="142" t="s">
        <v>8</v>
      </c>
      <c r="L9" s="142" t="s">
        <v>9</v>
      </c>
      <c r="M9" s="142" t="s">
        <v>10</v>
      </c>
      <c r="N9" s="142" t="s">
        <v>11</v>
      </c>
      <c r="O9" s="54" t="s">
        <v>83</v>
      </c>
    </row>
    <row r="10" spans="1:22" ht="52.5">
      <c r="A10" s="198" t="s">
        <v>101</v>
      </c>
      <c r="B10" s="199"/>
      <c r="C10" s="60"/>
      <c r="D10" s="60"/>
      <c r="E10" s="60"/>
      <c r="F10" s="60"/>
      <c r="G10" s="152"/>
      <c r="H10" s="60"/>
      <c r="I10" s="152"/>
      <c r="J10" s="60"/>
      <c r="K10" s="60"/>
      <c r="L10" s="60"/>
      <c r="M10" s="60"/>
      <c r="N10" s="60"/>
      <c r="O10" s="60"/>
    </row>
    <row r="11" spans="1:22" ht="46.5">
      <c r="A11" s="198" t="s">
        <v>102</v>
      </c>
      <c r="B11" s="206"/>
      <c r="C11" s="60"/>
      <c r="D11" s="60"/>
      <c r="E11" s="60"/>
      <c r="F11" s="60"/>
      <c r="G11" s="60"/>
      <c r="H11" s="60"/>
      <c r="I11" s="60"/>
      <c r="J11" s="87"/>
      <c r="K11" s="60"/>
      <c r="L11" s="60"/>
      <c r="M11" s="60"/>
      <c r="N11" s="60"/>
      <c r="O11" s="60"/>
    </row>
    <row r="12" spans="1:22" ht="26.25">
      <c r="A12" s="216" t="s">
        <v>90</v>
      </c>
      <c r="B12" s="55" t="s">
        <v>81</v>
      </c>
      <c r="C12" s="62"/>
      <c r="D12" s="62">
        <v>0.05</v>
      </c>
      <c r="E12" s="62">
        <f>+(3*500*0.012)+0.73+14</f>
        <v>32.730000000000004</v>
      </c>
      <c r="F12" s="62">
        <f>500*3*0.012</f>
        <v>18</v>
      </c>
      <c r="G12" s="62">
        <v>0.67</v>
      </c>
      <c r="H12" s="62">
        <v>4.5</v>
      </c>
      <c r="I12" s="62">
        <v>0.42</v>
      </c>
      <c r="J12" s="62">
        <v>0.51</v>
      </c>
      <c r="K12" s="62">
        <f>21.44+(500*2*0.012)</f>
        <v>33.44</v>
      </c>
      <c r="L12" s="62"/>
      <c r="M12" s="62">
        <f>6.98+(2*500*0.012)+0.37</f>
        <v>19.350000000000001</v>
      </c>
      <c r="N12" s="62">
        <f>5.81+0.16+0.15</f>
        <v>6.12</v>
      </c>
      <c r="O12" s="151">
        <f>SUM(C12:N12)</f>
        <v>115.78999999999999</v>
      </c>
    </row>
    <row r="13" spans="1:22" ht="27" thickBot="1">
      <c r="A13" s="217"/>
      <c r="B13" s="145" t="s">
        <v>86</v>
      </c>
      <c r="C13" s="148"/>
      <c r="D13" s="148"/>
      <c r="E13" s="148"/>
      <c r="F13" s="148"/>
      <c r="G13" s="148"/>
      <c r="H13" s="148"/>
      <c r="I13" s="148"/>
      <c r="J13" s="149"/>
      <c r="K13" s="148"/>
      <c r="L13" s="148"/>
      <c r="M13" s="148"/>
      <c r="N13" s="149"/>
      <c r="O13" s="150">
        <f t="shared" ref="O13" si="1">SUM(C13:N13)</f>
        <v>0</v>
      </c>
    </row>
    <row r="14" spans="1:22" ht="26.25">
      <c r="A14" s="64"/>
      <c r="B14" s="65"/>
      <c r="C14" s="66"/>
      <c r="D14" s="66"/>
      <c r="E14" s="66"/>
      <c r="F14" s="67"/>
      <c r="G14" s="66"/>
      <c r="H14" s="66"/>
      <c r="I14" s="66"/>
      <c r="J14" s="66"/>
      <c r="K14" s="66"/>
      <c r="L14" s="66"/>
      <c r="M14" s="66"/>
      <c r="N14" s="66"/>
      <c r="O14" s="67"/>
    </row>
    <row r="15" spans="1:22" ht="45" hidden="1">
      <c r="A15" s="208" t="s">
        <v>103</v>
      </c>
      <c r="B15" s="209"/>
      <c r="C15" s="209"/>
      <c r="D15" s="209"/>
      <c r="E15" s="209"/>
      <c r="F15" s="209"/>
      <c r="G15" s="209"/>
      <c r="H15" s="209"/>
      <c r="I15" s="209"/>
      <c r="J15" s="209"/>
      <c r="K15" s="209"/>
      <c r="L15" s="209"/>
      <c r="M15" s="209"/>
      <c r="N15" s="209"/>
      <c r="O15" s="209"/>
    </row>
    <row r="16" spans="1:22" ht="42.75" hidden="1" customHeight="1">
      <c r="A16" s="210" t="s">
        <v>82</v>
      </c>
      <c r="B16" s="211"/>
      <c r="C16" s="211" t="s">
        <v>99</v>
      </c>
      <c r="D16" s="211"/>
      <c r="E16" s="211"/>
      <c r="F16" s="211"/>
      <c r="G16" s="211"/>
      <c r="H16" s="211"/>
      <c r="I16" s="211"/>
      <c r="J16" s="211"/>
      <c r="K16" s="211"/>
      <c r="L16" s="211"/>
      <c r="M16" s="211"/>
      <c r="N16" s="211"/>
      <c r="O16" s="84" t="s">
        <v>100</v>
      </c>
    </row>
    <row r="17" spans="1:15" ht="51.75" hidden="1" customHeight="1">
      <c r="A17" s="198" t="s">
        <v>97</v>
      </c>
      <c r="B17" s="199"/>
      <c r="C17" s="200">
        <f>O13</f>
        <v>0</v>
      </c>
      <c r="D17" s="200"/>
      <c r="E17" s="200"/>
      <c r="F17" s="200"/>
      <c r="G17" s="200"/>
      <c r="H17" s="200"/>
      <c r="I17" s="200"/>
      <c r="J17" s="200"/>
      <c r="K17" s="200"/>
      <c r="L17" s="200"/>
      <c r="M17" s="200"/>
      <c r="N17" s="200"/>
      <c r="O17" s="85" t="s">
        <v>89</v>
      </c>
    </row>
    <row r="18" spans="1:15" ht="44.25" hidden="1">
      <c r="A18" s="198" t="s">
        <v>98</v>
      </c>
      <c r="B18" s="199"/>
      <c r="C18" s="201">
        <v>16.3</v>
      </c>
      <c r="D18" s="201"/>
      <c r="E18" s="201"/>
      <c r="F18" s="201"/>
      <c r="G18" s="201"/>
      <c r="H18" s="201"/>
      <c r="I18" s="201"/>
      <c r="J18" s="201"/>
      <c r="K18" s="201"/>
      <c r="L18" s="201"/>
      <c r="M18" s="201"/>
      <c r="N18" s="201"/>
      <c r="O18" s="85" t="s">
        <v>89</v>
      </c>
    </row>
    <row r="19" spans="1:15" ht="45" hidden="1" thickBot="1">
      <c r="A19" s="202" t="s">
        <v>83</v>
      </c>
      <c r="B19" s="203"/>
      <c r="C19" s="204">
        <f>C17+C18</f>
        <v>16.3</v>
      </c>
      <c r="D19" s="205"/>
      <c r="E19" s="205"/>
      <c r="F19" s="205"/>
      <c r="G19" s="205"/>
      <c r="H19" s="205"/>
      <c r="I19" s="205"/>
      <c r="J19" s="205"/>
      <c r="K19" s="205"/>
      <c r="L19" s="205"/>
      <c r="M19" s="205"/>
      <c r="N19" s="205"/>
      <c r="O19" s="86" t="s">
        <v>89</v>
      </c>
    </row>
  </sheetData>
  <mergeCells count="18">
    <mergeCell ref="A9:B9"/>
    <mergeCell ref="A1:O1"/>
    <mergeCell ref="A2:B2"/>
    <mergeCell ref="A3:A4"/>
    <mergeCell ref="A5:A6"/>
    <mergeCell ref="A8:O8"/>
    <mergeCell ref="A10:B10"/>
    <mergeCell ref="A11:B11"/>
    <mergeCell ref="A12:A13"/>
    <mergeCell ref="A15:O15"/>
    <mergeCell ref="A16:B16"/>
    <mergeCell ref="C16:N16"/>
    <mergeCell ref="A17:B17"/>
    <mergeCell ref="C17:N17"/>
    <mergeCell ref="A18:B18"/>
    <mergeCell ref="C18:N18"/>
    <mergeCell ref="A19:B19"/>
    <mergeCell ref="C19:N19"/>
  </mergeCells>
  <pageMargins left="0.75" right="0.75" top="0.75" bottom="0.34" header="0.3" footer="0.3"/>
  <pageSetup paperSize="8" scale="93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U37"/>
  <sheetViews>
    <sheetView view="pageBreakPreview" zoomScale="70" zoomScaleNormal="70" zoomScaleSheetLayoutView="70" workbookViewId="0">
      <pane xSplit="9" ySplit="3" topLeftCell="J4" activePane="bottomRight" state="frozen"/>
      <selection pane="topRight" activeCell="I1" sqref="I1"/>
      <selection pane="bottomLeft" activeCell="A4" sqref="A4"/>
      <selection pane="bottomRight" activeCell="F22" sqref="F22"/>
    </sheetView>
  </sheetViews>
  <sheetFormatPr defaultRowHeight="15"/>
  <cols>
    <col min="1" max="1" width="12.85546875" style="161" bestFit="1" customWidth="1"/>
    <col min="2" max="2" width="133.28515625" style="160" customWidth="1"/>
    <col min="3" max="3" width="16.7109375" style="160" customWidth="1"/>
    <col min="4" max="4" width="16.7109375" style="176" customWidth="1"/>
    <col min="5" max="5" width="25" style="160" customWidth="1"/>
    <col min="6" max="6" width="54" style="160" customWidth="1"/>
    <col min="7" max="7" width="12.85546875" style="160" customWidth="1"/>
    <col min="8" max="8" width="19" style="160" customWidth="1"/>
    <col min="9" max="9" width="16.42578125" style="160" hidden="1" customWidth="1"/>
    <col min="10" max="10" width="52.85546875" style="160" customWidth="1"/>
    <col min="11" max="15" width="9.140625" style="160"/>
    <col min="16" max="16" width="18.28515625" style="160" customWidth="1"/>
    <col min="17" max="16384" width="9.140625" style="160"/>
  </cols>
  <sheetData>
    <row r="1" spans="1:21" ht="33">
      <c r="A1" s="220" t="s">
        <v>199</v>
      </c>
      <c r="B1" s="220"/>
      <c r="C1" s="220"/>
      <c r="D1" s="220"/>
      <c r="E1" s="220"/>
      <c r="F1" s="220"/>
      <c r="G1" s="220"/>
      <c r="H1" s="220"/>
      <c r="I1" s="220"/>
      <c r="J1" s="220"/>
      <c r="K1" s="159"/>
      <c r="L1" s="159"/>
      <c r="M1" s="159"/>
      <c r="N1" s="159"/>
      <c r="O1" s="159"/>
      <c r="P1" s="159"/>
      <c r="Q1" s="159"/>
      <c r="R1" s="159"/>
      <c r="S1" s="159"/>
      <c r="T1" s="159"/>
      <c r="U1" s="159"/>
    </row>
    <row r="2" spans="1:21" ht="14.25" customHeight="1">
      <c r="J2" s="159"/>
      <c r="K2" s="159"/>
      <c r="L2" s="159"/>
      <c r="M2" s="159"/>
      <c r="N2" s="159"/>
      <c r="O2" s="159"/>
      <c r="P2" s="159"/>
      <c r="Q2" s="159"/>
      <c r="R2" s="159"/>
      <c r="S2" s="159"/>
      <c r="T2" s="159"/>
      <c r="U2" s="159"/>
    </row>
    <row r="3" spans="1:21" ht="40.5">
      <c r="A3" s="162" t="s">
        <v>24</v>
      </c>
      <c r="B3" s="163" t="s">
        <v>25</v>
      </c>
      <c r="C3" s="164" t="s">
        <v>26</v>
      </c>
      <c r="D3" s="177" t="s">
        <v>171</v>
      </c>
      <c r="E3" s="163" t="s">
        <v>27</v>
      </c>
      <c r="F3" s="163" t="s">
        <v>146</v>
      </c>
      <c r="G3" s="163" t="s">
        <v>29</v>
      </c>
      <c r="H3" s="165" t="s">
        <v>30</v>
      </c>
      <c r="I3" s="165" t="s">
        <v>31</v>
      </c>
      <c r="J3" s="166" t="s">
        <v>22</v>
      </c>
      <c r="K3" s="159"/>
      <c r="L3" s="159"/>
      <c r="M3" s="159"/>
      <c r="N3" s="159"/>
      <c r="O3" s="159"/>
      <c r="P3" s="159"/>
      <c r="Q3" s="159"/>
      <c r="R3" s="159"/>
      <c r="S3" s="159"/>
      <c r="T3" s="159"/>
      <c r="U3" s="159"/>
    </row>
    <row r="4" spans="1:21" ht="18.75" customHeight="1">
      <c r="A4" s="167">
        <v>1</v>
      </c>
      <c r="B4" s="168" t="s">
        <v>156</v>
      </c>
      <c r="C4" s="175"/>
      <c r="D4" s="178"/>
      <c r="E4" s="169" t="s">
        <v>145</v>
      </c>
      <c r="F4" s="170">
        <v>0.1</v>
      </c>
      <c r="G4" s="171">
        <v>44287</v>
      </c>
      <c r="H4" s="171">
        <v>44348</v>
      </c>
      <c r="I4" s="171"/>
      <c r="J4" s="172"/>
    </row>
    <row r="5" spans="1:21" ht="18.75" customHeight="1">
      <c r="A5" s="167">
        <v>2</v>
      </c>
      <c r="B5" s="168" t="s">
        <v>157</v>
      </c>
      <c r="C5" s="175"/>
      <c r="D5" s="178"/>
      <c r="E5" s="169" t="s">
        <v>65</v>
      </c>
      <c r="F5" s="170"/>
      <c r="G5" s="171">
        <v>44317</v>
      </c>
      <c r="H5" s="171">
        <v>44348</v>
      </c>
      <c r="I5" s="171"/>
      <c r="J5" s="172"/>
    </row>
    <row r="6" spans="1:21" ht="18.75" customHeight="1">
      <c r="A6" s="167">
        <v>3</v>
      </c>
      <c r="B6" s="168" t="s">
        <v>159</v>
      </c>
      <c r="C6" s="175"/>
      <c r="D6" s="178"/>
      <c r="E6" s="169" t="s">
        <v>158</v>
      </c>
      <c r="F6" s="170"/>
      <c r="G6" s="171">
        <v>44317</v>
      </c>
      <c r="H6" s="171">
        <v>44378</v>
      </c>
      <c r="I6" s="171"/>
      <c r="J6" s="172"/>
    </row>
    <row r="7" spans="1:21" ht="18.75" customHeight="1">
      <c r="A7" s="167">
        <v>4</v>
      </c>
      <c r="B7" s="168" t="s">
        <v>160</v>
      </c>
      <c r="C7" s="175">
        <v>21.44</v>
      </c>
      <c r="D7" s="178"/>
      <c r="E7" s="169" t="s">
        <v>149</v>
      </c>
      <c r="F7" s="170"/>
      <c r="G7" s="171">
        <v>44378</v>
      </c>
      <c r="H7" s="171">
        <v>44531</v>
      </c>
      <c r="I7" s="171"/>
      <c r="J7" s="172"/>
    </row>
    <row r="8" spans="1:21" ht="18.75" customHeight="1">
      <c r="A8" s="167">
        <v>5</v>
      </c>
      <c r="B8" s="168" t="s">
        <v>161</v>
      </c>
      <c r="C8" s="175"/>
      <c r="D8" s="178">
        <v>2</v>
      </c>
      <c r="E8" s="169" t="s">
        <v>144</v>
      </c>
      <c r="F8" s="170"/>
      <c r="G8" s="171">
        <v>44378</v>
      </c>
      <c r="H8" s="171">
        <v>44531</v>
      </c>
      <c r="I8" s="171"/>
      <c r="J8" s="172"/>
    </row>
    <row r="9" spans="1:21" ht="18.75" customHeight="1">
      <c r="A9" s="167">
        <v>6</v>
      </c>
      <c r="B9" s="168" t="s">
        <v>162</v>
      </c>
      <c r="C9" s="175"/>
      <c r="D9" s="178"/>
      <c r="E9" s="169" t="s">
        <v>50</v>
      </c>
      <c r="F9" s="170"/>
      <c r="G9" s="171">
        <v>44317</v>
      </c>
      <c r="H9" s="171">
        <v>44378</v>
      </c>
      <c r="I9" s="171"/>
      <c r="J9" s="172"/>
    </row>
    <row r="10" spans="1:21" ht="18.75" customHeight="1">
      <c r="A10" s="167">
        <v>7</v>
      </c>
      <c r="B10" s="168" t="s">
        <v>164</v>
      </c>
      <c r="C10" s="175">
        <v>1.98</v>
      </c>
      <c r="D10" s="178">
        <v>2</v>
      </c>
      <c r="E10" s="169" t="s">
        <v>163</v>
      </c>
      <c r="F10" s="170"/>
      <c r="G10" s="171">
        <v>44501</v>
      </c>
      <c r="H10" s="171">
        <v>44593</v>
      </c>
      <c r="I10" s="171"/>
      <c r="J10" s="172"/>
    </row>
    <row r="11" spans="1:21" ht="18.75" customHeight="1">
      <c r="A11" s="167">
        <v>8</v>
      </c>
      <c r="B11" s="168" t="s">
        <v>166</v>
      </c>
      <c r="C11" s="175">
        <v>5</v>
      </c>
      <c r="D11" s="178"/>
      <c r="E11" s="169" t="s">
        <v>165</v>
      </c>
      <c r="F11" s="170"/>
      <c r="G11" s="171">
        <v>44501</v>
      </c>
      <c r="H11" s="171">
        <v>44593</v>
      </c>
      <c r="I11" s="171"/>
      <c r="J11" s="172"/>
    </row>
    <row r="12" spans="1:21" ht="18.75" customHeight="1">
      <c r="A12" s="167">
        <v>9</v>
      </c>
      <c r="B12" s="168" t="s">
        <v>167</v>
      </c>
      <c r="C12" s="175">
        <v>4.5999999999999996</v>
      </c>
      <c r="D12" s="178"/>
      <c r="E12" s="169" t="s">
        <v>50</v>
      </c>
      <c r="F12" s="170"/>
      <c r="G12" s="171">
        <v>44562</v>
      </c>
      <c r="H12" s="171">
        <v>44621</v>
      </c>
      <c r="I12" s="171"/>
      <c r="J12" s="172"/>
    </row>
    <row r="13" spans="1:21" ht="18.75" customHeight="1">
      <c r="A13" s="167">
        <v>10</v>
      </c>
      <c r="B13" s="168" t="s">
        <v>168</v>
      </c>
      <c r="C13" s="175">
        <v>1.2050000000000001</v>
      </c>
      <c r="D13" s="178"/>
      <c r="E13" s="169" t="s">
        <v>50</v>
      </c>
      <c r="F13" s="170"/>
      <c r="G13" s="171">
        <v>44531</v>
      </c>
      <c r="H13" s="171">
        <v>44621</v>
      </c>
      <c r="I13" s="171"/>
      <c r="J13" s="172"/>
    </row>
    <row r="14" spans="1:21" ht="18.75" customHeight="1">
      <c r="A14" s="167">
        <v>11</v>
      </c>
      <c r="B14" s="168" t="s">
        <v>147</v>
      </c>
      <c r="C14" s="175">
        <v>0.66924000000000006</v>
      </c>
      <c r="D14" s="178"/>
      <c r="E14" s="169" t="s">
        <v>172</v>
      </c>
      <c r="F14" s="170"/>
      <c r="G14" s="171">
        <v>44348</v>
      </c>
      <c r="H14" s="171">
        <v>44409</v>
      </c>
      <c r="I14" s="171"/>
      <c r="J14" s="172"/>
    </row>
    <row r="15" spans="1:21" ht="18.75" customHeight="1">
      <c r="A15" s="167">
        <v>12</v>
      </c>
      <c r="B15" s="168" t="s">
        <v>174</v>
      </c>
      <c r="C15" s="175">
        <v>0.50700000000000001</v>
      </c>
      <c r="D15" s="178"/>
      <c r="E15" s="169" t="s">
        <v>173</v>
      </c>
      <c r="F15" s="170"/>
      <c r="G15" s="171">
        <v>44470</v>
      </c>
      <c r="H15" s="171">
        <v>44501</v>
      </c>
      <c r="I15" s="171"/>
      <c r="J15" s="172"/>
    </row>
    <row r="16" spans="1:21" ht="18.75" customHeight="1">
      <c r="A16" s="167">
        <v>13</v>
      </c>
      <c r="B16" s="168" t="s">
        <v>175</v>
      </c>
      <c r="C16" s="175">
        <v>0.3654</v>
      </c>
      <c r="D16" s="178"/>
      <c r="E16" s="169" t="s">
        <v>172</v>
      </c>
      <c r="F16" s="170"/>
      <c r="G16" s="171">
        <v>44531</v>
      </c>
      <c r="H16" s="171">
        <v>44593</v>
      </c>
      <c r="I16" s="171"/>
      <c r="J16" s="172"/>
    </row>
    <row r="17" spans="1:10" ht="18.75" customHeight="1">
      <c r="A17" s="167">
        <v>14</v>
      </c>
      <c r="B17" s="168" t="s">
        <v>176</v>
      </c>
      <c r="C17" s="175">
        <v>0.56784000000000001</v>
      </c>
      <c r="D17" s="178"/>
      <c r="E17" s="169" t="s">
        <v>172</v>
      </c>
      <c r="F17" s="170"/>
      <c r="G17" s="171"/>
      <c r="H17" s="171"/>
      <c r="I17" s="171"/>
      <c r="J17" s="172"/>
    </row>
    <row r="18" spans="1:10" ht="18.75" customHeight="1">
      <c r="A18" s="167">
        <v>15</v>
      </c>
      <c r="B18" s="168" t="s">
        <v>177</v>
      </c>
      <c r="C18" s="175">
        <v>0.16224</v>
      </c>
      <c r="D18" s="178"/>
      <c r="E18" s="169" t="s">
        <v>173</v>
      </c>
      <c r="F18" s="170"/>
      <c r="G18" s="171">
        <v>44593</v>
      </c>
      <c r="H18" s="171">
        <v>44256</v>
      </c>
      <c r="I18" s="171"/>
      <c r="J18" s="172"/>
    </row>
    <row r="19" spans="1:10" ht="18.75" customHeight="1">
      <c r="A19" s="167">
        <v>16</v>
      </c>
      <c r="B19" s="168" t="s">
        <v>179</v>
      </c>
      <c r="C19" s="175">
        <v>0.15209999999999999</v>
      </c>
      <c r="D19" s="178"/>
      <c r="E19" s="169" t="s">
        <v>178</v>
      </c>
      <c r="F19" s="170"/>
      <c r="G19" s="171">
        <v>44593</v>
      </c>
      <c r="H19" s="171">
        <v>44256</v>
      </c>
      <c r="I19" s="171"/>
      <c r="J19" s="172"/>
    </row>
    <row r="20" spans="1:10" ht="18.75" customHeight="1">
      <c r="A20" s="167">
        <v>17</v>
      </c>
      <c r="B20" s="168" t="s">
        <v>180</v>
      </c>
      <c r="C20" s="175">
        <v>0.12168000000000001</v>
      </c>
      <c r="D20" s="178"/>
      <c r="E20" s="169" t="s">
        <v>173</v>
      </c>
      <c r="F20" s="170"/>
      <c r="G20" s="171">
        <v>44501</v>
      </c>
      <c r="H20" s="171">
        <v>44562</v>
      </c>
      <c r="I20" s="171"/>
      <c r="J20" s="172"/>
    </row>
    <row r="21" spans="1:10" ht="18.75" customHeight="1">
      <c r="A21" s="167">
        <v>18</v>
      </c>
      <c r="B21" s="168" t="s">
        <v>181</v>
      </c>
      <c r="C21" s="175">
        <v>0.1014</v>
      </c>
      <c r="D21" s="178"/>
      <c r="E21" s="169" t="s">
        <v>172</v>
      </c>
      <c r="F21" s="170"/>
      <c r="G21" s="171"/>
      <c r="H21" s="171"/>
      <c r="I21" s="171"/>
      <c r="J21" s="172"/>
    </row>
    <row r="22" spans="1:10" ht="18.75" customHeight="1">
      <c r="A22" s="167">
        <v>19</v>
      </c>
      <c r="B22" s="168" t="s">
        <v>183</v>
      </c>
      <c r="C22" s="175">
        <v>0</v>
      </c>
      <c r="D22" s="178"/>
      <c r="E22" s="169" t="s">
        <v>182</v>
      </c>
      <c r="F22" s="170"/>
      <c r="G22" s="171">
        <v>44013</v>
      </c>
      <c r="H22" s="171">
        <v>44075</v>
      </c>
      <c r="I22" s="171"/>
      <c r="J22" s="172"/>
    </row>
    <row r="23" spans="1:10" ht="18.75" customHeight="1">
      <c r="A23" s="167">
        <v>20</v>
      </c>
      <c r="B23" s="168" t="s">
        <v>184</v>
      </c>
      <c r="C23" s="175">
        <v>0</v>
      </c>
      <c r="D23" s="178">
        <v>3</v>
      </c>
      <c r="E23" s="169" t="s">
        <v>182</v>
      </c>
      <c r="F23" s="170"/>
      <c r="G23" s="171">
        <v>43922</v>
      </c>
      <c r="H23" s="171">
        <v>43983</v>
      </c>
      <c r="I23" s="171"/>
      <c r="J23" s="172"/>
    </row>
    <row r="24" spans="1:10" ht="18.75" customHeight="1">
      <c r="A24" s="167">
        <v>21</v>
      </c>
      <c r="B24" s="168" t="s">
        <v>185</v>
      </c>
      <c r="C24" s="175">
        <v>0.73199999999999998</v>
      </c>
      <c r="D24" s="178"/>
      <c r="E24" s="169" t="s">
        <v>151</v>
      </c>
      <c r="F24" s="170"/>
      <c r="G24" s="171">
        <v>43922</v>
      </c>
      <c r="H24" s="171">
        <v>43983</v>
      </c>
      <c r="I24" s="171"/>
      <c r="J24" s="172"/>
    </row>
    <row r="25" spans="1:10" ht="18.75" customHeight="1">
      <c r="A25" s="167">
        <v>22</v>
      </c>
      <c r="B25" s="168" t="s">
        <v>186</v>
      </c>
      <c r="C25" s="175">
        <v>0.12</v>
      </c>
      <c r="D25" s="178"/>
      <c r="E25" s="169" t="s">
        <v>151</v>
      </c>
      <c r="F25" s="170"/>
      <c r="G25" s="171"/>
      <c r="H25" s="171"/>
      <c r="I25" s="171"/>
      <c r="J25" s="172"/>
    </row>
    <row r="26" spans="1:10" ht="18.75" customHeight="1">
      <c r="A26" s="167">
        <v>23</v>
      </c>
      <c r="B26" s="168" t="s">
        <v>187</v>
      </c>
      <c r="C26" s="175">
        <v>5.3999999999999999E-2</v>
      </c>
      <c r="D26" s="178"/>
      <c r="E26" s="169" t="s">
        <v>151</v>
      </c>
      <c r="F26" s="170"/>
      <c r="G26" s="171">
        <v>44317</v>
      </c>
      <c r="H26" s="171">
        <v>44317</v>
      </c>
      <c r="I26" s="171"/>
      <c r="J26" s="172"/>
    </row>
    <row r="27" spans="1:10" ht="18.75" customHeight="1">
      <c r="A27" s="167">
        <v>24</v>
      </c>
      <c r="B27" s="168" t="s">
        <v>188</v>
      </c>
      <c r="C27" s="175">
        <v>4.5</v>
      </c>
      <c r="D27" s="178"/>
      <c r="E27" s="169" t="s">
        <v>65</v>
      </c>
      <c r="F27" s="170"/>
      <c r="G27" s="171">
        <v>44378</v>
      </c>
      <c r="H27" s="171">
        <v>44440</v>
      </c>
      <c r="I27" s="171"/>
      <c r="J27" s="172"/>
    </row>
    <row r="28" spans="1:10" ht="18.75" customHeight="1">
      <c r="A28" s="167">
        <v>25</v>
      </c>
      <c r="B28" s="168" t="s">
        <v>189</v>
      </c>
      <c r="C28" s="175">
        <v>0</v>
      </c>
      <c r="D28" s="178"/>
      <c r="E28" s="169" t="s">
        <v>149</v>
      </c>
      <c r="F28" s="170"/>
      <c r="G28" s="171">
        <v>44136</v>
      </c>
      <c r="H28" s="171">
        <v>44197</v>
      </c>
      <c r="I28" s="171"/>
      <c r="J28" s="172"/>
    </row>
    <row r="29" spans="1:10" ht="18.75" customHeight="1">
      <c r="A29" s="167">
        <v>26</v>
      </c>
      <c r="B29" s="168" t="s">
        <v>190</v>
      </c>
      <c r="C29" s="175">
        <v>0</v>
      </c>
      <c r="D29" s="178"/>
      <c r="E29" s="169" t="s">
        <v>149</v>
      </c>
      <c r="F29" s="170"/>
      <c r="G29" s="171">
        <v>44105</v>
      </c>
      <c r="H29" s="171">
        <v>44136</v>
      </c>
      <c r="I29" s="171"/>
      <c r="J29" s="172"/>
    </row>
    <row r="30" spans="1:10" ht="18.75" customHeight="1">
      <c r="A30" s="167">
        <v>27</v>
      </c>
      <c r="B30" s="168" t="s">
        <v>191</v>
      </c>
      <c r="C30" s="175">
        <v>0</v>
      </c>
      <c r="D30" s="178"/>
      <c r="E30" s="169" t="s">
        <v>149</v>
      </c>
      <c r="F30" s="170"/>
      <c r="G30" s="171">
        <v>44166</v>
      </c>
      <c r="H30" s="171">
        <v>44197</v>
      </c>
      <c r="I30" s="171"/>
      <c r="J30" s="172"/>
    </row>
    <row r="31" spans="1:10" ht="18.75" customHeight="1">
      <c r="A31" s="167">
        <v>28</v>
      </c>
      <c r="B31" s="168" t="s">
        <v>193</v>
      </c>
      <c r="C31" s="175">
        <v>14</v>
      </c>
      <c r="D31" s="178"/>
      <c r="E31" s="169" t="s">
        <v>192</v>
      </c>
      <c r="F31" s="170"/>
      <c r="G31" s="171">
        <v>43922</v>
      </c>
      <c r="H31" s="171">
        <v>43983</v>
      </c>
      <c r="I31" s="171"/>
      <c r="J31" s="172"/>
    </row>
    <row r="32" spans="1:10" ht="18.75" customHeight="1">
      <c r="A32" s="167">
        <v>29</v>
      </c>
      <c r="B32" s="168" t="s">
        <v>194</v>
      </c>
      <c r="C32" s="175">
        <v>0.41574</v>
      </c>
      <c r="D32" s="178"/>
      <c r="E32" s="169" t="s">
        <v>172</v>
      </c>
      <c r="F32" s="170"/>
      <c r="G32" s="171">
        <v>44075</v>
      </c>
      <c r="H32" s="171">
        <v>44105</v>
      </c>
      <c r="I32" s="171"/>
      <c r="J32" s="172"/>
    </row>
    <row r="33" spans="1:10" ht="18.75" customHeight="1">
      <c r="A33" s="167">
        <v>30</v>
      </c>
      <c r="B33" s="168" t="s">
        <v>195</v>
      </c>
      <c r="C33" s="175">
        <v>0</v>
      </c>
      <c r="D33" s="178"/>
      <c r="E33" s="169" t="s">
        <v>150</v>
      </c>
      <c r="F33" s="170"/>
      <c r="G33" s="171">
        <v>43922</v>
      </c>
      <c r="H33" s="171">
        <v>44256</v>
      </c>
      <c r="I33" s="171"/>
      <c r="J33" s="172"/>
    </row>
    <row r="34" spans="1:10" ht="18.75" customHeight="1">
      <c r="A34" s="167">
        <v>31</v>
      </c>
      <c r="B34" s="168" t="s">
        <v>196</v>
      </c>
      <c r="C34" s="175">
        <v>0</v>
      </c>
      <c r="D34" s="178"/>
      <c r="E34" s="169" t="s">
        <v>148</v>
      </c>
      <c r="F34" s="170"/>
      <c r="G34" s="171"/>
      <c r="H34" s="171"/>
      <c r="I34" s="171"/>
      <c r="J34" s="172"/>
    </row>
    <row r="35" spans="1:10" ht="18.75" customHeight="1">
      <c r="A35" s="167">
        <v>32</v>
      </c>
      <c r="B35" s="168" t="s">
        <v>198</v>
      </c>
      <c r="C35" s="175">
        <v>0</v>
      </c>
      <c r="D35" s="178">
        <v>3</v>
      </c>
      <c r="E35" s="169" t="s">
        <v>197</v>
      </c>
      <c r="F35" s="170"/>
      <c r="G35" s="171">
        <v>43922</v>
      </c>
      <c r="H35" s="171">
        <v>44013</v>
      </c>
      <c r="I35" s="171"/>
      <c r="J35" s="172"/>
    </row>
    <row r="36" spans="1:10" ht="18.75">
      <c r="A36" s="173"/>
      <c r="B36" s="174"/>
      <c r="C36" s="174"/>
      <c r="D36" s="179"/>
      <c r="E36" s="174"/>
      <c r="F36" s="174"/>
      <c r="G36" s="174"/>
      <c r="H36" s="174"/>
      <c r="I36" s="174"/>
      <c r="J36" s="174"/>
    </row>
    <row r="37" spans="1:10" ht="18.75">
      <c r="A37" s="173"/>
      <c r="B37" s="174"/>
      <c r="C37" s="174"/>
      <c r="D37" s="179"/>
      <c r="E37" s="174"/>
      <c r="F37" s="174"/>
      <c r="G37" s="174"/>
      <c r="H37" s="174"/>
      <c r="I37" s="174"/>
      <c r="J37" s="174"/>
    </row>
  </sheetData>
  <autoFilter ref="A3:U4">
    <sortState ref="A4:U4">
      <sortCondition ref="G3:G4"/>
    </sortState>
  </autoFilter>
  <mergeCells count="1">
    <mergeCell ref="A1:J1"/>
  </mergeCells>
  <conditionalFormatting sqref="F4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{6DD12A84-70F6-45CB-A5CB-655A9E47A4CC}</x14:id>
        </ext>
      </extLst>
    </cfRule>
  </conditionalFormatting>
  <conditionalFormatting sqref="F5:F35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{448D24DB-1000-4905-9BF4-806183A33EA8}</x14:id>
        </ext>
      </extLst>
    </cfRule>
  </conditionalFormatting>
  <pageMargins left="0.16" right="0.16" top="1.22" bottom="0.3" header="0.16" footer="0.16"/>
  <pageSetup paperSize="8" scale="62" orientation="landscape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DD12A84-70F6-45CB-A5CB-655A9E47A4C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F4</xm:sqref>
        </x14:conditionalFormatting>
        <x14:conditionalFormatting xmlns:xm="http://schemas.microsoft.com/office/excel/2006/main">
          <x14:cfRule type="dataBar" id="{448D24DB-1000-4905-9BF4-806183A33EA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F5:F35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35"/>
  <sheetViews>
    <sheetView workbookViewId="0">
      <pane xSplit="7" ySplit="2" topLeftCell="H24" activePane="bottomRight" state="frozen"/>
      <selection pane="topRight" activeCell="G1" sqref="G1"/>
      <selection pane="bottomLeft" activeCell="A3" sqref="A3"/>
      <selection pane="bottomRight" activeCell="H3" sqref="H3:I34"/>
    </sheetView>
  </sheetViews>
  <sheetFormatPr defaultRowHeight="15"/>
  <cols>
    <col min="3" max="3" width="9.140625" style="68"/>
    <col min="4" max="4" width="15.85546875" bestFit="1" customWidth="1"/>
    <col min="5" max="5" width="95.7109375" bestFit="1" customWidth="1"/>
    <col min="6" max="6" width="9.140625" style="153"/>
    <col min="8" max="8" width="9.42578125" style="155" bestFit="1" customWidth="1"/>
    <col min="9" max="9" width="9.140625" style="155"/>
  </cols>
  <sheetData>
    <row r="2" spans="2:9">
      <c r="D2" t="s">
        <v>169</v>
      </c>
      <c r="E2" t="s">
        <v>170</v>
      </c>
      <c r="F2" s="153" t="s">
        <v>92</v>
      </c>
      <c r="G2" t="s">
        <v>171</v>
      </c>
    </row>
    <row r="3" spans="2:9" ht="15" customHeight="1">
      <c r="B3">
        <v>1</v>
      </c>
      <c r="C3" s="68">
        <v>1</v>
      </c>
      <c r="D3" t="s">
        <v>145</v>
      </c>
      <c r="E3" t="s">
        <v>156</v>
      </c>
      <c r="H3" s="155">
        <v>44287</v>
      </c>
      <c r="I3" s="155">
        <v>44348</v>
      </c>
    </row>
    <row r="4" spans="2:9" ht="15" customHeight="1">
      <c r="B4">
        <v>2</v>
      </c>
      <c r="C4" s="68">
        <v>2</v>
      </c>
      <c r="D4" t="s">
        <v>65</v>
      </c>
      <c r="E4" t="s">
        <v>157</v>
      </c>
      <c r="H4" s="155">
        <v>44317</v>
      </c>
      <c r="I4" s="155">
        <v>44348</v>
      </c>
    </row>
    <row r="5" spans="2:9" ht="15" customHeight="1">
      <c r="B5">
        <v>3</v>
      </c>
      <c r="C5" s="68">
        <v>3</v>
      </c>
      <c r="D5" t="s">
        <v>158</v>
      </c>
      <c r="E5" t="s">
        <v>159</v>
      </c>
      <c r="H5" s="155">
        <v>44317</v>
      </c>
      <c r="I5" s="155">
        <v>44378</v>
      </c>
    </row>
    <row r="6" spans="2:9" ht="15" customHeight="1">
      <c r="B6">
        <v>4</v>
      </c>
      <c r="C6" s="68">
        <v>4</v>
      </c>
      <c r="D6" t="s">
        <v>149</v>
      </c>
      <c r="E6" t="s">
        <v>160</v>
      </c>
      <c r="F6" s="153">
        <v>21.44</v>
      </c>
      <c r="H6" s="155">
        <v>44378</v>
      </c>
      <c r="I6" s="155">
        <v>44531</v>
      </c>
    </row>
    <row r="7" spans="2:9" ht="15" customHeight="1">
      <c r="B7">
        <v>5</v>
      </c>
      <c r="C7" s="68">
        <v>5</v>
      </c>
      <c r="D7" t="s">
        <v>144</v>
      </c>
      <c r="E7" t="s">
        <v>161</v>
      </c>
      <c r="G7">
        <v>2</v>
      </c>
      <c r="H7" s="155">
        <v>44378</v>
      </c>
      <c r="I7" s="155">
        <v>44531</v>
      </c>
    </row>
    <row r="8" spans="2:9" ht="15" customHeight="1">
      <c r="B8">
        <v>6</v>
      </c>
      <c r="C8" s="68">
        <v>6</v>
      </c>
      <c r="D8" t="s">
        <v>50</v>
      </c>
      <c r="E8" t="s">
        <v>162</v>
      </c>
      <c r="H8" s="155">
        <v>44317</v>
      </c>
      <c r="I8" s="155">
        <v>44378</v>
      </c>
    </row>
    <row r="9" spans="2:9" ht="15" customHeight="1">
      <c r="B9">
        <v>7</v>
      </c>
      <c r="C9" s="68">
        <v>7</v>
      </c>
      <c r="D9" t="s">
        <v>163</v>
      </c>
      <c r="E9" t="s">
        <v>164</v>
      </c>
      <c r="F9" s="153">
        <v>1.98</v>
      </c>
      <c r="G9">
        <v>2</v>
      </c>
      <c r="H9" s="155">
        <v>44501</v>
      </c>
      <c r="I9" s="155">
        <v>44593</v>
      </c>
    </row>
    <row r="10" spans="2:9" ht="15" customHeight="1">
      <c r="B10">
        <v>8</v>
      </c>
      <c r="C10" s="68">
        <v>8</v>
      </c>
      <c r="D10" t="s">
        <v>165</v>
      </c>
      <c r="E10" t="s">
        <v>166</v>
      </c>
      <c r="F10" s="153">
        <v>5</v>
      </c>
      <c r="H10" s="155">
        <v>44501</v>
      </c>
      <c r="I10" s="155">
        <v>44593</v>
      </c>
    </row>
    <row r="11" spans="2:9" ht="15" customHeight="1">
      <c r="B11">
        <v>9</v>
      </c>
      <c r="C11" s="68">
        <v>9</v>
      </c>
      <c r="D11" t="s">
        <v>50</v>
      </c>
      <c r="E11" t="s">
        <v>167</v>
      </c>
      <c r="F11" s="153">
        <v>4.5999999999999996</v>
      </c>
      <c r="H11" s="155">
        <v>44562</v>
      </c>
      <c r="I11" s="155">
        <v>44621</v>
      </c>
    </row>
    <row r="12" spans="2:9" ht="15" customHeight="1">
      <c r="B12">
        <v>10</v>
      </c>
      <c r="C12" s="68">
        <v>10</v>
      </c>
      <c r="D12" t="s">
        <v>50</v>
      </c>
      <c r="E12" t="s">
        <v>168</v>
      </c>
      <c r="F12" s="153">
        <v>1.2050000000000001</v>
      </c>
      <c r="H12" s="155">
        <v>44531</v>
      </c>
      <c r="I12" s="155">
        <v>44621</v>
      </c>
    </row>
    <row r="13" spans="2:9">
      <c r="B13" s="156">
        <v>1</v>
      </c>
      <c r="C13" s="68">
        <v>11</v>
      </c>
      <c r="D13" s="156" t="s">
        <v>172</v>
      </c>
      <c r="E13" s="156" t="s">
        <v>147</v>
      </c>
      <c r="F13" s="157">
        <v>0.66924000000000006</v>
      </c>
      <c r="G13" s="156"/>
      <c r="H13" s="158">
        <v>44348</v>
      </c>
      <c r="I13" s="158">
        <v>44409</v>
      </c>
    </row>
    <row r="14" spans="2:9">
      <c r="B14">
        <v>2</v>
      </c>
      <c r="C14" s="68">
        <v>12</v>
      </c>
      <c r="D14" t="s">
        <v>173</v>
      </c>
      <c r="E14" t="s">
        <v>174</v>
      </c>
      <c r="F14" s="153">
        <v>0.50700000000000001</v>
      </c>
      <c r="H14" s="155">
        <v>44470</v>
      </c>
      <c r="I14" s="155">
        <v>44501</v>
      </c>
    </row>
    <row r="15" spans="2:9">
      <c r="B15">
        <v>3</v>
      </c>
      <c r="C15" s="68">
        <v>13</v>
      </c>
      <c r="D15" t="s">
        <v>172</v>
      </c>
      <c r="E15" t="s">
        <v>175</v>
      </c>
      <c r="F15" s="153">
        <v>0.3654</v>
      </c>
      <c r="H15" s="155">
        <v>44531</v>
      </c>
      <c r="I15" s="155">
        <v>44593</v>
      </c>
    </row>
    <row r="16" spans="2:9">
      <c r="B16">
        <v>4</v>
      </c>
      <c r="C16" s="68">
        <v>14</v>
      </c>
      <c r="D16" t="s">
        <v>172</v>
      </c>
      <c r="E16" t="s">
        <v>176</v>
      </c>
      <c r="F16" s="153">
        <v>0.56784000000000001</v>
      </c>
    </row>
    <row r="17" spans="2:9">
      <c r="B17">
        <v>5</v>
      </c>
      <c r="C17" s="68">
        <v>15</v>
      </c>
      <c r="D17" t="s">
        <v>173</v>
      </c>
      <c r="E17" t="s">
        <v>177</v>
      </c>
      <c r="F17" s="153">
        <v>0.16224</v>
      </c>
      <c r="H17" s="155">
        <v>44593</v>
      </c>
      <c r="I17" s="155">
        <v>44256</v>
      </c>
    </row>
    <row r="18" spans="2:9">
      <c r="B18">
        <v>6</v>
      </c>
      <c r="C18" s="68">
        <v>16</v>
      </c>
      <c r="D18" t="s">
        <v>178</v>
      </c>
      <c r="E18" t="s">
        <v>179</v>
      </c>
      <c r="F18" s="153">
        <v>0.15209999999999999</v>
      </c>
      <c r="H18" s="155">
        <v>44593</v>
      </c>
      <c r="I18" s="155">
        <v>44256</v>
      </c>
    </row>
    <row r="19" spans="2:9">
      <c r="B19">
        <v>7</v>
      </c>
      <c r="C19" s="68">
        <v>17</v>
      </c>
      <c r="D19" t="s">
        <v>173</v>
      </c>
      <c r="E19" t="s">
        <v>180</v>
      </c>
      <c r="F19" s="153">
        <v>0.12168000000000001</v>
      </c>
      <c r="H19" s="155">
        <v>44501</v>
      </c>
      <c r="I19" s="155">
        <v>44562</v>
      </c>
    </row>
    <row r="20" spans="2:9">
      <c r="B20">
        <v>8</v>
      </c>
      <c r="C20" s="68">
        <v>18</v>
      </c>
      <c r="D20" t="s">
        <v>172</v>
      </c>
      <c r="E20" t="s">
        <v>181</v>
      </c>
      <c r="F20" s="153">
        <v>0.1014</v>
      </c>
    </row>
    <row r="21" spans="2:9">
      <c r="B21">
        <v>9</v>
      </c>
      <c r="C21" s="68">
        <v>19</v>
      </c>
      <c r="D21" t="s">
        <v>182</v>
      </c>
      <c r="E21" t="s">
        <v>183</v>
      </c>
      <c r="F21" s="153">
        <v>0</v>
      </c>
      <c r="H21" s="155">
        <v>44013</v>
      </c>
      <c r="I21" s="155">
        <v>44075</v>
      </c>
    </row>
    <row r="22" spans="2:9">
      <c r="B22">
        <v>10</v>
      </c>
      <c r="C22" s="68">
        <v>20</v>
      </c>
      <c r="D22" t="s">
        <v>182</v>
      </c>
      <c r="E22" t="s">
        <v>184</v>
      </c>
      <c r="F22" s="153">
        <v>0</v>
      </c>
      <c r="G22">
        <v>3</v>
      </c>
      <c r="H22" s="155">
        <v>43922</v>
      </c>
      <c r="I22" s="155">
        <v>43983</v>
      </c>
    </row>
    <row r="23" spans="2:9">
      <c r="B23">
        <v>11</v>
      </c>
      <c r="C23" s="68">
        <v>21</v>
      </c>
      <c r="D23" t="s">
        <v>151</v>
      </c>
      <c r="E23" t="s">
        <v>185</v>
      </c>
      <c r="F23" s="153">
        <v>0.73199999999999998</v>
      </c>
      <c r="H23" s="155">
        <v>43922</v>
      </c>
      <c r="I23" s="155">
        <v>43983</v>
      </c>
    </row>
    <row r="24" spans="2:9">
      <c r="B24">
        <v>12</v>
      </c>
      <c r="C24" s="68">
        <v>22</v>
      </c>
      <c r="D24" t="s">
        <v>151</v>
      </c>
      <c r="E24" t="s">
        <v>186</v>
      </c>
      <c r="F24" s="153">
        <v>0.12</v>
      </c>
    </row>
    <row r="25" spans="2:9">
      <c r="B25">
        <v>13</v>
      </c>
      <c r="C25" s="68">
        <v>23</v>
      </c>
      <c r="D25" t="s">
        <v>151</v>
      </c>
      <c r="E25" t="s">
        <v>187</v>
      </c>
      <c r="F25" s="153">
        <v>5.3999999999999999E-2</v>
      </c>
      <c r="H25" s="155">
        <v>44317</v>
      </c>
      <c r="I25" s="155">
        <v>44317</v>
      </c>
    </row>
    <row r="26" spans="2:9">
      <c r="B26">
        <v>14</v>
      </c>
      <c r="C26" s="68">
        <v>24</v>
      </c>
      <c r="D26" t="s">
        <v>65</v>
      </c>
      <c r="E26" t="s">
        <v>188</v>
      </c>
      <c r="F26" s="153">
        <v>4.5</v>
      </c>
      <c r="H26" s="155">
        <v>44378</v>
      </c>
      <c r="I26" s="155">
        <v>44440</v>
      </c>
    </row>
    <row r="27" spans="2:9">
      <c r="B27">
        <v>15</v>
      </c>
      <c r="C27" s="68">
        <v>25</v>
      </c>
      <c r="D27" t="s">
        <v>149</v>
      </c>
      <c r="E27" t="s">
        <v>189</v>
      </c>
      <c r="F27" s="153">
        <v>0</v>
      </c>
      <c r="H27" s="155">
        <v>44136</v>
      </c>
      <c r="I27" s="155">
        <v>44197</v>
      </c>
    </row>
    <row r="28" spans="2:9">
      <c r="B28">
        <v>16</v>
      </c>
      <c r="C28" s="68">
        <v>26</v>
      </c>
      <c r="D28" t="s">
        <v>149</v>
      </c>
      <c r="E28" t="s">
        <v>190</v>
      </c>
      <c r="F28" s="153">
        <v>0</v>
      </c>
      <c r="H28" s="155">
        <v>44105</v>
      </c>
      <c r="I28" s="155">
        <v>44136</v>
      </c>
    </row>
    <row r="29" spans="2:9">
      <c r="B29">
        <v>17</v>
      </c>
      <c r="C29" s="68">
        <v>27</v>
      </c>
      <c r="D29" t="s">
        <v>149</v>
      </c>
      <c r="E29" t="s">
        <v>191</v>
      </c>
      <c r="F29" s="153">
        <v>0</v>
      </c>
      <c r="H29" s="155">
        <v>44166</v>
      </c>
      <c r="I29" s="155">
        <v>44197</v>
      </c>
    </row>
    <row r="30" spans="2:9">
      <c r="B30">
        <v>18</v>
      </c>
      <c r="C30" s="68">
        <v>28</v>
      </c>
      <c r="D30" t="s">
        <v>192</v>
      </c>
      <c r="E30" t="s">
        <v>193</v>
      </c>
      <c r="F30" s="153">
        <v>14</v>
      </c>
      <c r="H30" s="155">
        <v>43922</v>
      </c>
      <c r="I30" s="155">
        <v>43983</v>
      </c>
    </row>
    <row r="31" spans="2:9">
      <c r="B31">
        <v>19</v>
      </c>
      <c r="C31" s="68">
        <v>29</v>
      </c>
      <c r="D31" t="s">
        <v>172</v>
      </c>
      <c r="E31" t="s">
        <v>194</v>
      </c>
      <c r="F31" s="153">
        <v>0.41574</v>
      </c>
      <c r="H31" s="155">
        <v>44075</v>
      </c>
      <c r="I31" s="155">
        <v>44105</v>
      </c>
    </row>
    <row r="32" spans="2:9">
      <c r="B32">
        <v>20</v>
      </c>
      <c r="C32" s="68">
        <v>30</v>
      </c>
      <c r="D32" t="s">
        <v>150</v>
      </c>
      <c r="E32" t="s">
        <v>195</v>
      </c>
      <c r="F32" s="153">
        <v>0</v>
      </c>
      <c r="H32" s="155">
        <v>43922</v>
      </c>
      <c r="I32" s="155">
        <v>44256</v>
      </c>
    </row>
    <row r="33" spans="2:9">
      <c r="B33">
        <v>21</v>
      </c>
      <c r="C33" s="68">
        <v>31</v>
      </c>
      <c r="D33" t="s">
        <v>148</v>
      </c>
      <c r="E33" t="s">
        <v>196</v>
      </c>
      <c r="F33" s="153">
        <v>0</v>
      </c>
    </row>
    <row r="34" spans="2:9">
      <c r="B34">
        <v>22</v>
      </c>
      <c r="C34" s="68">
        <v>32</v>
      </c>
      <c r="D34" t="s">
        <v>197</v>
      </c>
      <c r="E34" t="s">
        <v>198</v>
      </c>
      <c r="F34" s="153">
        <v>0</v>
      </c>
      <c r="G34">
        <v>3</v>
      </c>
      <c r="H34" s="155">
        <v>43922</v>
      </c>
      <c r="I34" s="155">
        <v>44013</v>
      </c>
    </row>
    <row r="35" spans="2:9">
      <c r="F35" s="154">
        <f>SUM(F3:F34)</f>
        <v>56.693639999999988</v>
      </c>
      <c r="G35" s="154">
        <f>SUM(G3:G34)</f>
        <v>10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6</vt:i4>
      </vt:variant>
    </vt:vector>
  </HeadingPairs>
  <TitlesOfParts>
    <vt:vector size="15" baseType="lpstr">
      <vt:lpstr>P3_1</vt:lpstr>
      <vt:lpstr>Ita-Kona</vt:lpstr>
      <vt:lpstr>P3_draft</vt:lpstr>
      <vt:lpstr>P3</vt:lpstr>
      <vt:lpstr>Sheet1</vt:lpstr>
      <vt:lpstr>Summary2</vt:lpstr>
      <vt:lpstr>Summary2 (2)</vt:lpstr>
      <vt:lpstr>Summary</vt:lpstr>
      <vt:lpstr>Activity all</vt:lpstr>
      <vt:lpstr>'P3'!Print_Area</vt:lpstr>
      <vt:lpstr>P3_1!Print_Area</vt:lpstr>
      <vt:lpstr>P3_draft!Print_Area</vt:lpstr>
      <vt:lpstr>Summary!Print_Area</vt:lpstr>
      <vt:lpstr>Summary2!Print_Area</vt:lpstr>
      <vt:lpstr>'Summary2 (2)'!Print_Area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VAN_Chung1</dc:creator>
  <cp:lastModifiedBy>ACER</cp:lastModifiedBy>
  <cp:lastPrinted>2021-04-01T07:32:06Z</cp:lastPrinted>
  <dcterms:created xsi:type="dcterms:W3CDTF">2019-03-24T15:09:22Z</dcterms:created>
  <dcterms:modified xsi:type="dcterms:W3CDTF">2024-02-07T22:33:59Z</dcterms:modified>
</cp:coreProperties>
</file>