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drawings/drawing5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drawings/drawing7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4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7.Committee\ITAKONA\FY19\Nov\"/>
    </mc:Choice>
  </mc:AlternateContent>
  <xr:revisionPtr revIDLastSave="0" documentId="10_ncr:100000_{F71E9848-E00B-4B7E-86F1-DB474FBC81F4}" xr6:coauthVersionLast="31" xr6:coauthVersionMax="31" xr10:uidLastSave="{00000000-0000-0000-0000-000000000000}"/>
  <bookViews>
    <workbookView xWindow="0" yWindow="0" windowWidth="28800" windowHeight="12225" activeTab="5" xr2:uid="{8301557F-63BD-4A4E-A538-F9A30919E626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Apr" sheetId="15" r:id="rId6"/>
    <sheet name="Summary" sheetId="16" r:id="rId7"/>
    <sheet name="Sheet2" sheetId="17" r:id="rId8"/>
  </sheets>
  <externalReferences>
    <externalReference r:id="rId9"/>
  </externalReferences>
  <definedNames>
    <definedName name="_xlnm._FilterDatabase" localSheetId="6" hidden="1">Summary!$A$3:$T$41</definedName>
    <definedName name="_xlnm.Print_Area" localSheetId="5">Apr!$A$1:$O$23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6">Summary!$A$1:$I$57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5" l="1"/>
  <c r="N15" i="17" l="1"/>
  <c r="O15" i="17"/>
  <c r="P15" i="17"/>
  <c r="Q15" i="17"/>
  <c r="R15" i="17"/>
  <c r="S15" i="17"/>
  <c r="T15" i="17"/>
  <c r="U15" i="17"/>
  <c r="V15" i="17"/>
  <c r="W15" i="17"/>
  <c r="X15" i="17"/>
  <c r="M15" i="17"/>
  <c r="O4" i="15" l="1"/>
  <c r="E15" i="15" l="1"/>
  <c r="D15" i="15" l="1"/>
  <c r="D14" i="15"/>
  <c r="C15" i="15" l="1"/>
  <c r="M14" i="15" l="1"/>
  <c r="J14" i="15"/>
  <c r="F14" i="15"/>
  <c r="E14" i="15" l="1"/>
  <c r="N14" i="15"/>
  <c r="L14" i="15"/>
  <c r="H14" i="15" l="1"/>
  <c r="G14" i="15"/>
  <c r="O16" i="15" l="1"/>
  <c r="O15" i="15"/>
  <c r="C20" i="15" s="1"/>
  <c r="C22" i="15" s="1"/>
  <c r="O14" i="15"/>
  <c r="O8" i="15"/>
  <c r="O7" i="15"/>
  <c r="O6" i="15"/>
  <c r="O5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Chung Nguyen Van</author>
    <author>MrChung</author>
  </authors>
  <commentList>
    <comment ref="J5" authorId="0" shapeId="0" xr:uid="{122CB25F-62F4-481A-93F5-9616BAB00520}">
      <text>
        <r>
          <rPr>
            <b/>
            <sz val="9"/>
            <color indexed="81"/>
            <rFont val="Tahoma"/>
            <family val="2"/>
          </rPr>
          <t>Chung Nguyen Van:</t>
        </r>
        <r>
          <rPr>
            <sz val="9"/>
            <color indexed="81"/>
            <rFont val="Tahoma"/>
            <family val="2"/>
          </rPr>
          <t xml:space="preserve">
Nov LFC:1, Dec :3</t>
        </r>
      </text>
    </comment>
    <comment ref="L14" authorId="1" shapeId="0" xr:uid="{3BB73024-50F1-4ED0-AAF2-1457CDEBC265}">
      <text>
        <r>
          <rPr>
            <b/>
            <sz val="9"/>
            <color indexed="81"/>
            <rFont val="Tahoma"/>
            <family val="2"/>
          </rPr>
          <t>MrChung:</t>
        </r>
        <r>
          <rPr>
            <sz val="9"/>
            <color indexed="81"/>
            <rFont val="Tahoma"/>
            <family val="2"/>
          </rPr>
          <t xml:space="preserve">
Add more 5.5K here</t>
        </r>
      </text>
    </comment>
  </commentList>
</comments>
</file>

<file path=xl/sharedStrings.xml><?xml version="1.0" encoding="utf-8"?>
<sst xmlns="http://schemas.openxmlformats.org/spreadsheetml/2006/main" count="646" uniqueCount="215">
  <si>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</si>
  <si>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</si>
  <si>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</si>
  <si>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</si>
  <si>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</si>
  <si>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</si>
  <si>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</si>
  <si>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</si>
  <si>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</si>
  <si>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</si>
  <si>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</si>
  <si>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</si>
  <si>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</si>
  <si>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</si>
  <si>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</si>
  <si>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</si>
  <si>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</si>
  <si>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</si>
  <si>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</si>
  <si>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</si>
  <si>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</si>
  <si>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</si>
  <si>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</si>
  <si>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</si>
  <si>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</si>
  <si>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</si>
  <si>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</si>
  <si>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</si>
  <si>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</si>
  <si>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</si>
  <si>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</si>
  <si>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</si>
  <si>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</si>
  <si>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</si>
  <si>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</si>
  <si>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</si>
  <si>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</si>
  <si>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</si>
  <si>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</si>
  <si>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</si>
  <si>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</si>
  <si>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</si>
  <si>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</si>
  <si>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</si>
  <si>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</si>
  <si>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</si>
  <si>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</si>
  <si>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</si>
  <si>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</si>
  <si>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</si>
  <si>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</si>
  <si>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</si>
  <si>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</si>
  <si>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</si>
  <si>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</si>
  <si>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</si>
  <si>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</si>
  <si>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</si>
  <si>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</si>
  <si>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</si>
  <si>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</si>
  <si>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</si>
  <si>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</si>
  <si>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</si>
  <si>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</si>
  <si>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</si>
  <si>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</si>
  <si>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</si>
  <si>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</si>
  <si>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</si>
  <si>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</si>
  <si>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</si>
  <si>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</si>
  <si>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</si>
  <si>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</si>
  <si>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</si>
  <si>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</si>
  <si>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</si>
  <si>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</si>
  <si>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</si>
  <si>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</si>
  <si>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</si>
  <si>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</si>
  <si>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</si>
  <si>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F/C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</si>
  <si>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</si>
  <si>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</si>
  <si>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</si>
  <si>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</si>
  <si>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</si>
  <si>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</si>
  <si>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</si>
  <si>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</si>
  <si>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</si>
  <si>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</si>
  <si>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</si>
  <si>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</si>
  <si>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</si>
  <si>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</si>
  <si>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</si>
  <si>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</si>
  <si>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</si>
  <si>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</si>
  <si>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</si>
  <si>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</si>
  <si>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</si>
  <si>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</si>
  <si>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</si>
  <si>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</si>
  <si>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</si>
  <si>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</si>
  <si>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</si>
  <si>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</si>
  <si>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</si>
  <si>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</si>
  <si>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</si>
  <si>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</si>
  <si>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</si>
  <si>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</si>
  <si>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</si>
  <si>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</si>
  <si>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</si>
  <si>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</si>
  <si>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</si>
  <si>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</si>
  <si>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</si>
  <si>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</si>
  <si>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</si>
  <si>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</si>
  <si>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</si>
  <si>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</si>
  <si>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</si>
  <si>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</si>
  <si>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</si>
  <si>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</si>
  <si>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</si>
  <si>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</si>
  <si>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</si>
  <si>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</si>
  <si>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</si>
  <si>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</si>
  <si>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</si>
  <si>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</si>
  <si>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</si>
  <si>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</si>
  <si>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ISG FY2019 Projects Summary.</t>
  </si>
  <si>
    <r>
      <t xml:space="preserve">FY2019 Itakona Achievement Monthly Summary.
</t>
    </r>
    <r>
      <rPr>
        <b/>
        <sz val="36"/>
        <color theme="1"/>
        <rFont val="Arial Unicode MS"/>
        <family val="2"/>
      </rPr>
      <t>FY2019 Target Save 289K$/Y</t>
    </r>
    <r>
      <rPr>
        <sz val="36"/>
        <color theme="1"/>
        <rFont val="Arial Unicode MS"/>
        <family val="2"/>
      </rPr>
      <t/>
    </r>
  </si>
  <si>
    <t>Summarize Sub-Material</t>
  </si>
  <si>
    <t>Pallet ID Deployment (SCN,PBX,DECT,HDC,FAX)</t>
  </si>
  <si>
    <t>Line management system</t>
  </si>
  <si>
    <t>Check part card by barcode scanning for DIP</t>
  </si>
  <si>
    <t>Add more information in part card</t>
  </si>
  <si>
    <t>Control WIP PCB by Barcode</t>
  </si>
  <si>
    <t>E-Tally Check Sheet</t>
  </si>
  <si>
    <t>Urgent Treatment Sharing System</t>
  </si>
  <si>
    <t>Purchase Info record with net price</t>
  </si>
  <si>
    <t>VMI Control Systemization</t>
  </si>
  <si>
    <t>Create tool for upload BOM PAPVN</t>
  </si>
  <si>
    <t>OCR for SMT Material Label</t>
  </si>
  <si>
    <t>QC Location Check</t>
  </si>
  <si>
    <t>QM Rolling</t>
  </si>
  <si>
    <t>Implement Daily Quality Meeting Database</t>
  </si>
  <si>
    <t>Implement Tablet for FPQC dailly work</t>
  </si>
  <si>
    <t>Implement Tablet for OQC dailly work</t>
  </si>
  <si>
    <t>ECN (Change layout display, confirm all item for each model, email content)</t>
  </si>
  <si>
    <t>Make BOM for PAPVN</t>
  </si>
  <si>
    <t>Stationary Control System</t>
  </si>
  <si>
    <t>Issue Consolidated Sales Contract (PO) on SAP</t>
  </si>
  <si>
    <t>Add container number &amp; packing type on packing list</t>
  </si>
  <si>
    <t>Master unit PCS or SET on invoice</t>
  </si>
  <si>
    <t>Automatic Item master update from PDM system</t>
  </si>
  <si>
    <t>EDI Invoice</t>
  </si>
  <si>
    <t>HS Code</t>
  </si>
  <si>
    <t>Vendor code Standardization</t>
  </si>
  <si>
    <t>Improve PMG process by using Barcode system</t>
  </si>
  <si>
    <t>Post Difference by Storage Location</t>
  </si>
  <si>
    <t>Combine Inventory Report</t>
  </si>
  <si>
    <t>Improve Labor Cost Forecast</t>
  </si>
  <si>
    <t>Material Analyze Forecast Closing</t>
  </si>
  <si>
    <t>Verify Invoice for local vendor-+</t>
  </si>
  <si>
    <t>Price Sanction</t>
  </si>
  <si>
    <t>Inventory PC improvement</t>
  </si>
  <si>
    <t>Implement SVN to control source code</t>
  </si>
  <si>
    <t>Training Contents by movie</t>
  </si>
  <si>
    <t>Upgrade IT Request Management System</t>
  </si>
  <si>
    <t>FA,SCM</t>
  </si>
  <si>
    <t>DIP</t>
  </si>
  <si>
    <t>SCM</t>
  </si>
  <si>
    <t>GQC</t>
  </si>
  <si>
    <t>FPQC</t>
  </si>
  <si>
    <t>OQC</t>
  </si>
  <si>
    <t>FE</t>
  </si>
  <si>
    <t>BPS</t>
  </si>
  <si>
    <t>ACS</t>
  </si>
  <si>
    <t>MCS</t>
  </si>
  <si>
    <t>QC</t>
  </si>
  <si>
    <t>PMG</t>
  </si>
  <si>
    <t>Production</t>
  </si>
  <si>
    <t xml:space="preserve"> Result progress</t>
  </si>
  <si>
    <t>Project No</t>
  </si>
  <si>
    <t>Manpower</t>
  </si>
  <si>
    <t>Dev</t>
  </si>
  <si>
    <t>Add Project</t>
  </si>
  <si>
    <t>Total project</t>
  </si>
  <si>
    <t>STOP</t>
  </si>
  <si>
    <t>Change schedule</t>
  </si>
  <si>
    <t>EDI modification (PO, DA)</t>
  </si>
  <si>
    <t>Skip process(PBX,DP)</t>
  </si>
  <si>
    <t>New product project(projector)</t>
  </si>
  <si>
    <t>New product project(microwave)</t>
  </si>
  <si>
    <t>Security Gate project</t>
  </si>
  <si>
    <t>Traceability</t>
  </si>
  <si>
    <t>Add</t>
  </si>
  <si>
    <t>Tally sheet 1,2</t>
  </si>
  <si>
    <t>ISG PROGRESS ACTIVITY SUMMARY  (Nov- 2019)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</si>
</sst>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rgb="FF000000"/>
      <name val="Meiryo UI"/>
      <family val="2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8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30" xfId="0" applyFill="1" applyBorder="1"/>
    <xf numFmtId="0" fontId="23" fillId="0" borderId="15" xfId="0" applyFont="1" applyBorder="1" applyAlignment="1">
      <alignment vertical="center"/>
    </xf>
    <xf numFmtId="164" fontId="23" fillId="0" borderId="15" xfId="0" applyNumberFormat="1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8" xfId="0" applyFont="1" applyFill="1" applyBorder="1"/>
    <xf numFmtId="0" fontId="3" fillId="0" borderId="27" xfId="0" applyFont="1" applyBorder="1"/>
    <xf numFmtId="0" fontId="3" fillId="0" borderId="29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4" fillId="0" borderId="0" xfId="0" applyFont="1" applyAlignment="1"/>
    <xf numFmtId="0" fontId="27" fillId="4" borderId="1" xfId="0" applyFont="1" applyFill="1" applyBorder="1"/>
    <xf numFmtId="0" fontId="27" fillId="4" borderId="2" xfId="0" applyFont="1" applyFill="1" applyBorder="1"/>
    <xf numFmtId="0" fontId="27" fillId="4" borderId="3" xfId="0" applyFont="1" applyFill="1" applyBorder="1"/>
    <xf numFmtId="0" fontId="0" fillId="0" borderId="31" xfId="0" applyBorder="1"/>
    <xf numFmtId="0" fontId="0" fillId="0" borderId="32" xfId="0" applyBorder="1"/>
    <xf numFmtId="0" fontId="0" fillId="0" borderId="32" xfId="0" applyFill="1" applyBorder="1"/>
    <xf numFmtId="0" fontId="0" fillId="0" borderId="33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4" xfId="0" applyBorder="1"/>
    <xf numFmtId="9" fontId="0" fillId="0" borderId="5" xfId="0" applyNumberFormat="1" applyBorder="1"/>
    <xf numFmtId="0" fontId="0" fillId="0" borderId="5" xfId="0" applyBorder="1"/>
    <xf numFmtId="0" fontId="0" fillId="0" borderId="35" xfId="0" applyBorder="1"/>
    <xf numFmtId="9" fontId="0" fillId="0" borderId="32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30" xfId="0" applyFont="1" applyFill="1" applyBorder="1"/>
    <xf numFmtId="0" fontId="0" fillId="0" borderId="36" xfId="0" applyBorder="1"/>
    <xf numFmtId="9" fontId="0" fillId="0" borderId="37" xfId="0" applyNumberFormat="1" applyBorder="1"/>
    <xf numFmtId="0" fontId="0" fillId="0" borderId="37" xfId="0" applyBorder="1"/>
    <xf numFmtId="0" fontId="0" fillId="0" borderId="38" xfId="0" applyBorder="1"/>
    <xf numFmtId="9" fontId="0" fillId="5" borderId="39" xfId="0" applyNumberFormat="1" applyFont="1" applyFill="1" applyBorder="1"/>
    <xf numFmtId="9" fontId="0" fillId="0" borderId="27" xfId="0" applyNumberFormat="1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9" fontId="0" fillId="0" borderId="43" xfId="0" applyNumberFormat="1" applyFill="1" applyBorder="1"/>
    <xf numFmtId="0" fontId="0" fillId="0" borderId="44" xfId="0" applyBorder="1"/>
    <xf numFmtId="9" fontId="0" fillId="0" borderId="45" xfId="0" applyNumberFormat="1" applyBorder="1"/>
    <xf numFmtId="0" fontId="0" fillId="0" borderId="46" xfId="0" applyBorder="1"/>
    <xf numFmtId="9" fontId="0" fillId="0" borderId="47" xfId="0" applyNumberFormat="1" applyBorder="1"/>
    <xf numFmtId="0" fontId="0" fillId="0" borderId="47" xfId="0" applyBorder="1"/>
    <xf numFmtId="9" fontId="0" fillId="0" borderId="48" xfId="0" applyNumberFormat="1" applyBorder="1"/>
    <xf numFmtId="0" fontId="5" fillId="0" borderId="28" xfId="0" applyFont="1" applyBorder="1" applyAlignment="1">
      <alignment wrapText="1"/>
    </xf>
    <xf numFmtId="0" fontId="5" fillId="0" borderId="27" xfId="0" applyFont="1" applyFill="1" applyBorder="1"/>
    <xf numFmtId="164" fontId="5" fillId="0" borderId="27" xfId="0" applyNumberFormat="1" applyFont="1" applyFill="1" applyBorder="1"/>
    <xf numFmtId="9" fontId="4" fillId="0" borderId="27" xfId="0" applyNumberFormat="1" applyFont="1" applyFill="1" applyBorder="1"/>
    <xf numFmtId="17" fontId="4" fillId="0" borderId="27" xfId="0" applyNumberFormat="1" applyFont="1" applyBorder="1"/>
    <xf numFmtId="17" fontId="8" fillId="0" borderId="27" xfId="0" applyNumberFormat="1" applyFont="1" applyBorder="1" applyAlignment="1">
      <alignment horizontal="right"/>
    </xf>
    <xf numFmtId="0" fontId="9" fillId="0" borderId="29" xfId="0" applyFont="1" applyBorder="1" applyAlignment="1">
      <alignment wrapText="1"/>
    </xf>
    <xf numFmtId="0" fontId="28" fillId="0" borderId="0" xfId="0" applyFont="1"/>
    <xf numFmtId="0" fontId="7" fillId="0" borderId="0" xfId="0" quotePrefix="1" applyFont="1"/>
    <xf numFmtId="0" fontId="28" fillId="0" borderId="0" xfId="0" quotePrefix="1" applyFont="1"/>
    <xf numFmtId="0" fontId="16" fillId="3" borderId="14" xfId="0" applyFont="1" applyFill="1" applyBorder="1" applyAlignment="1">
      <alignment vertical="center"/>
    </xf>
    <xf numFmtId="0" fontId="16" fillId="3" borderId="19" xfId="0" applyFont="1" applyFill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164" fontId="15" fillId="2" borderId="14" xfId="0" applyNumberFormat="1" applyFont="1" applyFill="1" applyBorder="1" applyAlignment="1">
      <alignment vertical="center"/>
    </xf>
    <xf numFmtId="0" fontId="4" fillId="0" borderId="35" xfId="0" applyFont="1" applyFill="1" applyBorder="1"/>
    <xf numFmtId="0" fontId="4" fillId="0" borderId="34" xfId="0" applyFont="1" applyBorder="1"/>
    <xf numFmtId="0" fontId="29" fillId="2" borderId="5" xfId="0" applyFont="1" applyFill="1" applyBorder="1" applyAlignment="1">
      <alignment horizontal="right" vertical="center" wrapText="1" readingOrder="1"/>
    </xf>
    <xf numFmtId="0" fontId="29" fillId="0" borderId="5" xfId="0" applyFont="1" applyBorder="1" applyAlignment="1">
      <alignment horizontal="right" vertical="center" readingOrder="1"/>
    </xf>
    <xf numFmtId="0" fontId="29" fillId="0" borderId="5" xfId="0" applyFont="1" applyFill="1" applyBorder="1" applyAlignment="1">
      <alignment horizontal="right" vertical="center" wrapText="1" readingOrder="1"/>
    </xf>
    <xf numFmtId="0" fontId="4" fillId="0" borderId="0" xfId="0" applyFont="1" applyFill="1" applyBorder="1"/>
    <xf numFmtId="0" fontId="29" fillId="0" borderId="0" xfId="0" applyFont="1" applyFill="1" applyBorder="1" applyAlignment="1">
      <alignment horizontal="right" vertical="center" wrapText="1" readingOrder="1"/>
    </xf>
    <xf numFmtId="0" fontId="4" fillId="0" borderId="0" xfId="0" applyFont="1" applyBorder="1"/>
    <xf numFmtId="9" fontId="4" fillId="0" borderId="0" xfId="0" applyNumberFormat="1" applyFont="1" applyBorder="1"/>
    <xf numFmtId="17" fontId="4" fillId="0" borderId="0" xfId="0" applyNumberFormat="1" applyFont="1" applyBorder="1"/>
    <xf numFmtId="0" fontId="2" fillId="0" borderId="0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2" borderId="19" xfId="0" applyFont="1" applyFill="1" applyBorder="1" applyAlignment="1">
      <alignment vertical="center"/>
    </xf>
    <xf numFmtId="0" fontId="4" fillId="6" borderId="35" xfId="0" applyFont="1" applyFill="1" applyBorder="1"/>
    <xf numFmtId="0" fontId="29" fillId="6" borderId="5" xfId="0" applyFont="1" applyFill="1" applyBorder="1" applyAlignment="1">
      <alignment horizontal="right" vertical="center" wrapText="1" readingOrder="1"/>
    </xf>
    <xf numFmtId="0" fontId="4" fillId="6" borderId="34" xfId="0" applyFont="1" applyFill="1" applyBorder="1"/>
    <xf numFmtId="9" fontId="4" fillId="6" borderId="5" xfId="0" applyNumberFormat="1" applyFont="1" applyFill="1" applyBorder="1"/>
    <xf numFmtId="17" fontId="8" fillId="6" borderId="5" xfId="0" applyNumberFormat="1" applyFont="1" applyFill="1" applyBorder="1"/>
    <xf numFmtId="17" fontId="4" fillId="6" borderId="5" xfId="0" applyNumberFormat="1" applyFont="1" applyFill="1" applyBorder="1"/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4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6" fillId="0" borderId="17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30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FY2019 Development Project of</a:t>
            </a:r>
            <a:r>
              <a:rPr lang="en-US" baseline="0"/>
              <a:t> the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Sheet2!$M$12:$X$12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Sheet2!$M$13:$X$13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1-4F1D-B467-BC60D8800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068464"/>
        <c:axId val="581070760"/>
      </c:barChart>
      <c:catAx>
        <c:axId val="5810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0760"/>
        <c:crosses val="autoZero"/>
        <c:auto val="1"/>
        <c:lblAlgn val="ctr"/>
        <c:lblOffset val="100"/>
        <c:noMultiLvlLbl val="0"/>
      </c:catAx>
      <c:valAx>
        <c:axId val="5810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project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FY2019 Development Project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Sheet2!$L$13</c:f>
              <c:strCache>
                <c:ptCount val="1"/>
                <c:pt idx="0">
                  <c:v>Project 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Sheet2!$M$12:$X$12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Sheet2!$M$13:$X$13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ECE-968C-82DE7F08880C}"/>
            </c:ext>
          </c:extLst>
        </c:ser>
        <c:ser>
          <c:idx val="1"/>
          <c:order val="1"/>
          <c:tx>
            <c:strRef>
              <c:f>Sheet2!$L$16</c:f>
              <c:strCache>
                <c:ptCount val="1"/>
                <c:pt idx="0">
                  <c:v>Manpower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Sheet2!$M$12:$X$12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Sheet2!$M$16:$X$16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0-4ECE-968C-82DE7F088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0271928"/>
        <c:axId val="580278816"/>
      </c:barChart>
      <c:catAx>
        <c:axId val="5802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8816"/>
        <c:crosses val="autoZero"/>
        <c:auto val="1"/>
        <c:lblAlgn val="ctr"/>
        <c:lblOffset val="100"/>
        <c:noMultiLvlLbl val="0"/>
      </c:catAx>
      <c:valAx>
        <c:axId val="5802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FY2019 Development Project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Sheet2!$L$13</c:f>
              <c:strCache>
                <c:ptCount val="1"/>
                <c:pt idx="0">
                  <c:v>Project 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Sheet2!$M$12:$X$12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Sheet2!$M$13:$X$13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E-4270-BE04-1B4E5F32E546}"/>
            </c:ext>
          </c:extLst>
        </c:ser>
        <c:ser>
          <c:idx val="1"/>
          <c:order val="1"/>
          <c:tx>
            <c:strRef>
              <c:f>Sheet2!$L$14</c:f>
              <c:strCache>
                <c:ptCount val="1"/>
                <c:pt idx="0">
                  <c:v>Add Project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Sheet2!$M$12:$X$12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Sheet2!$M$14:$X$14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E-4270-BE04-1B4E5F32E546}"/>
            </c:ext>
          </c:extLst>
        </c:ser>
        <c:ser>
          <c:idx val="2"/>
          <c:order val="2"/>
          <c:tx>
            <c:strRef>
              <c:f>Sheet2!$L$16</c:f>
              <c:strCache>
                <c:ptCount val="1"/>
                <c:pt idx="0">
                  <c:v>Manpower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Sheet2!$M$12:$X$12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Sheet2!$M$16:$X$16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E-4270-BE04-1B4E5F32E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074696"/>
        <c:axId val="581075024"/>
      </c:barChart>
      <c:catAx>
        <c:axId val="5810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5024"/>
        <c:crosses val="autoZero"/>
        <c:auto val="1"/>
        <c:lblAlgn val="ctr"/>
        <c:lblOffset val="100"/>
        <c:noMultiLvlLbl val="0"/>
      </c:catAx>
      <c:valAx>
        <c:axId val="5810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8939-7C8B-4080-89D8-70A1B28D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0C260-78E1-4E93-89F6-641DBEF2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C9FED-0596-4396-A01F-57116B88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F628D-AA3D-4F6E-86C5-FDF0CBC0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C912A-BF57-4957-9B40-F350D699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7BA7D-2445-44C3-9741-CC321D36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2ED0A-4C4C-42E0-95AC-65561B9C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754EA9-E133-447B-BCF4-19252E9D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B3EC8-38EE-447B-8981-50B7C03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66E50AA-3367-461E-B15E-F16EA6FE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8D2A3D5-40E2-4425-A77C-71D0D2FB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0CA4-F531-4F39-8DEE-455B6D3F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00390-7050-4B73-930E-3481A9F1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E599A-0E86-42E4-B12A-4367DF6B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F3E1F-5A59-4EB3-A39B-823B3B92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724A4-496C-4BC1-A8DD-AF54646F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CFE6C-3AC5-4EE7-A80D-6BDA1BA3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EA599-184C-4FDF-A4D9-D3B4A56A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CA057-9DDA-42E1-8014-720D6CED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BDA991-E1C7-4954-B33D-2D01FA6BC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33753B-1C5E-4146-937E-E0F0C6CC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D9D0D-2D0F-462E-ABB7-A8DDB4A0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175F8-60A1-47BD-8129-8F7C540B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DE811-DEB7-4ABC-B7BA-E5449D86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4ED6-10F2-44C1-9D8B-F0FA1BF3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88171-5FD9-4E8A-8DB9-5753BE63C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8A4183-2425-4465-A783-13B71333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1FC225-2A9F-4710-862D-AE9A0AB8E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2F61BB-3C9F-4518-A6D2-74E71E6A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BDC53-FC28-4129-B371-C8CF4FBD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C9A1258-7405-41F5-A44F-182ED55A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33EE64B-7FF1-4A3F-BC8B-7724A39E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FDB22-1332-437E-BCB1-57ADBBA2E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880F3-3674-4012-A7F9-402B82C3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B6997-5058-4A08-9A32-FFAB6820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4BC6E-BA14-4D78-BEB9-B1071DFB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B2202-6EB1-4455-BBE8-C528784E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47C07-3553-4914-9391-B50C4E57F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C50291-6D44-4D37-A1F4-26B86AFB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73FF9-181D-43E8-9FAF-35A2DB1D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267FA-4294-4F11-99D5-A5264B6F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BE11FCFE-D567-4DBA-ACAC-75BF402F7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A3AF49BC-C4F3-4407-AFDB-2DE050FA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51955</xdr:colOff>
      <xdr:row>12</xdr:row>
      <xdr:rowOff>329046</xdr:rowOff>
    </xdr:from>
    <xdr:to>
      <xdr:col>5</xdr:col>
      <xdr:colOff>0</xdr:colOff>
      <xdr:row>12</xdr:row>
      <xdr:rowOff>329046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C7FA26-9826-4BE3-A4AD-5A499AED7B52}"/>
            </a:ext>
          </a:extLst>
        </xdr:cNvPr>
        <xdr:cNvCxnSpPr/>
      </xdr:nvCxnSpPr>
      <xdr:spPr>
        <a:xfrm>
          <a:off x="4727864" y="7879773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34637</xdr:colOff>
      <xdr:row>12</xdr:row>
      <xdr:rowOff>329046</xdr:rowOff>
    </xdr:from>
    <xdr:to>
      <xdr:col>5</xdr:col>
      <xdr:colOff>779318</xdr:colOff>
      <xdr:row>12</xdr:row>
      <xdr:rowOff>329046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BFFDC1-CFC8-4C81-98CD-CF5FCC3C5BA6}"/>
            </a:ext>
          </a:extLst>
        </xdr:cNvPr>
        <xdr:cNvCxnSpPr/>
      </xdr:nvCxnSpPr>
      <xdr:spPr>
        <a:xfrm>
          <a:off x="5507182" y="7879773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17318</xdr:colOff>
      <xdr:row>11</xdr:row>
      <xdr:rowOff>658091</xdr:rowOff>
    </xdr:from>
    <xdr:to>
      <xdr:col>8</xdr:col>
      <xdr:colOff>761999</xdr:colOff>
      <xdr:row>11</xdr:row>
      <xdr:rowOff>658091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7264640-30F4-42F6-A480-38A52E186937}"/>
            </a:ext>
          </a:extLst>
        </xdr:cNvPr>
        <xdr:cNvCxnSpPr/>
      </xdr:nvCxnSpPr>
      <xdr:spPr>
        <a:xfrm>
          <a:off x="7879773" y="6961909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10</xdr:row>
      <xdr:rowOff>147637</xdr:rowOff>
    </xdr:from>
    <xdr:to>
      <xdr:col>8</xdr:col>
      <xdr:colOff>1514475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12E27-68C5-4EA0-AC67-6B6B79D2F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26</xdr:row>
      <xdr:rowOff>4762</xdr:rowOff>
    </xdr:from>
    <xdr:to>
      <xdr:col>9</xdr:col>
      <xdr:colOff>561975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26D61-31D2-4C79-B987-83BF47DD8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43</xdr:row>
      <xdr:rowOff>95250</xdr:rowOff>
    </xdr:from>
    <xdr:to>
      <xdr:col>9</xdr:col>
      <xdr:colOff>228600</xdr:colOff>
      <xdr:row>60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2A442-1900-4E7B-AC29-07A53FA3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0E54B-E06E-4D12-BACD-D8D6341EB78B}" name="Table256" displayName="Table256" ref="J4:P14" totalsRowShown="0" headerRowDxfId="10" headerRowBorderDxfId="9" tableBorderDxfId="8" totalsRowBorderDxfId="7">
  <autoFilter ref="J4:P14" xr:uid="{00000000-0009-0000-0100-000005000000}"/>
  <tableColumns count="7">
    <tableColumn id="1" xr3:uid="{6E69F77F-E198-4DE1-8C29-DBBC2867F9E6}" name="Member name" dataDxfId="6"/>
    <tableColumn id="2" xr3:uid="{A344FE6C-E582-42A7-9258-52EDA6D0A316}" name="Normal Support" dataDxfId="5"/>
    <tableColumn id="3" xr3:uid="{C265358B-C3EE-42BD-81C4-3ADF1241DDA5}" name="Trouble Support" dataDxfId="4"/>
    <tableColumn id="4" xr3:uid="{DA187BF8-73C6-40CA-B6B0-311E04FABA72}" name="Develop" dataDxfId="3">
      <calculatedColumnFormula>100%-Table256[[#This Row],[Normal Support]]-Table256[[#This Row],[Trouble Support]]</calculatedColumnFormula>
    </tableColumn>
    <tableColumn id="5" xr3:uid="{22A3170F-69B7-487F-8A4C-3120235EF077}" name="Line" dataDxfId="2"/>
    <tableColumn id="6" xr3:uid="{2972FB38-F5A6-40FC-965A-1F5D47735175}" name="Bar" dataDxfId="1"/>
    <tableColumn id="7" xr3:uid="{92024B44-5CCA-4882-9090-A69D636FD0EF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AAC9-C475-4023-A479-10822EDD5E2E}">
  <sheetPr>
    <pageSetUpPr fitToPage="1"/>
  </sheetPr>
  <dimension ref="A1:U79"/>
  <sheetViews>
    <sheetView zoomScale="70" zoomScaleNormal="70" workbookViewId="0">
      <selection sqref="A1:I1"/>
    </sheetView>
  </sheetViews>
  <sheetFormatPr defaultRowHeight="15" x14ac:dyDescent="0.25"/>
  <cols>
    <col min="1" max="1" width="16.7109375" style="73" bestFit="1" customWidth="1"/>
    <col min="2" max="2" width="81.140625" style="73" customWidth="1"/>
    <col min="3" max="3" width="16.7109375" style="73" customWidth="1"/>
    <col min="4" max="4" width="39" style="73" customWidth="1"/>
    <col min="5" max="5" width="54" style="73" customWidth="1"/>
    <col min="6" max="6" width="12.85546875" style="73" customWidth="1"/>
    <col min="7" max="8" width="16.42578125" style="73" bestFit="1" customWidth="1"/>
    <col min="9" max="9" width="50.42578125" style="73" customWidth="1"/>
    <col min="10" max="16384" width="9.140625" style="73"/>
  </cols>
  <sheetData>
    <row r="1" spans="1:21" ht="31.5" x14ac:dyDescent="0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 x14ac:dyDescent="0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 x14ac:dyDescent="0.35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 x14ac:dyDescent="0.35">
      <c r="A4" s="7">
        <v>1</v>
      </c>
      <c r="B4" s="8" t="s">
        <v>95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138</v>
      </c>
    </row>
    <row r="5" spans="1:21" ht="21" x14ac:dyDescent="0.35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 x14ac:dyDescent="0.35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 x14ac:dyDescent="0.35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 x14ac:dyDescent="0.35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 x14ac:dyDescent="0.35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 x14ac:dyDescent="0.35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 x14ac:dyDescent="0.35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 x14ac:dyDescent="0.35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 x14ac:dyDescent="0.35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139</v>
      </c>
    </row>
    <row r="14" spans="1:21" ht="21" x14ac:dyDescent="0.35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139</v>
      </c>
    </row>
    <row r="15" spans="1:21" ht="21" x14ac:dyDescent="0.35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 x14ac:dyDescent="0.35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 x14ac:dyDescent="0.35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 x14ac:dyDescent="0.35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 x14ac:dyDescent="0.35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 x14ac:dyDescent="0.35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 x14ac:dyDescent="0.35">
      <c r="A21" s="7">
        <v>18</v>
      </c>
      <c r="B21" s="10" t="s">
        <v>19</v>
      </c>
      <c r="C21" s="89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 x14ac:dyDescent="0.35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 x14ac:dyDescent="0.35">
      <c r="A23" s="24" t="s">
        <v>97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 x14ac:dyDescent="0.35">
      <c r="A24" s="133" t="s">
        <v>96</v>
      </c>
      <c r="B24" s="134" t="s">
        <v>67</v>
      </c>
      <c r="C24" s="135">
        <v>0</v>
      </c>
      <c r="D24" s="134" t="s">
        <v>50</v>
      </c>
      <c r="E24" s="136">
        <v>0</v>
      </c>
      <c r="F24" s="137">
        <v>43484</v>
      </c>
      <c r="G24" s="138">
        <v>43543</v>
      </c>
      <c r="H24" s="138">
        <v>43635</v>
      </c>
      <c r="I24" s="139" t="s">
        <v>60</v>
      </c>
    </row>
    <row r="25" spans="1:9" ht="45" customHeight="1" x14ac:dyDescent="0.25"/>
    <row r="50" spans="2:3" ht="26.25" x14ac:dyDescent="0.4">
      <c r="B50" s="140" t="s">
        <v>140</v>
      </c>
      <c r="C50" s="38"/>
    </row>
    <row r="51" spans="2:3" ht="26.25" x14ac:dyDescent="0.4">
      <c r="B51" s="141" t="s">
        <v>144</v>
      </c>
      <c r="C51" s="39"/>
    </row>
    <row r="52" spans="2:3" ht="26.25" x14ac:dyDescent="0.4">
      <c r="B52" s="141" t="s">
        <v>142</v>
      </c>
      <c r="C52" s="39"/>
    </row>
    <row r="53" spans="2:3" ht="26.25" x14ac:dyDescent="0.4">
      <c r="B53" s="142" t="s">
        <v>92</v>
      </c>
      <c r="C53" s="39"/>
    </row>
    <row r="54" spans="2:3" ht="26.25" x14ac:dyDescent="0.4">
      <c r="B54" s="141" t="s">
        <v>141</v>
      </c>
      <c r="C54" s="39"/>
    </row>
    <row r="55" spans="2:3" ht="26.25" x14ac:dyDescent="0.4">
      <c r="B55" s="141" t="s">
        <v>136</v>
      </c>
    </row>
    <row r="56" spans="2:3" ht="26.25" x14ac:dyDescent="0.4">
      <c r="B56" s="141" t="s">
        <v>72</v>
      </c>
    </row>
    <row r="57" spans="2:3" ht="26.25" x14ac:dyDescent="0.4">
      <c r="B57" s="141" t="s">
        <v>143</v>
      </c>
    </row>
    <row r="75" spans="1:13" ht="15.75" thickBot="1" x14ac:dyDescent="0.3"/>
    <row r="76" spans="1:13" x14ac:dyDescent="0.25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 x14ac:dyDescent="0.25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 x14ac:dyDescent="0.25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 x14ac:dyDescent="0.3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</sheetData>
  <mergeCells count="1">
    <mergeCell ref="A1:I1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8A2-F352-4998-8263-FDA602600DC1}">
  <dimension ref="A1:P41"/>
  <sheetViews>
    <sheetView zoomScaleNormal="100" workbookViewId="0">
      <pane ySplit="3" topLeftCell="A25" activePane="bottomLeft" state="frozen"/>
      <selection pane="bottomLeft" activeCell="O41" sqref="O41"/>
    </sheetView>
  </sheetViews>
  <sheetFormatPr defaultRowHeight="15" x14ac:dyDescent="0.25"/>
  <cols>
    <col min="1" max="1" width="9.5703125" style="73" customWidth="1"/>
    <col min="2" max="2" width="17.140625" style="73" customWidth="1"/>
    <col min="3" max="3" width="17.42578125" style="73" customWidth="1"/>
    <col min="4" max="4" width="11.85546875" style="73" customWidth="1"/>
    <col min="5" max="7" width="9.140625" style="73"/>
    <col min="8" max="8" width="14.28515625" style="73" bestFit="1" customWidth="1"/>
    <col min="9" max="9" width="10.28515625" style="73" customWidth="1"/>
    <col min="10" max="10" width="16.5703125" style="73" customWidth="1"/>
    <col min="11" max="11" width="17.42578125" style="73" bestFit="1" customWidth="1"/>
    <col min="12" max="12" width="17.7109375" style="73" bestFit="1" customWidth="1"/>
    <col min="13" max="13" width="11.5703125" style="73" bestFit="1" customWidth="1"/>
    <col min="14" max="16384" width="9.140625" style="73"/>
  </cols>
  <sheetData>
    <row r="1" spans="1:16" ht="23.25" x14ac:dyDescent="0.35">
      <c r="A1" s="181" t="s">
        <v>137</v>
      </c>
      <c r="B1" s="181"/>
      <c r="C1" s="181"/>
      <c r="D1" s="181"/>
      <c r="E1" s="181"/>
      <c r="F1" s="181"/>
      <c r="G1" s="181"/>
      <c r="H1" s="95"/>
      <c r="I1" s="95"/>
      <c r="J1" s="95"/>
      <c r="K1" s="73">
        <f>(0+0+0+25+28+70+58+60)/8</f>
        <v>30.125</v>
      </c>
      <c r="L1" s="73">
        <f>(0+0+0+19+26+25+37+23)/8</f>
        <v>16.25</v>
      </c>
      <c r="M1" s="73">
        <f>(0+0+0+56+46+5+5+17)/8</f>
        <v>16.125</v>
      </c>
    </row>
    <row r="2" spans="1:16" x14ac:dyDescent="0.25">
      <c r="A2" s="73" t="s">
        <v>106</v>
      </c>
      <c r="B2" s="182" t="s">
        <v>107</v>
      </c>
      <c r="C2" s="182"/>
      <c r="D2" s="182"/>
      <c r="E2" s="182"/>
      <c r="F2" s="182"/>
      <c r="G2" s="182"/>
    </row>
    <row r="3" spans="1:16" x14ac:dyDescent="0.25">
      <c r="B3" s="183" t="s">
        <v>108</v>
      </c>
      <c r="C3" s="183"/>
      <c r="D3" s="183"/>
      <c r="E3" s="183"/>
      <c r="F3" s="183"/>
      <c r="G3" s="183"/>
    </row>
    <row r="4" spans="1:16" x14ac:dyDescent="0.25">
      <c r="B4" s="96" t="s">
        <v>109</v>
      </c>
      <c r="C4" s="97" t="s">
        <v>78</v>
      </c>
      <c r="D4" s="97" t="s">
        <v>77</v>
      </c>
      <c r="E4" s="97" t="s">
        <v>76</v>
      </c>
      <c r="F4" s="97" t="s">
        <v>110</v>
      </c>
      <c r="G4" s="98" t="s">
        <v>111</v>
      </c>
      <c r="J4" s="99" t="s">
        <v>109</v>
      </c>
      <c r="K4" s="100" t="s">
        <v>78</v>
      </c>
      <c r="L4" s="100" t="s">
        <v>77</v>
      </c>
      <c r="M4" s="100" t="s">
        <v>76</v>
      </c>
      <c r="N4" s="101" t="s">
        <v>110</v>
      </c>
      <c r="O4" s="102" t="s">
        <v>111</v>
      </c>
      <c r="P4" s="100" t="s">
        <v>112</v>
      </c>
    </row>
    <row r="5" spans="1:16" x14ac:dyDescent="0.25">
      <c r="A5" s="103" t="s">
        <v>113</v>
      </c>
      <c r="B5" s="103" t="s">
        <v>114</v>
      </c>
      <c r="C5" s="104">
        <v>0.13</v>
      </c>
      <c r="D5" s="104">
        <v>0.4</v>
      </c>
      <c r="E5" s="104">
        <v>0.47</v>
      </c>
      <c r="F5" s="105"/>
      <c r="G5" s="106"/>
      <c r="I5" s="73" t="s">
        <v>33</v>
      </c>
      <c r="J5" s="107" t="s">
        <v>113</v>
      </c>
      <c r="K5" s="108">
        <v>0</v>
      </c>
      <c r="L5" s="108">
        <v>0</v>
      </c>
      <c r="M5" s="108">
        <v>0</v>
      </c>
      <c r="N5" s="109"/>
      <c r="O5" s="110"/>
      <c r="P5" s="111">
        <f>SUM(Table256[[#This Row],[Normal Support]:[Develop]])</f>
        <v>0</v>
      </c>
    </row>
    <row r="6" spans="1:16" x14ac:dyDescent="0.25">
      <c r="A6" s="112" t="s">
        <v>20</v>
      </c>
      <c r="B6" s="103" t="s">
        <v>115</v>
      </c>
      <c r="C6" s="113">
        <v>0.12</v>
      </c>
      <c r="D6" s="113">
        <v>0.06</v>
      </c>
      <c r="E6" s="113">
        <v>0.81</v>
      </c>
      <c r="F6" s="114"/>
      <c r="G6" s="115"/>
      <c r="I6" s="73" t="s">
        <v>33</v>
      </c>
      <c r="J6" s="107" t="s">
        <v>116</v>
      </c>
      <c r="K6" s="108">
        <v>0.65</v>
      </c>
      <c r="L6" s="108">
        <v>0.1</v>
      </c>
      <c r="M6" s="108">
        <f>100%-Table256[[#This Row],[Normal Support]]-Table256[[#This Row],[Trouble Support]]</f>
        <v>0.24999999999999997</v>
      </c>
      <c r="N6" s="109"/>
      <c r="O6" s="110"/>
      <c r="P6" s="108">
        <f>SUM(Table256[[#This Row],[Normal Support]:[Develop]])</f>
        <v>1</v>
      </c>
    </row>
    <row r="7" spans="1:16" x14ac:dyDescent="0.25">
      <c r="A7" s="103" t="s">
        <v>79</v>
      </c>
      <c r="B7" s="103" t="s">
        <v>117</v>
      </c>
      <c r="C7" s="104">
        <v>0.18</v>
      </c>
      <c r="D7" s="104">
        <v>0.4</v>
      </c>
      <c r="E7" s="104">
        <v>0.42</v>
      </c>
      <c r="F7" s="105"/>
      <c r="G7" s="106"/>
      <c r="I7" s="73" t="s">
        <v>33</v>
      </c>
      <c r="J7" s="107" t="s">
        <v>79</v>
      </c>
      <c r="K7" s="108">
        <v>0.45</v>
      </c>
      <c r="L7" s="108">
        <v>0.2</v>
      </c>
      <c r="M7" s="108">
        <f>100%-Table256[[#This Row],[Normal Support]]-Table256[[#This Row],[Trouble Support]]</f>
        <v>0.35000000000000003</v>
      </c>
      <c r="N7" s="109"/>
      <c r="O7" s="110"/>
      <c r="P7" s="108">
        <f>SUM(Table256[[#This Row],[Normal Support]:[Develop]])</f>
        <v>1</v>
      </c>
    </row>
    <row r="8" spans="1:16" x14ac:dyDescent="0.25">
      <c r="A8" s="112" t="s">
        <v>12</v>
      </c>
      <c r="B8" s="103" t="s">
        <v>118</v>
      </c>
      <c r="C8" s="113">
        <v>0.17</v>
      </c>
      <c r="D8" s="113">
        <v>0.31</v>
      </c>
      <c r="E8" s="113">
        <v>0.52</v>
      </c>
      <c r="F8" s="114"/>
      <c r="G8" s="115"/>
      <c r="I8" s="73" t="s">
        <v>33</v>
      </c>
      <c r="J8" s="107" t="s">
        <v>12</v>
      </c>
      <c r="K8" s="108">
        <v>0.3</v>
      </c>
      <c r="L8" s="108">
        <v>0.45</v>
      </c>
      <c r="M8" s="108">
        <f>100%-Table256[[#This Row],[Normal Support]]-Table256[[#This Row],[Trouble Support]]</f>
        <v>0.24999999999999994</v>
      </c>
      <c r="N8" s="109"/>
      <c r="O8" s="110"/>
      <c r="P8" s="108">
        <f>SUM(Table256[[#This Row],[Normal Support]:[Develop]])</f>
        <v>1</v>
      </c>
    </row>
    <row r="9" spans="1:16" x14ac:dyDescent="0.25">
      <c r="A9" s="103" t="s">
        <v>15</v>
      </c>
      <c r="B9" s="103" t="s">
        <v>119</v>
      </c>
      <c r="C9" s="104">
        <v>0.5</v>
      </c>
      <c r="D9" s="104">
        <v>0.26</v>
      </c>
      <c r="E9" s="104">
        <v>0.24</v>
      </c>
      <c r="F9" s="105"/>
      <c r="G9" s="106"/>
      <c r="I9" s="73" t="s">
        <v>33</v>
      </c>
      <c r="J9" s="107" t="s">
        <v>15</v>
      </c>
      <c r="K9" s="108">
        <v>0.68</v>
      </c>
      <c r="L9" s="108">
        <v>0.26</v>
      </c>
      <c r="M9" s="108">
        <f>100%-Table256[[#This Row],[Normal Support]]-Table256[[#This Row],[Trouble Support]]</f>
        <v>5.9999999999999942E-2</v>
      </c>
      <c r="N9" s="109"/>
      <c r="O9" s="110"/>
      <c r="P9" s="108">
        <f>SUM(Table256[[#This Row],[Normal Support]:[Develop]])</f>
        <v>1</v>
      </c>
    </row>
    <row r="10" spans="1:16" x14ac:dyDescent="0.25">
      <c r="A10" s="112" t="s">
        <v>120</v>
      </c>
      <c r="B10" s="103" t="s">
        <v>121</v>
      </c>
      <c r="C10" s="113">
        <v>0.1</v>
      </c>
      <c r="D10" s="113">
        <v>0.16</v>
      </c>
      <c r="E10" s="113">
        <v>0.74</v>
      </c>
      <c r="F10" s="114"/>
      <c r="G10" s="115"/>
      <c r="I10" s="73" t="s">
        <v>33</v>
      </c>
      <c r="J10" s="107" t="s">
        <v>122</v>
      </c>
      <c r="K10" s="108">
        <v>0.83</v>
      </c>
      <c r="L10" s="108">
        <v>0.1</v>
      </c>
      <c r="M10" s="108">
        <f>100%-Table256[[#This Row],[Normal Support]]-Table256[[#This Row],[Trouble Support]]</f>
        <v>7.0000000000000034E-2</v>
      </c>
      <c r="N10" s="109"/>
      <c r="O10" s="110"/>
      <c r="P10" s="108">
        <f>SUM(Table256[[#This Row],[Normal Support]:[Develop]])</f>
        <v>1</v>
      </c>
    </row>
    <row r="11" spans="1:16" x14ac:dyDescent="0.25">
      <c r="A11" s="116" t="s">
        <v>123</v>
      </c>
      <c r="B11" s="116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7"/>
      <c r="K11" s="108"/>
      <c r="L11" s="108"/>
      <c r="M11" s="108"/>
      <c r="N11" s="109"/>
      <c r="O11" s="110"/>
      <c r="P11" s="108"/>
    </row>
    <row r="12" spans="1:16" x14ac:dyDescent="0.25">
      <c r="I12" s="73" t="s">
        <v>33</v>
      </c>
      <c r="J12" s="107" t="s">
        <v>124</v>
      </c>
      <c r="K12" s="108">
        <v>0.74</v>
      </c>
      <c r="L12" s="108">
        <v>0.2</v>
      </c>
      <c r="M12" s="108">
        <f>100%-Table256[[#This Row],[Normal Support]]-Table256[[#This Row],[Trouble Support]]</f>
        <v>0.06</v>
      </c>
      <c r="N12" s="109"/>
      <c r="O12" s="110"/>
      <c r="P12" s="108">
        <f>SUM(Table256[[#This Row],[Normal Support]:[Develop]])</f>
        <v>1</v>
      </c>
    </row>
    <row r="13" spans="1:16" x14ac:dyDescent="0.25">
      <c r="I13" s="73" t="s">
        <v>33</v>
      </c>
      <c r="J13" s="117" t="s">
        <v>80</v>
      </c>
      <c r="K13" s="118">
        <v>0.3</v>
      </c>
      <c r="L13" s="118">
        <v>0.6</v>
      </c>
      <c r="M13" s="108">
        <v>0.1</v>
      </c>
      <c r="N13" s="119"/>
      <c r="O13" s="120"/>
      <c r="P13" s="108">
        <f>SUM(Table256[[#This Row],[Normal Support]:[Develop]])</f>
        <v>0.99999999999999989</v>
      </c>
    </row>
    <row r="14" spans="1:16" x14ac:dyDescent="0.25">
      <c r="J14" s="117" t="s">
        <v>123</v>
      </c>
      <c r="K14" s="118">
        <f>AVERAGE(K5:K13)</f>
        <v>0.49375000000000002</v>
      </c>
      <c r="L14" s="118">
        <f>AVERAGE(L5:L13)</f>
        <v>0.23875000000000002</v>
      </c>
      <c r="M14" s="108">
        <f>100%-Table256[[#This Row],[Normal Support]]-Table256[[#This Row],[Trouble Support]]</f>
        <v>0.26749999999999996</v>
      </c>
      <c r="N14" s="119"/>
      <c r="O14" s="120"/>
      <c r="P14" s="118">
        <f>SUM(Table256[[#This Row],[Normal Support]:[Develop]])</f>
        <v>1</v>
      </c>
    </row>
    <row r="16" spans="1:16" x14ac:dyDescent="0.25">
      <c r="J16" s="96" t="s">
        <v>109</v>
      </c>
      <c r="K16" s="97" t="s">
        <v>125</v>
      </c>
      <c r="L16" s="97" t="s">
        <v>126</v>
      </c>
      <c r="M16" s="97" t="s">
        <v>127</v>
      </c>
    </row>
    <row r="17" spans="10:13" x14ac:dyDescent="0.25">
      <c r="J17" s="103" t="s">
        <v>114</v>
      </c>
      <c r="K17" s="104">
        <v>0</v>
      </c>
      <c r="L17" s="104">
        <v>0</v>
      </c>
      <c r="M17" s="104">
        <v>0</v>
      </c>
    </row>
    <row r="18" spans="10:13" x14ac:dyDescent="0.25">
      <c r="J18" s="96" t="s">
        <v>109</v>
      </c>
      <c r="K18" s="97" t="s">
        <v>125</v>
      </c>
      <c r="L18" s="97" t="s">
        <v>126</v>
      </c>
      <c r="M18" s="97" t="s">
        <v>127</v>
      </c>
    </row>
    <row r="19" spans="10:13" x14ac:dyDescent="0.25">
      <c r="J19" s="103" t="s">
        <v>115</v>
      </c>
      <c r="K19" s="113">
        <v>0.65</v>
      </c>
      <c r="L19" s="113">
        <v>0.1</v>
      </c>
      <c r="M19" s="113">
        <v>0.25</v>
      </c>
    </row>
    <row r="20" spans="10:13" x14ac:dyDescent="0.25">
      <c r="J20" s="96" t="s">
        <v>109</v>
      </c>
      <c r="K20" s="97" t="s">
        <v>125</v>
      </c>
      <c r="L20" s="97" t="s">
        <v>126</v>
      </c>
      <c r="M20" s="97" t="s">
        <v>127</v>
      </c>
    </row>
    <row r="21" spans="10:13" x14ac:dyDescent="0.25">
      <c r="J21" s="103" t="s">
        <v>117</v>
      </c>
      <c r="K21" s="104">
        <v>0.45</v>
      </c>
      <c r="L21" s="104">
        <v>0.2</v>
      </c>
      <c r="M21" s="104">
        <v>0.35</v>
      </c>
    </row>
    <row r="22" spans="10:13" x14ac:dyDescent="0.25">
      <c r="J22" s="96" t="s">
        <v>109</v>
      </c>
      <c r="K22" s="97" t="s">
        <v>125</v>
      </c>
      <c r="L22" s="97" t="s">
        <v>126</v>
      </c>
      <c r="M22" s="97" t="s">
        <v>127</v>
      </c>
    </row>
    <row r="23" spans="10:13" x14ac:dyDescent="0.25">
      <c r="J23" s="103" t="s">
        <v>118</v>
      </c>
      <c r="K23" s="113">
        <v>0.3</v>
      </c>
      <c r="L23" s="113">
        <v>0.45</v>
      </c>
      <c r="M23" s="113">
        <v>0.25</v>
      </c>
    </row>
    <row r="24" spans="10:13" x14ac:dyDescent="0.25">
      <c r="J24" s="96" t="s">
        <v>109</v>
      </c>
      <c r="K24" s="97" t="s">
        <v>125</v>
      </c>
      <c r="L24" s="97" t="s">
        <v>126</v>
      </c>
      <c r="M24" s="97" t="s">
        <v>127</v>
      </c>
    </row>
    <row r="25" spans="10:13" x14ac:dyDescent="0.25">
      <c r="J25" s="103" t="s">
        <v>119</v>
      </c>
      <c r="K25" s="104">
        <v>0.68</v>
      </c>
      <c r="L25" s="104">
        <v>0.26</v>
      </c>
      <c r="M25" s="104">
        <v>0.06</v>
      </c>
    </row>
    <row r="26" spans="10:13" x14ac:dyDescent="0.25">
      <c r="J26" s="96" t="s">
        <v>109</v>
      </c>
      <c r="K26" s="97" t="s">
        <v>125</v>
      </c>
      <c r="L26" s="97" t="s">
        <v>126</v>
      </c>
      <c r="M26" s="97" t="s">
        <v>127</v>
      </c>
    </row>
    <row r="27" spans="10:13" x14ac:dyDescent="0.25">
      <c r="J27" s="103" t="s">
        <v>121</v>
      </c>
      <c r="K27" s="113">
        <v>0.83</v>
      </c>
      <c r="L27" s="113">
        <v>0.1</v>
      </c>
      <c r="M27" s="113">
        <v>7.0000000000000007E-2</v>
      </c>
    </row>
    <row r="29" spans="10:13" x14ac:dyDescent="0.25">
      <c r="J29" s="96" t="s">
        <v>109</v>
      </c>
      <c r="K29" s="97" t="s">
        <v>125</v>
      </c>
      <c r="L29" s="97" t="s">
        <v>126</v>
      </c>
      <c r="M29" s="97" t="s">
        <v>127</v>
      </c>
    </row>
    <row r="30" spans="10:13" x14ac:dyDescent="0.25">
      <c r="J30" s="103" t="s">
        <v>128</v>
      </c>
      <c r="K30" s="113">
        <v>0.74</v>
      </c>
      <c r="L30" s="113">
        <v>0.2</v>
      </c>
      <c r="M30" s="113">
        <v>0.06</v>
      </c>
    </row>
    <row r="31" spans="10:13" x14ac:dyDescent="0.25">
      <c r="J31" s="96" t="s">
        <v>109</v>
      </c>
      <c r="K31" s="97" t="s">
        <v>125</v>
      </c>
      <c r="L31" s="97" t="s">
        <v>126</v>
      </c>
      <c r="M31" s="97" t="s">
        <v>127</v>
      </c>
    </row>
    <row r="32" spans="10:13" x14ac:dyDescent="0.25">
      <c r="J32" s="73" t="s">
        <v>129</v>
      </c>
      <c r="K32" s="121">
        <v>0.3</v>
      </c>
      <c r="L32" s="121">
        <v>0.69</v>
      </c>
      <c r="M32" s="121">
        <v>0.1</v>
      </c>
    </row>
    <row r="34" spans="1:13" x14ac:dyDescent="0.25">
      <c r="J34" s="96" t="s">
        <v>109</v>
      </c>
      <c r="K34" s="97" t="s">
        <v>78</v>
      </c>
      <c r="L34" s="97" t="s">
        <v>77</v>
      </c>
      <c r="M34" s="97" t="s">
        <v>76</v>
      </c>
    </row>
    <row r="35" spans="1:13" x14ac:dyDescent="0.25">
      <c r="J35" s="116" t="s">
        <v>130</v>
      </c>
      <c r="K35" s="49">
        <v>0.49</v>
      </c>
      <c r="L35" s="49">
        <v>0.24</v>
      </c>
      <c r="M35" s="49">
        <v>0.27</v>
      </c>
    </row>
    <row r="36" spans="1:13" x14ac:dyDescent="0.25">
      <c r="J36" s="96" t="s">
        <v>109</v>
      </c>
      <c r="K36" s="97" t="s">
        <v>131</v>
      </c>
      <c r="L36" s="97" t="s">
        <v>132</v>
      </c>
      <c r="M36" s="97" t="s">
        <v>133</v>
      </c>
    </row>
    <row r="37" spans="1:13" ht="15.75" thickBot="1" x14ac:dyDescent="0.3">
      <c r="J37" s="73" t="s">
        <v>134</v>
      </c>
      <c r="K37" s="122">
        <v>0.49</v>
      </c>
      <c r="L37" s="122">
        <v>0.24</v>
      </c>
      <c r="M37" s="122">
        <v>0.27</v>
      </c>
    </row>
    <row r="38" spans="1:13" x14ac:dyDescent="0.25">
      <c r="A38" s="123"/>
      <c r="B38" s="124" t="s">
        <v>113</v>
      </c>
      <c r="C38" s="124" t="s">
        <v>20</v>
      </c>
      <c r="D38" s="124" t="s">
        <v>79</v>
      </c>
      <c r="E38" s="124" t="s">
        <v>12</v>
      </c>
      <c r="F38" s="124" t="s">
        <v>15</v>
      </c>
      <c r="G38" s="124" t="s">
        <v>120</v>
      </c>
      <c r="H38" s="124" t="s">
        <v>135</v>
      </c>
      <c r="I38" s="124" t="s">
        <v>124</v>
      </c>
      <c r="J38" s="125" t="s">
        <v>80</v>
      </c>
      <c r="K38" s="126"/>
      <c r="L38" s="48"/>
      <c r="M38" s="48"/>
    </row>
    <row r="39" spans="1:13" x14ac:dyDescent="0.25">
      <c r="A39" s="127" t="s">
        <v>78</v>
      </c>
      <c r="B39" s="108">
        <v>0.13</v>
      </c>
      <c r="C39" s="108">
        <v>0.12</v>
      </c>
      <c r="D39" s="108">
        <v>0.18</v>
      </c>
      <c r="E39" s="108">
        <v>0.17</v>
      </c>
      <c r="F39" s="108">
        <v>0.5</v>
      </c>
      <c r="G39" s="108">
        <v>0.1</v>
      </c>
      <c r="H39" s="108">
        <v>0.81</v>
      </c>
      <c r="I39" s="108">
        <v>0.94</v>
      </c>
      <c r="J39" s="128">
        <v>0.82</v>
      </c>
      <c r="K39" s="126"/>
      <c r="L39" s="48"/>
      <c r="M39" s="48"/>
    </row>
    <row r="40" spans="1:13" x14ac:dyDescent="0.25">
      <c r="A40" s="127" t="s">
        <v>77</v>
      </c>
      <c r="B40" s="108">
        <v>0.4</v>
      </c>
      <c r="C40" s="108">
        <v>0.06</v>
      </c>
      <c r="D40" s="108">
        <v>0.4</v>
      </c>
      <c r="E40" s="108">
        <v>0.31</v>
      </c>
      <c r="F40" s="108">
        <v>0.26</v>
      </c>
      <c r="G40" s="108">
        <v>0.16</v>
      </c>
      <c r="H40" s="108">
        <v>0.19</v>
      </c>
      <c r="I40" s="108">
        <v>0.04</v>
      </c>
      <c r="J40" s="128">
        <v>0.08</v>
      </c>
    </row>
    <row r="41" spans="1:13" ht="15.75" thickBot="1" x14ac:dyDescent="0.3">
      <c r="A41" s="129" t="s">
        <v>76</v>
      </c>
      <c r="B41" s="130">
        <v>0.47</v>
      </c>
      <c r="C41" s="130">
        <v>0.81</v>
      </c>
      <c r="D41" s="130">
        <v>0.42</v>
      </c>
      <c r="E41" s="130">
        <v>0.52</v>
      </c>
      <c r="F41" s="130">
        <v>0.24</v>
      </c>
      <c r="G41" s="130">
        <v>0.74</v>
      </c>
      <c r="H41" s="131"/>
      <c r="I41" s="130">
        <v>0.02</v>
      </c>
      <c r="J41" s="132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44C92BC-D456-42C2-96FD-C7A6D4288CF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D14616DD-EC44-4264-B2B8-0FD8F0408507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79B22758-89E9-48EB-9F85-00A8658E98A8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8ACC720C-04F3-4D34-9FB7-819DD6B68708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9070F81D-721B-4D9F-AAE8-5861609B177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B061A45E-1B47-4B82-8F96-3422432252D7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B010-1CE2-4918-9477-20C2B1257DAB}">
  <sheetPr>
    <pageSetUpPr fitToPage="1"/>
  </sheetPr>
  <dimension ref="A1:U83"/>
  <sheetViews>
    <sheetView topLeftCell="A16" zoomScale="70" zoomScaleNormal="70" workbookViewId="0">
      <selection activeCell="E8" sqref="E8"/>
    </sheetView>
  </sheetViews>
  <sheetFormatPr defaultRowHeight="15" x14ac:dyDescent="0.25"/>
  <cols>
    <col min="1" max="1" width="16.7109375" style="73" bestFit="1" customWidth="1"/>
    <col min="2" max="2" width="81.140625" style="73" customWidth="1"/>
    <col min="3" max="3" width="16.7109375" style="73" customWidth="1"/>
    <col min="4" max="4" width="39" style="73" customWidth="1"/>
    <col min="5" max="5" width="54" style="73" customWidth="1"/>
    <col min="6" max="6" width="12.85546875" style="73" customWidth="1"/>
    <col min="7" max="8" width="16.42578125" style="73" bestFit="1" customWidth="1"/>
    <col min="9" max="9" width="43.28515625" style="73" customWidth="1"/>
    <col min="10" max="16384" width="9.140625" style="73"/>
  </cols>
  <sheetData>
    <row r="1" spans="1:21" ht="31.5" x14ac:dyDescent="0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 x14ac:dyDescent="0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 x14ac:dyDescent="0.35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 x14ac:dyDescent="0.35">
      <c r="A4" s="7">
        <v>1</v>
      </c>
      <c r="B4" s="8" t="s">
        <v>95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 x14ac:dyDescent="0.35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 x14ac:dyDescent="0.35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 x14ac:dyDescent="0.35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 x14ac:dyDescent="0.35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 x14ac:dyDescent="0.35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 x14ac:dyDescent="0.35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 x14ac:dyDescent="0.35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 x14ac:dyDescent="0.35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 x14ac:dyDescent="0.35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 x14ac:dyDescent="0.35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 x14ac:dyDescent="0.35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 x14ac:dyDescent="0.35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 x14ac:dyDescent="0.35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 x14ac:dyDescent="0.35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 x14ac:dyDescent="0.35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 x14ac:dyDescent="0.35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 x14ac:dyDescent="0.35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 x14ac:dyDescent="0.35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 x14ac:dyDescent="0.35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 x14ac:dyDescent="0.35">
      <c r="A24" s="7">
        <v>21</v>
      </c>
      <c r="B24" s="10" t="s">
        <v>19</v>
      </c>
      <c r="C24" s="89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 x14ac:dyDescent="0.35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 x14ac:dyDescent="0.35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 x14ac:dyDescent="0.35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 x14ac:dyDescent="0.35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 x14ac:dyDescent="0.35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 x14ac:dyDescent="0.35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 x14ac:dyDescent="0.35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 x14ac:dyDescent="0.25"/>
    <row r="55" spans="2:3" ht="23.25" x14ac:dyDescent="0.35">
      <c r="B55" s="38" t="s">
        <v>69</v>
      </c>
      <c r="C55" s="38"/>
    </row>
    <row r="56" spans="2:3" ht="23.25" x14ac:dyDescent="0.35">
      <c r="B56" s="39" t="s">
        <v>70</v>
      </c>
      <c r="C56" s="39"/>
    </row>
    <row r="57" spans="2:3" ht="23.25" x14ac:dyDescent="0.35">
      <c r="B57" s="39" t="s">
        <v>71</v>
      </c>
      <c r="C57" s="39"/>
    </row>
    <row r="58" spans="2:3" ht="23.25" x14ac:dyDescent="0.35">
      <c r="B58" s="39" t="s">
        <v>72</v>
      </c>
    </row>
    <row r="59" spans="2:3" ht="23.25" x14ac:dyDescent="0.35">
      <c r="B59" s="39" t="s">
        <v>73</v>
      </c>
    </row>
    <row r="60" spans="2:3" ht="23.25" x14ac:dyDescent="0.35">
      <c r="B60" s="39" t="s">
        <v>74</v>
      </c>
    </row>
    <row r="79" spans="1:13" ht="15.75" thickBot="1" x14ac:dyDescent="0.3"/>
    <row r="80" spans="1:13" x14ac:dyDescent="0.25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 x14ac:dyDescent="0.25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 x14ac:dyDescent="0.25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 x14ac:dyDescent="0.3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D13C-7E4D-4148-BA29-946FA50EB6B0}">
  <sheetPr>
    <pageSetUpPr fitToPage="1"/>
  </sheetPr>
  <dimension ref="A1:U77"/>
  <sheetViews>
    <sheetView topLeftCell="A13" zoomScale="70" zoomScaleNormal="70" workbookViewId="0">
      <selection activeCell="D16" sqref="D16"/>
    </sheetView>
  </sheetViews>
  <sheetFormatPr defaultRowHeight="15" x14ac:dyDescent="0.2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 x14ac:dyDescent="0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 x14ac:dyDescent="0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 x14ac:dyDescent="0.35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 x14ac:dyDescent="0.35">
      <c r="A4" s="7">
        <v>1</v>
      </c>
      <c r="B4" s="8" t="s">
        <v>95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105</v>
      </c>
    </row>
    <row r="5" spans="1:21" ht="21" x14ac:dyDescent="0.35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 x14ac:dyDescent="0.35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 x14ac:dyDescent="0.35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 x14ac:dyDescent="0.35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 x14ac:dyDescent="0.35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 x14ac:dyDescent="0.35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 x14ac:dyDescent="0.35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 x14ac:dyDescent="0.35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 x14ac:dyDescent="0.35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 x14ac:dyDescent="0.35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 x14ac:dyDescent="0.35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 x14ac:dyDescent="0.35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 x14ac:dyDescent="0.35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 x14ac:dyDescent="0.35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 x14ac:dyDescent="0.35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 x14ac:dyDescent="0.35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 x14ac:dyDescent="0.35">
      <c r="A21" s="7">
        <v>18</v>
      </c>
      <c r="B21" s="10" t="s">
        <v>19</v>
      </c>
      <c r="C21" s="89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 x14ac:dyDescent="0.35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 x14ac:dyDescent="0.35">
      <c r="A23" s="24" t="s">
        <v>97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 x14ac:dyDescent="0.35">
      <c r="A24" s="24" t="s">
        <v>96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 x14ac:dyDescent="0.35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 x14ac:dyDescent="0.25"/>
    <row r="49" spans="2:3" ht="23.25" x14ac:dyDescent="0.35">
      <c r="B49" s="38" t="s">
        <v>69</v>
      </c>
      <c r="C49" s="38"/>
    </row>
    <row r="50" spans="2:3" ht="23.25" x14ac:dyDescent="0.35">
      <c r="B50" s="39" t="s">
        <v>70</v>
      </c>
      <c r="C50" s="39"/>
    </row>
    <row r="51" spans="2:3" ht="23.25" x14ac:dyDescent="0.35">
      <c r="B51" s="39" t="s">
        <v>71</v>
      </c>
      <c r="C51" s="39"/>
    </row>
    <row r="52" spans="2:3" ht="23.25" x14ac:dyDescent="0.35">
      <c r="B52" s="39" t="s">
        <v>72</v>
      </c>
    </row>
    <row r="53" spans="2:3" ht="23.25" x14ac:dyDescent="0.35">
      <c r="B53" s="39" t="s">
        <v>73</v>
      </c>
    </row>
    <row r="54" spans="2:3" ht="23.25" x14ac:dyDescent="0.35">
      <c r="B54" s="39" t="s">
        <v>74</v>
      </c>
    </row>
    <row r="73" spans="1:13" ht="15.75" thickBot="1" x14ac:dyDescent="0.3"/>
    <row r="74" spans="1:13" x14ac:dyDescent="0.25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 x14ac:dyDescent="0.25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 x14ac:dyDescent="0.25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 x14ac:dyDescent="0.3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02E5-0676-4E49-BBC7-A60576DFC664}">
  <dimension ref="A1:C8"/>
  <sheetViews>
    <sheetView workbookViewId="0">
      <selection activeCell="B3" sqref="B3"/>
    </sheetView>
  </sheetViews>
  <sheetFormatPr defaultRowHeight="15" x14ac:dyDescent="0.25"/>
  <cols>
    <col min="2" max="2" width="58" bestFit="1" customWidth="1"/>
  </cols>
  <sheetData>
    <row r="1" spans="1:3" ht="23.25" x14ac:dyDescent="0.25">
      <c r="A1" s="184" t="s">
        <v>94</v>
      </c>
      <c r="B1" s="184"/>
      <c r="C1" s="184"/>
    </row>
    <row r="2" spans="1:3" s="73" customFormat="1" ht="18.75" x14ac:dyDescent="0.25">
      <c r="A2" s="86" t="s">
        <v>24</v>
      </c>
      <c r="B2" s="87" t="s">
        <v>82</v>
      </c>
      <c r="C2" s="88" t="s">
        <v>93</v>
      </c>
    </row>
    <row r="3" spans="1:3" ht="18.75" x14ac:dyDescent="0.3">
      <c r="A3" s="77">
        <v>1</v>
      </c>
      <c r="B3" s="78"/>
      <c r="C3" s="79"/>
    </row>
    <row r="4" spans="1:3" ht="18.75" x14ac:dyDescent="0.3">
      <c r="A4" s="77">
        <v>2</v>
      </c>
      <c r="B4" s="78"/>
      <c r="C4" s="80"/>
    </row>
    <row r="5" spans="1:3" ht="18.75" x14ac:dyDescent="0.3">
      <c r="A5" s="77">
        <v>3</v>
      </c>
      <c r="B5" s="81"/>
      <c r="C5" s="82"/>
    </row>
    <row r="6" spans="1:3" ht="18.75" x14ac:dyDescent="0.3">
      <c r="A6" s="77">
        <v>4</v>
      </c>
      <c r="B6" s="81"/>
      <c r="C6" s="82"/>
    </row>
    <row r="7" spans="1:3" ht="18.75" x14ac:dyDescent="0.3">
      <c r="A7" s="83">
        <v>5</v>
      </c>
      <c r="B7" s="84"/>
      <c r="C7" s="85"/>
    </row>
    <row r="8" spans="1:3" x14ac:dyDescent="0.25">
      <c r="A8" s="74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C9B1-1293-41AC-B796-87A4A7394E0F}">
  <sheetPr>
    <pageSetUpPr fitToPage="1"/>
  </sheetPr>
  <dimension ref="A1:R22"/>
  <sheetViews>
    <sheetView showGridLines="0" tabSelected="1" zoomScale="55" zoomScaleNormal="55" workbookViewId="0">
      <selection activeCell="J12" sqref="J12"/>
    </sheetView>
  </sheetViews>
  <sheetFormatPr defaultColWidth="9.140625" defaultRowHeight="16.5" x14ac:dyDescent="0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16384" width="9.140625" style="53"/>
  </cols>
  <sheetData>
    <row r="1" spans="1:18" ht="68.25" customHeight="1" thickBot="1" x14ac:dyDescent="0.3">
      <c r="A1" s="187" t="s">
        <v>145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</row>
    <row r="2" spans="1:18" ht="28.5" customHeight="1" x14ac:dyDescent="0.25">
      <c r="A2" s="185" t="s">
        <v>85</v>
      </c>
      <c r="B2" s="186"/>
      <c r="C2" s="94" t="s">
        <v>0</v>
      </c>
      <c r="D2" s="94" t="s">
        <v>1</v>
      </c>
      <c r="E2" s="169" t="s">
        <v>2</v>
      </c>
      <c r="F2" s="172" t="s">
        <v>3</v>
      </c>
      <c r="G2" s="94" t="s">
        <v>4</v>
      </c>
      <c r="H2" s="94" t="s">
        <v>5</v>
      </c>
      <c r="I2" s="94" t="s">
        <v>6</v>
      </c>
      <c r="J2" s="94" t="s">
        <v>7</v>
      </c>
      <c r="K2" s="94" t="s">
        <v>8</v>
      </c>
      <c r="L2" s="94" t="s">
        <v>9</v>
      </c>
      <c r="M2" s="94" t="s">
        <v>10</v>
      </c>
      <c r="N2" s="94" t="s">
        <v>11</v>
      </c>
      <c r="O2" s="54" t="s">
        <v>83</v>
      </c>
    </row>
    <row r="3" spans="1:18" ht="28.5" customHeight="1" x14ac:dyDescent="0.25">
      <c r="A3" s="188" t="s">
        <v>86</v>
      </c>
      <c r="B3" s="55" t="s">
        <v>81</v>
      </c>
      <c r="C3" s="55">
        <v>1</v>
      </c>
      <c r="D3" s="55">
        <v>2</v>
      </c>
      <c r="E3" s="55">
        <v>3</v>
      </c>
      <c r="F3" s="55">
        <v>1</v>
      </c>
      <c r="G3" s="55">
        <v>2</v>
      </c>
      <c r="H3" s="55">
        <v>3</v>
      </c>
      <c r="I3" s="55">
        <v>0</v>
      </c>
      <c r="J3" s="55">
        <v>2</v>
      </c>
      <c r="K3" s="143">
        <v>1</v>
      </c>
      <c r="L3" s="143">
        <v>3</v>
      </c>
      <c r="M3" s="143">
        <v>2</v>
      </c>
      <c r="N3" s="143">
        <v>5</v>
      </c>
      <c r="O3" s="56">
        <f>SUM(C3:N3)</f>
        <v>25</v>
      </c>
    </row>
    <row r="4" spans="1:18" ht="28.5" customHeight="1" x14ac:dyDescent="0.25">
      <c r="A4" s="189"/>
      <c r="B4" s="55" t="s">
        <v>87</v>
      </c>
      <c r="C4" s="55">
        <v>2</v>
      </c>
      <c r="D4" s="55">
        <v>2</v>
      </c>
      <c r="E4" s="171">
        <v>3</v>
      </c>
      <c r="F4" s="55">
        <v>1</v>
      </c>
      <c r="G4" s="55">
        <v>3</v>
      </c>
      <c r="H4" s="55">
        <v>3</v>
      </c>
      <c r="I4" s="55">
        <v>0</v>
      </c>
      <c r="J4" s="55"/>
      <c r="K4" s="143"/>
      <c r="L4" s="143"/>
      <c r="M4" s="143"/>
      <c r="N4" s="143"/>
      <c r="O4" s="75">
        <f>SUM(C4:N4)</f>
        <v>14</v>
      </c>
    </row>
    <row r="5" spans="1:18" ht="28.5" customHeight="1" x14ac:dyDescent="0.25">
      <c r="A5" s="190"/>
      <c r="B5" s="55" t="s">
        <v>84</v>
      </c>
      <c r="C5" s="55">
        <v>1</v>
      </c>
      <c r="D5" s="55">
        <v>2</v>
      </c>
      <c r="E5" s="55">
        <v>3</v>
      </c>
      <c r="F5" s="55">
        <v>1</v>
      </c>
      <c r="G5" s="55">
        <v>2</v>
      </c>
      <c r="H5" s="55">
        <v>3</v>
      </c>
      <c r="I5" s="55">
        <v>0</v>
      </c>
      <c r="J5" s="55">
        <v>2</v>
      </c>
      <c r="K5" s="143">
        <v>1</v>
      </c>
      <c r="L5" s="143">
        <v>3</v>
      </c>
      <c r="M5" s="143">
        <v>2</v>
      </c>
      <c r="N5" s="143">
        <v>5</v>
      </c>
      <c r="O5" s="56">
        <f>SUM(C5:N5)</f>
        <v>25</v>
      </c>
    </row>
    <row r="6" spans="1:18" ht="28.5" customHeight="1" x14ac:dyDescent="0.25">
      <c r="A6" s="191" t="s">
        <v>88</v>
      </c>
      <c r="B6" s="55" t="s">
        <v>81</v>
      </c>
      <c r="C6" s="55">
        <v>1</v>
      </c>
      <c r="D6" s="55">
        <v>1</v>
      </c>
      <c r="E6" s="55">
        <v>0</v>
      </c>
      <c r="F6" s="55">
        <v>0</v>
      </c>
      <c r="G6" s="55">
        <v>1</v>
      </c>
      <c r="H6" s="55">
        <v>2</v>
      </c>
      <c r="I6" s="55">
        <v>1</v>
      </c>
      <c r="J6" s="55">
        <v>0</v>
      </c>
      <c r="K6" s="143">
        <v>3</v>
      </c>
      <c r="L6" s="143">
        <v>0</v>
      </c>
      <c r="M6" s="143">
        <v>1</v>
      </c>
      <c r="N6" s="143">
        <v>2</v>
      </c>
      <c r="O6" s="56">
        <f t="shared" ref="O6:O8" si="0">SUM(C6:N6)</f>
        <v>12</v>
      </c>
    </row>
    <row r="7" spans="1:18" ht="28.5" customHeight="1" x14ac:dyDescent="0.25">
      <c r="A7" s="188"/>
      <c r="B7" s="57" t="s">
        <v>87</v>
      </c>
      <c r="C7" s="57">
        <v>1</v>
      </c>
      <c r="D7" s="57">
        <v>1</v>
      </c>
      <c r="E7" s="57">
        <v>0</v>
      </c>
      <c r="F7" s="57">
        <v>1</v>
      </c>
      <c r="G7" s="173">
        <v>2</v>
      </c>
      <c r="H7" s="173">
        <v>2</v>
      </c>
      <c r="I7" s="57">
        <v>2</v>
      </c>
      <c r="J7" s="57"/>
      <c r="K7" s="144"/>
      <c r="L7" s="144"/>
      <c r="M7" s="144"/>
      <c r="N7" s="144"/>
      <c r="O7" s="75">
        <f t="shared" si="0"/>
        <v>9</v>
      </c>
    </row>
    <row r="8" spans="1:18" ht="28.5" customHeight="1" thickBot="1" x14ac:dyDescent="0.3">
      <c r="A8" s="192"/>
      <c r="B8" s="58" t="s">
        <v>84</v>
      </c>
      <c r="C8" s="58">
        <v>1</v>
      </c>
      <c r="D8" s="58">
        <v>1</v>
      </c>
      <c r="E8" s="58">
        <v>0</v>
      </c>
      <c r="F8" s="58">
        <v>0</v>
      </c>
      <c r="G8" s="58">
        <v>1</v>
      </c>
      <c r="H8" s="58">
        <v>2</v>
      </c>
      <c r="I8" s="58">
        <v>1</v>
      </c>
      <c r="J8" s="58">
        <v>0</v>
      </c>
      <c r="K8" s="145">
        <v>3</v>
      </c>
      <c r="L8" s="145">
        <v>0</v>
      </c>
      <c r="M8" s="145">
        <v>1</v>
      </c>
      <c r="N8" s="145">
        <v>2</v>
      </c>
      <c r="O8" s="59">
        <f t="shared" si="0"/>
        <v>12</v>
      </c>
    </row>
    <row r="9" spans="1:18" ht="28.5" customHeight="1" x14ac:dyDescent="0.25">
      <c r="A9" s="60"/>
    </row>
    <row r="10" spans="1:18" ht="144.75" customHeight="1" thickBot="1" x14ac:dyDescent="0.3">
      <c r="A10" s="193" t="s">
        <v>146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</row>
    <row r="11" spans="1:18" ht="54" customHeight="1" x14ac:dyDescent="0.25">
      <c r="A11" s="185" t="s">
        <v>89</v>
      </c>
      <c r="B11" s="186"/>
      <c r="C11" s="94" t="s">
        <v>0</v>
      </c>
      <c r="D11" s="94" t="s">
        <v>1</v>
      </c>
      <c r="E11" s="169" t="s">
        <v>2</v>
      </c>
      <c r="F11" s="172" t="s">
        <v>3</v>
      </c>
      <c r="G11" s="94" t="s">
        <v>4</v>
      </c>
      <c r="H11" s="94" t="s">
        <v>5</v>
      </c>
      <c r="I11" s="94" t="s">
        <v>6</v>
      </c>
      <c r="J11" s="94" t="s">
        <v>7</v>
      </c>
      <c r="K11" s="94" t="s">
        <v>8</v>
      </c>
      <c r="L11" s="94" t="s">
        <v>9</v>
      </c>
      <c r="M11" s="94" t="s">
        <v>10</v>
      </c>
      <c r="N11" s="94" t="s">
        <v>11</v>
      </c>
      <c r="O11" s="54" t="s">
        <v>83</v>
      </c>
    </row>
    <row r="12" spans="1:18" ht="98.25" x14ac:dyDescent="0.25">
      <c r="A12" s="194" t="s">
        <v>102</v>
      </c>
      <c r="B12" s="195"/>
      <c r="C12" s="63" t="s">
        <v>90</v>
      </c>
      <c r="D12" s="63" t="s">
        <v>90</v>
      </c>
      <c r="E12" s="63" t="s">
        <v>90</v>
      </c>
      <c r="F12" s="63" t="s">
        <v>90</v>
      </c>
      <c r="G12" s="63" t="s">
        <v>90</v>
      </c>
      <c r="H12" s="63" t="s">
        <v>90</v>
      </c>
      <c r="I12" s="63"/>
      <c r="J12" s="61"/>
      <c r="K12" s="61"/>
      <c r="L12" s="93"/>
      <c r="M12" s="93"/>
      <c r="N12" s="61"/>
      <c r="O12" s="61"/>
      <c r="R12" s="62"/>
    </row>
    <row r="13" spans="1:18" ht="46.5" x14ac:dyDescent="0.25">
      <c r="A13" s="194" t="s">
        <v>103</v>
      </c>
      <c r="B13" s="196"/>
      <c r="C13" s="63" t="s">
        <v>90</v>
      </c>
      <c r="D13" s="63" t="s">
        <v>90</v>
      </c>
      <c r="E13" s="64"/>
      <c r="F13" s="63"/>
      <c r="G13" s="63" t="s">
        <v>90</v>
      </c>
      <c r="H13" s="63" t="s">
        <v>90</v>
      </c>
      <c r="I13" s="63" t="s">
        <v>90</v>
      </c>
      <c r="J13" s="93"/>
      <c r="K13" s="93"/>
      <c r="L13" s="64"/>
      <c r="M13" s="61"/>
      <c r="N13" s="93"/>
      <c r="O13" s="93"/>
    </row>
    <row r="14" spans="1:18" ht="29.25" x14ac:dyDescent="0.25">
      <c r="A14" s="197" t="s">
        <v>91</v>
      </c>
      <c r="B14" s="55" t="s">
        <v>81</v>
      </c>
      <c r="C14" s="65">
        <v>0.4</v>
      </c>
      <c r="D14" s="65">
        <f>9.3+24+16.8</f>
        <v>50.099999999999994</v>
      </c>
      <c r="E14" s="65">
        <f>0.8+4.2+2.9+0.4</f>
        <v>8.3000000000000007</v>
      </c>
      <c r="F14" s="65">
        <f>1.7+33.6</f>
        <v>35.300000000000004</v>
      </c>
      <c r="G14" s="65">
        <f>3.2+1.8</f>
        <v>5</v>
      </c>
      <c r="H14" s="65">
        <f>0.1+90+1.5</f>
        <v>91.6</v>
      </c>
      <c r="I14" s="65">
        <v>0</v>
      </c>
      <c r="J14" s="65">
        <f>1.8+12.6</f>
        <v>14.4</v>
      </c>
      <c r="K14" s="65">
        <v>50.8</v>
      </c>
      <c r="L14" s="65">
        <f>1.5+0.2+0.2</f>
        <v>1.9</v>
      </c>
      <c r="M14" s="65">
        <f>0.1+8.4</f>
        <v>8.5</v>
      </c>
      <c r="N14" s="65">
        <f>0.2+4.9+1.8+6.9+9.3</f>
        <v>23.1</v>
      </c>
      <c r="O14" s="56">
        <f t="shared" ref="O14:O16" si="1">SUM(C14:N14)</f>
        <v>289.39999999999998</v>
      </c>
    </row>
    <row r="15" spans="1:18" ht="29.25" x14ac:dyDescent="0.25">
      <c r="A15" s="198"/>
      <c r="B15" s="55" t="s">
        <v>87</v>
      </c>
      <c r="C15" s="170">
        <f>0.4+0.5</f>
        <v>0.9</v>
      </c>
      <c r="D15" s="65">
        <f>24+16.8+9.3</f>
        <v>50.099999999999994</v>
      </c>
      <c r="E15" s="146">
        <f>2.9+4.2+61.5</f>
        <v>68.599999999999994</v>
      </c>
      <c r="F15" s="65">
        <v>35.299999999999997</v>
      </c>
      <c r="G15" s="65">
        <f>3.2+1.7+0.1</f>
        <v>5</v>
      </c>
      <c r="H15" s="65">
        <v>90</v>
      </c>
      <c r="I15" s="65"/>
      <c r="J15" s="66"/>
      <c r="K15" s="65"/>
      <c r="L15" s="65"/>
      <c r="M15" s="65"/>
      <c r="N15" s="66"/>
      <c r="O15" s="76">
        <f t="shared" si="1"/>
        <v>249.89999999999998</v>
      </c>
    </row>
    <row r="16" spans="1:18" ht="30" thickBot="1" x14ac:dyDescent="0.3">
      <c r="A16" s="199"/>
      <c r="B16" s="58" t="s">
        <v>84</v>
      </c>
      <c r="C16" s="67">
        <v>0.4</v>
      </c>
      <c r="D16" s="67">
        <v>50.099999999999994</v>
      </c>
      <c r="E16" s="67">
        <v>8.3000000000000007</v>
      </c>
      <c r="F16" s="67">
        <v>35.300000000000004</v>
      </c>
      <c r="G16" s="67">
        <v>5</v>
      </c>
      <c r="H16" s="67">
        <v>91.6</v>
      </c>
      <c r="I16" s="67">
        <v>0</v>
      </c>
      <c r="J16" s="67">
        <v>14.4</v>
      </c>
      <c r="K16" s="67">
        <v>50.8</v>
      </c>
      <c r="L16" s="67">
        <v>1.9</v>
      </c>
      <c r="M16" s="67">
        <v>8.5</v>
      </c>
      <c r="N16" s="67">
        <v>23.1</v>
      </c>
      <c r="O16" s="68">
        <f t="shared" si="1"/>
        <v>289.39999999999998</v>
      </c>
    </row>
    <row r="17" spans="1:15" ht="29.25" x14ac:dyDescent="0.25">
      <c r="A17" s="69"/>
      <c r="B17" s="70"/>
      <c r="C17" s="71"/>
      <c r="D17" s="71"/>
      <c r="E17" s="71"/>
      <c r="F17" s="72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51.75" hidden="1" thickBot="1" x14ac:dyDescent="0.3">
      <c r="A18" s="200" t="s">
        <v>104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</row>
    <row r="19" spans="1:15" ht="42.75" hidden="1" customHeight="1" x14ac:dyDescent="0.25">
      <c r="A19" s="185" t="s">
        <v>82</v>
      </c>
      <c r="B19" s="186"/>
      <c r="C19" s="186" t="s">
        <v>100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90" t="s">
        <v>101</v>
      </c>
    </row>
    <row r="20" spans="1:15" ht="51.75" hidden="1" customHeight="1" x14ac:dyDescent="0.25">
      <c r="A20" s="194" t="s">
        <v>98</v>
      </c>
      <c r="B20" s="195"/>
      <c r="C20" s="201">
        <f>O15</f>
        <v>249.89999999999998</v>
      </c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91" t="s">
        <v>90</v>
      </c>
    </row>
    <row r="21" spans="1:15" ht="44.25" hidden="1" x14ac:dyDescent="0.25">
      <c r="A21" s="194" t="s">
        <v>99</v>
      </c>
      <c r="B21" s="195"/>
      <c r="C21" s="202">
        <v>16.3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91" t="s">
        <v>90</v>
      </c>
    </row>
    <row r="22" spans="1:15" ht="45" hidden="1" thickBot="1" x14ac:dyDescent="0.3">
      <c r="A22" s="203" t="s">
        <v>83</v>
      </c>
      <c r="B22" s="204"/>
      <c r="C22" s="205">
        <f>C20+C21</f>
        <v>266.2</v>
      </c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92" t="s">
        <v>90</v>
      </c>
    </row>
  </sheetData>
  <mergeCells count="18">
    <mergeCell ref="A20:B20"/>
    <mergeCell ref="C20:N20"/>
    <mergeCell ref="A21:B21"/>
    <mergeCell ref="C21:N21"/>
    <mergeCell ref="A22:B22"/>
    <mergeCell ref="C22:N22"/>
    <mergeCell ref="A12:B12"/>
    <mergeCell ref="A13:B13"/>
    <mergeCell ref="A14:A16"/>
    <mergeCell ref="A18:O18"/>
    <mergeCell ref="A19:B19"/>
    <mergeCell ref="C19:N19"/>
    <mergeCell ref="A11:B11"/>
    <mergeCell ref="A1:O1"/>
    <mergeCell ref="A2:B2"/>
    <mergeCell ref="A3:A5"/>
    <mergeCell ref="A6:A8"/>
    <mergeCell ref="A10:O10"/>
  </mergeCells>
  <pageMargins left="0.75" right="0.75" top="0.75" bottom="0.34" header="0.3" footer="0.3"/>
  <pageSetup paperSize="8" scale="93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CB96-0C69-40AC-A691-58A33D9397E4}">
  <dimension ref="A1:T65"/>
  <sheetViews>
    <sheetView zoomScale="70" zoomScaleNormal="70" workbookViewId="0">
      <pane xSplit="9" ySplit="3" topLeftCell="M4" activePane="bottomRight" state="frozen"/>
      <selection pane="topRight" activeCell="J1" sqref="J1"/>
      <selection pane="bottomLeft" activeCell="A4" sqref="A4"/>
      <selection pane="bottomRight" sqref="A1:I1"/>
    </sheetView>
  </sheetViews>
  <sheetFormatPr defaultRowHeight="15" x14ac:dyDescent="0.25"/>
  <cols>
    <col min="1" max="1" width="16.7109375" style="163" bestFit="1" customWidth="1"/>
    <col min="2" max="2" width="97.85546875" style="73" customWidth="1"/>
    <col min="3" max="3" width="16.7109375" style="73" customWidth="1"/>
    <col min="4" max="4" width="39" style="73" customWidth="1"/>
    <col min="5" max="5" width="54" style="73" customWidth="1"/>
    <col min="6" max="6" width="12.85546875" style="73" customWidth="1"/>
    <col min="7" max="8" width="16.42578125" style="73" bestFit="1" customWidth="1"/>
    <col min="9" max="9" width="52.85546875" style="73" customWidth="1"/>
    <col min="10" max="14" width="9.140625" style="73"/>
    <col min="15" max="15" width="18.28515625" style="73" customWidth="1"/>
    <col min="16" max="16384" width="9.140625" style="73"/>
  </cols>
  <sheetData>
    <row r="1" spans="1:20" ht="33.75" x14ac:dyDescent="0.5">
      <c r="A1" s="207" t="s">
        <v>214</v>
      </c>
      <c r="B1" s="207"/>
      <c r="C1" s="207"/>
      <c r="D1" s="207"/>
      <c r="E1" s="207"/>
      <c r="F1" s="207"/>
      <c r="G1" s="207"/>
      <c r="H1" s="207"/>
      <c r="I1" s="207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x14ac:dyDescent="0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2" x14ac:dyDescent="0.25">
      <c r="A3" s="158" t="s">
        <v>24</v>
      </c>
      <c r="B3" s="159" t="s">
        <v>25</v>
      </c>
      <c r="C3" s="160" t="s">
        <v>26</v>
      </c>
      <c r="D3" s="159" t="s">
        <v>27</v>
      </c>
      <c r="E3" s="161" t="s">
        <v>198</v>
      </c>
      <c r="F3" s="161" t="s">
        <v>29</v>
      </c>
      <c r="G3" s="162" t="s">
        <v>30</v>
      </c>
      <c r="H3" s="162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4" customHeight="1" x14ac:dyDescent="0.35">
      <c r="A4" s="164">
        <v>1</v>
      </c>
      <c r="B4" s="147" t="s">
        <v>167</v>
      </c>
      <c r="C4" s="149">
        <v>16.8</v>
      </c>
      <c r="D4" s="148" t="s">
        <v>50</v>
      </c>
      <c r="E4" s="11">
        <v>1</v>
      </c>
      <c r="F4" s="15">
        <v>43556</v>
      </c>
      <c r="G4" s="12">
        <v>43615</v>
      </c>
      <c r="H4" s="12">
        <v>43586</v>
      </c>
      <c r="I4" s="13" t="s">
        <v>33</v>
      </c>
    </row>
    <row r="5" spans="1:20" ht="24" customHeight="1" x14ac:dyDescent="0.35">
      <c r="A5" s="164">
        <v>2</v>
      </c>
      <c r="B5" s="147" t="s">
        <v>181</v>
      </c>
      <c r="C5" s="151">
        <v>0</v>
      </c>
      <c r="D5" s="148" t="s">
        <v>130</v>
      </c>
      <c r="E5" s="11">
        <v>1</v>
      </c>
      <c r="F5" s="15">
        <v>43556</v>
      </c>
      <c r="G5" s="15">
        <v>43556</v>
      </c>
      <c r="H5" s="12">
        <v>43556</v>
      </c>
      <c r="I5" s="13" t="s">
        <v>33</v>
      </c>
    </row>
    <row r="6" spans="1:20" ht="24" customHeight="1" x14ac:dyDescent="0.35">
      <c r="A6" s="164">
        <v>3</v>
      </c>
      <c r="B6" s="147" t="s">
        <v>175</v>
      </c>
      <c r="C6" s="149">
        <v>24</v>
      </c>
      <c r="D6" s="148" t="s">
        <v>193</v>
      </c>
      <c r="E6" s="11">
        <v>1</v>
      </c>
      <c r="F6" s="15">
        <v>43556</v>
      </c>
      <c r="G6" s="12">
        <v>43586</v>
      </c>
      <c r="H6" s="12">
        <v>43586</v>
      </c>
      <c r="I6" s="13" t="s">
        <v>33</v>
      </c>
    </row>
    <row r="7" spans="1:20" ht="24" customHeight="1" x14ac:dyDescent="0.35">
      <c r="A7" s="164">
        <v>4</v>
      </c>
      <c r="B7" s="147" t="s">
        <v>182</v>
      </c>
      <c r="C7" s="151">
        <v>0</v>
      </c>
      <c r="D7" s="148" t="s">
        <v>130</v>
      </c>
      <c r="E7" s="11">
        <v>1</v>
      </c>
      <c r="F7" s="15">
        <v>43556</v>
      </c>
      <c r="G7" s="12">
        <v>43586</v>
      </c>
      <c r="H7" s="12">
        <v>43586</v>
      </c>
      <c r="I7" s="13" t="s">
        <v>33</v>
      </c>
    </row>
    <row r="8" spans="1:20" ht="24" customHeight="1" x14ac:dyDescent="0.35">
      <c r="A8" s="164">
        <v>5</v>
      </c>
      <c r="B8" s="147" t="s">
        <v>147</v>
      </c>
      <c r="C8" s="149">
        <v>0.4</v>
      </c>
      <c r="D8" s="148" t="s">
        <v>197</v>
      </c>
      <c r="E8" s="11">
        <v>1</v>
      </c>
      <c r="F8" s="15">
        <v>43556</v>
      </c>
      <c r="G8" s="12">
        <v>43586</v>
      </c>
      <c r="H8" s="12">
        <v>43586</v>
      </c>
      <c r="I8" s="13" t="s">
        <v>33</v>
      </c>
    </row>
    <row r="9" spans="1:20" ht="24" customHeight="1" x14ac:dyDescent="0.35">
      <c r="A9" s="164">
        <v>6</v>
      </c>
      <c r="B9" s="147" t="s">
        <v>148</v>
      </c>
      <c r="C9" s="151">
        <v>0</v>
      </c>
      <c r="D9" s="148" t="s">
        <v>185</v>
      </c>
      <c r="E9" s="11">
        <v>1</v>
      </c>
      <c r="F9" s="15">
        <v>43556</v>
      </c>
      <c r="G9" s="12">
        <v>43678</v>
      </c>
      <c r="H9" s="12">
        <v>43678</v>
      </c>
      <c r="I9" s="13"/>
    </row>
    <row r="10" spans="1:20" ht="24" customHeight="1" x14ac:dyDescent="0.35">
      <c r="A10" s="164">
        <v>7</v>
      </c>
      <c r="B10" s="147" t="s">
        <v>164</v>
      </c>
      <c r="C10" s="149">
        <v>9.3000000000000007</v>
      </c>
      <c r="D10" s="148" t="s">
        <v>191</v>
      </c>
      <c r="E10" s="11">
        <v>0.7</v>
      </c>
      <c r="F10" s="15">
        <v>43556</v>
      </c>
      <c r="G10" s="12">
        <v>43891</v>
      </c>
      <c r="H10" s="12">
        <v>43891</v>
      </c>
      <c r="I10" s="13"/>
    </row>
    <row r="11" spans="1:20" ht="24" customHeight="1" x14ac:dyDescent="0.35">
      <c r="A11" s="164">
        <v>8</v>
      </c>
      <c r="B11" s="147" t="s">
        <v>171</v>
      </c>
      <c r="C11" s="149">
        <v>90</v>
      </c>
      <c r="D11" s="148" t="s">
        <v>48</v>
      </c>
      <c r="E11" s="11">
        <v>0.7</v>
      </c>
      <c r="F11" s="15">
        <v>43556</v>
      </c>
      <c r="G11" s="12">
        <v>43709</v>
      </c>
      <c r="H11" s="12">
        <v>43709</v>
      </c>
      <c r="I11" s="13"/>
    </row>
    <row r="12" spans="1:20" ht="24" customHeight="1" x14ac:dyDescent="0.35">
      <c r="A12" s="164">
        <v>9</v>
      </c>
      <c r="B12" s="147" t="s">
        <v>160</v>
      </c>
      <c r="C12" s="149">
        <v>4.2</v>
      </c>
      <c r="D12" s="148" t="s">
        <v>195</v>
      </c>
      <c r="E12" s="11">
        <v>1</v>
      </c>
      <c r="F12" s="15">
        <v>43556</v>
      </c>
      <c r="G12" s="12">
        <v>43617</v>
      </c>
      <c r="H12" s="12">
        <v>43617</v>
      </c>
      <c r="I12" s="13"/>
    </row>
    <row r="13" spans="1:20" ht="24" customHeight="1" x14ac:dyDescent="0.35">
      <c r="A13" s="164">
        <v>10</v>
      </c>
      <c r="B13" s="147" t="s">
        <v>153</v>
      </c>
      <c r="C13" s="149">
        <v>33.6</v>
      </c>
      <c r="D13" s="148" t="s">
        <v>185</v>
      </c>
      <c r="E13" s="11">
        <v>0.75</v>
      </c>
      <c r="F13" s="15">
        <v>43586</v>
      </c>
      <c r="G13" s="12">
        <v>43800</v>
      </c>
      <c r="H13" s="12">
        <v>43800</v>
      </c>
      <c r="I13" s="13" t="s">
        <v>213</v>
      </c>
    </row>
    <row r="14" spans="1:20" ht="24" customHeight="1" x14ac:dyDescent="0.35">
      <c r="A14" s="164">
        <v>11</v>
      </c>
      <c r="B14" s="174" t="s">
        <v>149</v>
      </c>
      <c r="C14" s="175">
        <v>0</v>
      </c>
      <c r="D14" s="176" t="s">
        <v>130</v>
      </c>
      <c r="E14" s="177">
        <v>0.2</v>
      </c>
      <c r="F14" s="178">
        <v>43556</v>
      </c>
      <c r="G14" s="179">
        <v>43709</v>
      </c>
      <c r="H14" s="179">
        <v>43709</v>
      </c>
      <c r="I14" s="13" t="s">
        <v>204</v>
      </c>
    </row>
    <row r="15" spans="1:20" ht="24" customHeight="1" x14ac:dyDescent="0.35">
      <c r="A15" s="164">
        <v>12</v>
      </c>
      <c r="B15" s="147" t="s">
        <v>150</v>
      </c>
      <c r="C15" s="149">
        <v>1.7</v>
      </c>
      <c r="D15" s="148" t="s">
        <v>186</v>
      </c>
      <c r="E15" s="11">
        <v>1</v>
      </c>
      <c r="F15" s="12">
        <v>43617</v>
      </c>
      <c r="G15" s="12">
        <v>43647</v>
      </c>
      <c r="H15" s="12">
        <v>43647</v>
      </c>
      <c r="I15" s="13" t="s">
        <v>33</v>
      </c>
    </row>
    <row r="16" spans="1:20" ht="24" customHeight="1" x14ac:dyDescent="0.35">
      <c r="A16" s="164">
        <v>13</v>
      </c>
      <c r="B16" s="147" t="s">
        <v>161</v>
      </c>
      <c r="C16" s="149">
        <v>2.9</v>
      </c>
      <c r="D16" s="148" t="s">
        <v>188</v>
      </c>
      <c r="E16" s="11">
        <v>1</v>
      </c>
      <c r="F16" s="12">
        <v>43617</v>
      </c>
      <c r="G16" s="12">
        <v>43617</v>
      </c>
      <c r="H16" s="12">
        <v>43617</v>
      </c>
      <c r="I16" s="13" t="s">
        <v>33</v>
      </c>
    </row>
    <row r="17" spans="1:9" ht="24" customHeight="1" x14ac:dyDescent="0.35">
      <c r="A17" s="164">
        <v>14</v>
      </c>
      <c r="B17" s="147" t="s">
        <v>176</v>
      </c>
      <c r="C17" s="149">
        <v>1.5</v>
      </c>
      <c r="D17" s="148" t="s">
        <v>193</v>
      </c>
      <c r="E17" s="11">
        <v>1</v>
      </c>
      <c r="F17" s="12">
        <v>43617</v>
      </c>
      <c r="G17" s="12">
        <v>43678</v>
      </c>
      <c r="H17" s="12">
        <v>43678</v>
      </c>
      <c r="I17" s="13" t="s">
        <v>33</v>
      </c>
    </row>
    <row r="18" spans="1:9" ht="24" customHeight="1" x14ac:dyDescent="0.35">
      <c r="A18" s="164">
        <v>15</v>
      </c>
      <c r="B18" s="174" t="s">
        <v>183</v>
      </c>
      <c r="C18" s="175">
        <v>0.4</v>
      </c>
      <c r="D18" s="176" t="s">
        <v>130</v>
      </c>
      <c r="E18" s="177">
        <v>1</v>
      </c>
      <c r="F18" s="179">
        <v>43617</v>
      </c>
      <c r="G18" s="179">
        <v>43617</v>
      </c>
      <c r="H18" s="179">
        <v>43617</v>
      </c>
      <c r="I18" s="13" t="s">
        <v>204</v>
      </c>
    </row>
    <row r="19" spans="1:9" ht="24" customHeight="1" x14ac:dyDescent="0.35">
      <c r="A19" s="164">
        <v>16</v>
      </c>
      <c r="B19" s="147" t="s">
        <v>151</v>
      </c>
      <c r="C19" s="149">
        <v>3.2</v>
      </c>
      <c r="D19" s="148" t="s">
        <v>65</v>
      </c>
      <c r="E19" s="11">
        <v>1</v>
      </c>
      <c r="F19" s="12">
        <v>43647</v>
      </c>
      <c r="G19" s="12">
        <v>43678</v>
      </c>
      <c r="H19" s="12">
        <v>43678</v>
      </c>
      <c r="I19" s="13" t="s">
        <v>33</v>
      </c>
    </row>
    <row r="20" spans="1:9" ht="24" customHeight="1" x14ac:dyDescent="0.35">
      <c r="A20" s="164">
        <v>17</v>
      </c>
      <c r="B20" s="147" t="s">
        <v>172</v>
      </c>
      <c r="C20" s="149">
        <v>1.8</v>
      </c>
      <c r="D20" s="148" t="s">
        <v>48</v>
      </c>
      <c r="E20" s="11">
        <v>1</v>
      </c>
      <c r="F20" s="12">
        <v>43647</v>
      </c>
      <c r="G20" s="12">
        <v>43678</v>
      </c>
      <c r="H20" s="12">
        <v>43678</v>
      </c>
      <c r="I20" s="13"/>
    </row>
    <row r="21" spans="1:9" ht="24" customHeight="1" x14ac:dyDescent="0.35">
      <c r="A21" s="164">
        <v>18</v>
      </c>
      <c r="B21" s="147" t="s">
        <v>168</v>
      </c>
      <c r="C21" s="149">
        <v>0.1</v>
      </c>
      <c r="D21" s="148" t="s">
        <v>187</v>
      </c>
      <c r="E21" s="11">
        <v>1</v>
      </c>
      <c r="F21" s="12">
        <v>43678</v>
      </c>
      <c r="G21" s="12">
        <v>43678</v>
      </c>
      <c r="H21" s="12">
        <v>43678</v>
      </c>
      <c r="I21" s="13"/>
    </row>
    <row r="22" spans="1:9" ht="24" customHeight="1" x14ac:dyDescent="0.35">
      <c r="A22" s="164">
        <v>19</v>
      </c>
      <c r="B22" s="174" t="s">
        <v>162</v>
      </c>
      <c r="C22" s="175">
        <v>50.8</v>
      </c>
      <c r="D22" s="176" t="s">
        <v>189</v>
      </c>
      <c r="E22" s="177">
        <v>0.25</v>
      </c>
      <c r="F22" s="179">
        <v>43678</v>
      </c>
      <c r="G22" s="179">
        <v>43800</v>
      </c>
      <c r="H22" s="179">
        <v>43800</v>
      </c>
      <c r="I22" s="13" t="s">
        <v>204</v>
      </c>
    </row>
    <row r="23" spans="1:9" ht="24" customHeight="1" x14ac:dyDescent="0.35">
      <c r="A23" s="164">
        <v>20</v>
      </c>
      <c r="B23" s="174" t="s">
        <v>173</v>
      </c>
      <c r="C23" s="175">
        <v>0</v>
      </c>
      <c r="D23" s="176" t="s">
        <v>48</v>
      </c>
      <c r="E23" s="177"/>
      <c r="F23" s="179">
        <v>43709</v>
      </c>
      <c r="G23" s="179">
        <v>43709</v>
      </c>
      <c r="H23" s="179">
        <v>43709</v>
      </c>
      <c r="I23" s="13" t="s">
        <v>204</v>
      </c>
    </row>
    <row r="24" spans="1:9" ht="24" customHeight="1" x14ac:dyDescent="0.35">
      <c r="A24" s="164">
        <v>21</v>
      </c>
      <c r="B24" s="147" t="s">
        <v>174</v>
      </c>
      <c r="C24" s="150">
        <v>1.8</v>
      </c>
      <c r="D24" s="148" t="s">
        <v>196</v>
      </c>
      <c r="E24" s="11"/>
      <c r="F24" s="12">
        <v>43709</v>
      </c>
      <c r="G24" s="12">
        <v>43770</v>
      </c>
      <c r="H24" s="12">
        <v>43770</v>
      </c>
      <c r="I24" s="13"/>
    </row>
    <row r="25" spans="1:9" ht="24" customHeight="1" x14ac:dyDescent="0.35">
      <c r="A25" s="164">
        <v>22</v>
      </c>
      <c r="B25" s="147" t="s">
        <v>169</v>
      </c>
      <c r="C25" s="151">
        <v>0</v>
      </c>
      <c r="D25" s="148" t="s">
        <v>187</v>
      </c>
      <c r="E25" s="11"/>
      <c r="F25" s="12">
        <v>43739</v>
      </c>
      <c r="G25" s="12">
        <v>43739</v>
      </c>
      <c r="H25" s="12">
        <v>43739</v>
      </c>
      <c r="I25" s="13" t="s">
        <v>205</v>
      </c>
    </row>
    <row r="26" spans="1:9" ht="24" customHeight="1" x14ac:dyDescent="0.35">
      <c r="A26" s="164">
        <v>23</v>
      </c>
      <c r="B26" s="147" t="s">
        <v>158</v>
      </c>
      <c r="C26" s="149">
        <v>12.6</v>
      </c>
      <c r="D26" s="148" t="s">
        <v>194</v>
      </c>
      <c r="E26" s="11">
        <v>0.2</v>
      </c>
      <c r="F26" s="12">
        <v>43739</v>
      </c>
      <c r="G26" s="12">
        <v>43770</v>
      </c>
      <c r="H26" s="12">
        <v>43770</v>
      </c>
      <c r="I26" s="13"/>
    </row>
    <row r="27" spans="1:9" ht="24" customHeight="1" x14ac:dyDescent="0.35">
      <c r="A27" s="164">
        <v>24</v>
      </c>
      <c r="B27" s="174" t="s">
        <v>154</v>
      </c>
      <c r="C27" s="175">
        <v>8.4</v>
      </c>
      <c r="D27" s="176" t="s">
        <v>48</v>
      </c>
      <c r="E27" s="177"/>
      <c r="F27" s="179">
        <v>43770</v>
      </c>
      <c r="G27" s="179">
        <v>43800</v>
      </c>
      <c r="H27" s="179">
        <v>43800</v>
      </c>
      <c r="I27" s="13" t="s">
        <v>204</v>
      </c>
    </row>
    <row r="28" spans="1:9" ht="24" customHeight="1" x14ac:dyDescent="0.35">
      <c r="A28" s="164">
        <v>25</v>
      </c>
      <c r="B28" s="147" t="s">
        <v>166</v>
      </c>
      <c r="C28" s="151">
        <v>0</v>
      </c>
      <c r="D28" s="148" t="s">
        <v>192</v>
      </c>
      <c r="E28" s="11"/>
      <c r="F28" s="12">
        <v>43770</v>
      </c>
      <c r="G28" s="12">
        <v>43800</v>
      </c>
      <c r="H28" s="12">
        <v>43800</v>
      </c>
      <c r="I28" s="13"/>
    </row>
    <row r="29" spans="1:9" ht="24" customHeight="1" x14ac:dyDescent="0.35">
      <c r="A29" s="164">
        <v>26</v>
      </c>
      <c r="B29" s="147" t="s">
        <v>177</v>
      </c>
      <c r="C29" s="149">
        <v>0.2</v>
      </c>
      <c r="D29" s="148" t="s">
        <v>193</v>
      </c>
      <c r="E29" s="11"/>
      <c r="F29" s="12">
        <v>43770</v>
      </c>
      <c r="G29" s="12">
        <v>43831</v>
      </c>
      <c r="H29" s="12">
        <v>43831</v>
      </c>
      <c r="I29" s="13"/>
    </row>
    <row r="30" spans="1:9" ht="24" customHeight="1" x14ac:dyDescent="0.35">
      <c r="A30" s="164">
        <v>27</v>
      </c>
      <c r="B30" s="147" t="s">
        <v>178</v>
      </c>
      <c r="C30" s="149">
        <v>0.2</v>
      </c>
      <c r="D30" s="148" t="s">
        <v>193</v>
      </c>
      <c r="E30" s="11"/>
      <c r="F30" s="12">
        <v>43770</v>
      </c>
      <c r="G30" s="12">
        <v>43831</v>
      </c>
      <c r="H30" s="12">
        <v>43831</v>
      </c>
      <c r="I30" s="13"/>
    </row>
    <row r="31" spans="1:9" ht="24" customHeight="1" x14ac:dyDescent="0.35">
      <c r="A31" s="164">
        <v>28</v>
      </c>
      <c r="B31" s="147" t="s">
        <v>155</v>
      </c>
      <c r="C31" s="151">
        <v>0</v>
      </c>
      <c r="D31" s="148" t="s">
        <v>48</v>
      </c>
      <c r="E31" s="11"/>
      <c r="F31" s="12">
        <v>43800</v>
      </c>
      <c r="G31" s="12">
        <v>43800</v>
      </c>
      <c r="H31" s="12">
        <v>43800</v>
      </c>
      <c r="I31" s="13"/>
    </row>
    <row r="32" spans="1:9" ht="24" customHeight="1" x14ac:dyDescent="0.35">
      <c r="A32" s="164">
        <v>29</v>
      </c>
      <c r="B32" s="174" t="s">
        <v>159</v>
      </c>
      <c r="C32" s="175">
        <v>8.4</v>
      </c>
      <c r="D32" s="176" t="s">
        <v>194</v>
      </c>
      <c r="E32" s="177"/>
      <c r="F32" s="179">
        <v>43800</v>
      </c>
      <c r="G32" s="179">
        <v>43862</v>
      </c>
      <c r="H32" s="179">
        <v>43862</v>
      </c>
      <c r="I32" s="13" t="s">
        <v>204</v>
      </c>
    </row>
    <row r="33" spans="1:9" ht="24" customHeight="1" x14ac:dyDescent="0.35">
      <c r="A33" s="164">
        <v>30</v>
      </c>
      <c r="B33" s="147" t="s">
        <v>165</v>
      </c>
      <c r="C33" s="149">
        <v>1.5</v>
      </c>
      <c r="D33" s="148" t="s">
        <v>191</v>
      </c>
      <c r="E33" s="11"/>
      <c r="F33" s="12">
        <v>43800</v>
      </c>
      <c r="G33" s="12">
        <v>43831</v>
      </c>
      <c r="H33" s="12">
        <v>43831</v>
      </c>
      <c r="I33" s="13"/>
    </row>
    <row r="34" spans="1:9" ht="24" customHeight="1" x14ac:dyDescent="0.35">
      <c r="A34" s="164">
        <v>31</v>
      </c>
      <c r="B34" s="147" t="s">
        <v>184</v>
      </c>
      <c r="C34" s="151">
        <v>0</v>
      </c>
      <c r="D34" s="148" t="s">
        <v>130</v>
      </c>
      <c r="E34" s="11"/>
      <c r="F34" s="12">
        <v>43800</v>
      </c>
      <c r="G34" s="12">
        <v>43862</v>
      </c>
      <c r="H34" s="12">
        <v>43862</v>
      </c>
      <c r="I34" s="13"/>
    </row>
    <row r="35" spans="1:9" ht="24" customHeight="1" x14ac:dyDescent="0.35">
      <c r="A35" s="164">
        <v>32</v>
      </c>
      <c r="B35" s="174" t="s">
        <v>152</v>
      </c>
      <c r="C35" s="175">
        <v>0</v>
      </c>
      <c r="D35" s="176" t="s">
        <v>65</v>
      </c>
      <c r="E35" s="177"/>
      <c r="F35" s="179">
        <v>43831</v>
      </c>
      <c r="G35" s="179">
        <v>43862</v>
      </c>
      <c r="H35" s="179">
        <v>43862</v>
      </c>
      <c r="I35" s="13" t="s">
        <v>204</v>
      </c>
    </row>
    <row r="36" spans="1:9" ht="24" customHeight="1" x14ac:dyDescent="0.35">
      <c r="A36" s="164">
        <v>33</v>
      </c>
      <c r="B36" s="147" t="s">
        <v>156</v>
      </c>
      <c r="C36" s="149">
        <v>4.9000000000000004</v>
      </c>
      <c r="D36" s="148" t="s">
        <v>48</v>
      </c>
      <c r="E36" s="11"/>
      <c r="F36" s="12">
        <v>43831</v>
      </c>
      <c r="G36" s="12">
        <v>43891</v>
      </c>
      <c r="H36" s="12">
        <v>43891</v>
      </c>
      <c r="I36" s="13"/>
    </row>
    <row r="37" spans="1:9" ht="24" customHeight="1" x14ac:dyDescent="0.35">
      <c r="A37" s="164">
        <v>34</v>
      </c>
      <c r="B37" s="147" t="s">
        <v>179</v>
      </c>
      <c r="C37" s="149">
        <v>0.1</v>
      </c>
      <c r="D37" s="148" t="s">
        <v>193</v>
      </c>
      <c r="E37" s="11"/>
      <c r="F37" s="12">
        <v>43831</v>
      </c>
      <c r="G37" s="12">
        <v>43862</v>
      </c>
      <c r="H37" s="12">
        <v>43862</v>
      </c>
      <c r="I37" s="13"/>
    </row>
    <row r="38" spans="1:9" ht="24" customHeight="1" x14ac:dyDescent="0.35">
      <c r="A38" s="164">
        <v>35</v>
      </c>
      <c r="B38" s="147" t="s">
        <v>170</v>
      </c>
      <c r="C38" s="149">
        <v>0.2</v>
      </c>
      <c r="D38" s="148" t="s">
        <v>54</v>
      </c>
      <c r="E38" s="11"/>
      <c r="F38" s="12">
        <v>43862</v>
      </c>
      <c r="G38" s="12">
        <v>43891</v>
      </c>
      <c r="H38" s="12">
        <v>43891</v>
      </c>
      <c r="I38" s="13"/>
    </row>
    <row r="39" spans="1:9" ht="24" customHeight="1" x14ac:dyDescent="0.35">
      <c r="A39" s="164">
        <v>36</v>
      </c>
      <c r="B39" s="147" t="s">
        <v>157</v>
      </c>
      <c r="C39" s="149">
        <v>1.8</v>
      </c>
      <c r="D39" s="148" t="s">
        <v>48</v>
      </c>
      <c r="E39" s="11"/>
      <c r="F39" s="12">
        <v>43862</v>
      </c>
      <c r="G39" s="12">
        <v>43891</v>
      </c>
      <c r="H39" s="12">
        <v>43891</v>
      </c>
      <c r="I39" s="13"/>
    </row>
    <row r="40" spans="1:9" ht="24" customHeight="1" x14ac:dyDescent="0.35">
      <c r="A40" s="164">
        <v>37</v>
      </c>
      <c r="B40" s="174" t="s">
        <v>163</v>
      </c>
      <c r="C40" s="175">
        <v>6.9</v>
      </c>
      <c r="D40" s="176" t="s">
        <v>190</v>
      </c>
      <c r="E40" s="177"/>
      <c r="F40" s="179">
        <v>43862</v>
      </c>
      <c r="G40" s="179">
        <v>43891</v>
      </c>
      <c r="H40" s="179">
        <v>43891</v>
      </c>
      <c r="I40" s="13" t="s">
        <v>204</v>
      </c>
    </row>
    <row r="41" spans="1:9" ht="24" customHeight="1" x14ac:dyDescent="0.35">
      <c r="A41" s="164">
        <v>38</v>
      </c>
      <c r="B41" s="147" t="s">
        <v>180</v>
      </c>
      <c r="C41" s="151">
        <v>0</v>
      </c>
      <c r="D41" s="148" t="s">
        <v>193</v>
      </c>
      <c r="E41" s="11"/>
      <c r="F41" s="12">
        <v>43862</v>
      </c>
      <c r="G41" s="12">
        <v>43891</v>
      </c>
      <c r="H41" s="12">
        <v>43891</v>
      </c>
      <c r="I41" s="13"/>
    </row>
    <row r="42" spans="1:9" ht="24" customHeight="1" x14ac:dyDescent="0.35">
      <c r="A42" s="164">
        <v>39</v>
      </c>
      <c r="B42" s="147" t="s">
        <v>206</v>
      </c>
      <c r="C42" s="151"/>
      <c r="D42" s="148" t="s">
        <v>48</v>
      </c>
      <c r="E42" s="11"/>
      <c r="F42" s="12">
        <v>43739</v>
      </c>
      <c r="G42" s="12">
        <v>43770</v>
      </c>
      <c r="H42" s="12"/>
      <c r="I42" s="13" t="s">
        <v>212</v>
      </c>
    </row>
    <row r="43" spans="1:9" ht="24" customHeight="1" x14ac:dyDescent="0.35">
      <c r="A43" s="164">
        <v>40</v>
      </c>
      <c r="B43" s="147" t="s">
        <v>207</v>
      </c>
      <c r="C43" s="151"/>
      <c r="D43" s="148" t="s">
        <v>50</v>
      </c>
      <c r="E43" s="11"/>
      <c r="F43" s="12">
        <v>43739</v>
      </c>
      <c r="G43" s="12">
        <v>43770</v>
      </c>
      <c r="H43" s="12"/>
      <c r="I43" s="13" t="s">
        <v>212</v>
      </c>
    </row>
    <row r="44" spans="1:9" ht="24" customHeight="1" x14ac:dyDescent="0.35">
      <c r="A44" s="164">
        <v>41</v>
      </c>
      <c r="B44" s="147" t="s">
        <v>208</v>
      </c>
      <c r="C44" s="151"/>
      <c r="D44" s="148" t="s">
        <v>50</v>
      </c>
      <c r="E44" s="11"/>
      <c r="F44" s="12">
        <v>43770</v>
      </c>
      <c r="G44" s="12">
        <v>43831</v>
      </c>
      <c r="H44" s="12"/>
      <c r="I44" s="13" t="s">
        <v>212</v>
      </c>
    </row>
    <row r="45" spans="1:9" ht="24" customHeight="1" x14ac:dyDescent="0.35">
      <c r="A45" s="164">
        <v>42</v>
      </c>
      <c r="B45" s="147" t="s">
        <v>209</v>
      </c>
      <c r="C45" s="151"/>
      <c r="D45" s="148" t="s">
        <v>50</v>
      </c>
      <c r="E45" s="11"/>
      <c r="F45" s="12">
        <v>43831</v>
      </c>
      <c r="G45" s="12">
        <v>43891</v>
      </c>
      <c r="H45" s="12"/>
      <c r="I45" s="13" t="s">
        <v>212</v>
      </c>
    </row>
    <row r="46" spans="1:9" ht="24" customHeight="1" x14ac:dyDescent="0.35">
      <c r="A46" s="164">
        <v>43</v>
      </c>
      <c r="B46" s="147" t="s">
        <v>210</v>
      </c>
      <c r="C46" s="151"/>
      <c r="D46" s="148" t="s">
        <v>32</v>
      </c>
      <c r="E46" s="11"/>
      <c r="F46" s="12">
        <v>43800</v>
      </c>
      <c r="G46" s="12">
        <v>43831</v>
      </c>
      <c r="H46" s="12"/>
      <c r="I46" s="13" t="s">
        <v>212</v>
      </c>
    </row>
    <row r="47" spans="1:9" ht="24" customHeight="1" x14ac:dyDescent="0.35">
      <c r="A47" s="164">
        <v>44</v>
      </c>
      <c r="B47" s="147" t="s">
        <v>211</v>
      </c>
      <c r="C47" s="151"/>
      <c r="D47" s="148" t="s">
        <v>32</v>
      </c>
      <c r="E47" s="11"/>
      <c r="F47" s="12">
        <v>43770</v>
      </c>
      <c r="G47" s="12">
        <v>43891</v>
      </c>
      <c r="H47" s="12"/>
      <c r="I47" s="13" t="s">
        <v>212</v>
      </c>
    </row>
    <row r="48" spans="1:9" ht="31.5" customHeight="1" x14ac:dyDescent="0.35">
      <c r="A48" s="165"/>
      <c r="B48" s="152"/>
      <c r="C48" s="153"/>
      <c r="D48" s="154"/>
      <c r="E48" s="155"/>
      <c r="F48" s="156"/>
      <c r="G48" s="156"/>
      <c r="H48" s="156"/>
      <c r="I48" s="157"/>
    </row>
    <row r="49" spans="1:13" ht="31.5" customHeight="1" x14ac:dyDescent="0.35">
      <c r="A49" s="165"/>
      <c r="B49" s="152"/>
      <c r="C49" s="153"/>
      <c r="D49" s="154"/>
      <c r="E49" s="155"/>
      <c r="F49" s="156"/>
      <c r="G49" s="156"/>
      <c r="H49" s="156"/>
      <c r="I49" s="157"/>
    </row>
    <row r="50" spans="1:13" ht="31.5" customHeight="1" x14ac:dyDescent="0.35">
      <c r="A50" s="165"/>
      <c r="B50" s="152"/>
      <c r="C50" s="153"/>
      <c r="D50" s="154"/>
      <c r="E50" s="155"/>
      <c r="F50" s="156"/>
      <c r="G50" s="156"/>
      <c r="H50" s="156"/>
      <c r="I50" s="157"/>
    </row>
    <row r="51" spans="1:13" ht="31.5" customHeight="1" x14ac:dyDescent="0.35">
      <c r="A51" s="165"/>
      <c r="B51" s="152"/>
      <c r="C51" s="153"/>
      <c r="D51" s="154"/>
      <c r="E51" s="155"/>
      <c r="F51" s="156"/>
      <c r="G51" s="156"/>
      <c r="H51" s="156"/>
      <c r="I51" s="157"/>
    </row>
    <row r="52" spans="1:13" ht="31.5" customHeight="1" x14ac:dyDescent="0.35">
      <c r="A52" s="165"/>
      <c r="B52" s="38"/>
      <c r="C52" s="153"/>
      <c r="D52" s="154"/>
      <c r="E52" s="155"/>
      <c r="F52" s="156"/>
      <c r="G52" s="156"/>
      <c r="H52" s="156"/>
      <c r="I52" s="157"/>
    </row>
    <row r="53" spans="1:13" ht="31.5" customHeight="1" x14ac:dyDescent="0.35">
      <c r="A53" s="165"/>
      <c r="B53" s="39"/>
      <c r="C53" s="153"/>
      <c r="D53" s="154"/>
      <c r="E53" s="155"/>
      <c r="F53" s="156"/>
      <c r="G53" s="156"/>
      <c r="H53" s="156"/>
      <c r="I53" s="157"/>
    </row>
    <row r="54" spans="1:13" ht="31.5" customHeight="1" x14ac:dyDescent="0.35">
      <c r="A54" s="165"/>
      <c r="B54" s="39"/>
      <c r="C54" s="153"/>
      <c r="D54" s="154"/>
      <c r="E54" s="155"/>
      <c r="F54" s="156"/>
      <c r="G54" s="156"/>
      <c r="H54" s="156"/>
      <c r="I54" s="157"/>
    </row>
    <row r="55" spans="1:13" ht="23.25" x14ac:dyDescent="0.35">
      <c r="B55" s="39"/>
    </row>
    <row r="56" spans="1:13" ht="23.25" x14ac:dyDescent="0.35">
      <c r="B56" s="39"/>
    </row>
    <row r="57" spans="1:13" ht="23.25" x14ac:dyDescent="0.35">
      <c r="B57" s="39"/>
    </row>
    <row r="61" spans="1:13" ht="15.75" thickBot="1" x14ac:dyDescent="0.3"/>
    <row r="62" spans="1:13" x14ac:dyDescent="0.25">
      <c r="A62" s="166" t="s">
        <v>75</v>
      </c>
      <c r="B62" s="41" t="s">
        <v>0</v>
      </c>
      <c r="C62" s="41" t="s">
        <v>1</v>
      </c>
      <c r="D62" s="42" t="s">
        <v>2</v>
      </c>
      <c r="E62" s="43" t="s">
        <v>3</v>
      </c>
      <c r="F62" s="44" t="s">
        <v>4</v>
      </c>
      <c r="G62" s="44" t="s">
        <v>5</v>
      </c>
      <c r="H62" s="44" t="s">
        <v>6</v>
      </c>
      <c r="I62" s="44" t="s">
        <v>7</v>
      </c>
      <c r="J62" s="44" t="s">
        <v>8</v>
      </c>
      <c r="K62" s="44" t="s">
        <v>9</v>
      </c>
      <c r="L62" s="44" t="s">
        <v>10</v>
      </c>
      <c r="M62" s="44" t="s">
        <v>11</v>
      </c>
    </row>
    <row r="63" spans="1:13" x14ac:dyDescent="0.25">
      <c r="A63" s="167" t="s">
        <v>76</v>
      </c>
      <c r="B63" s="46">
        <v>0.4</v>
      </c>
      <c r="C63" s="46">
        <v>0.38</v>
      </c>
      <c r="D63" s="46">
        <v>0.36</v>
      </c>
      <c r="E63" s="47">
        <v>0.45</v>
      </c>
      <c r="F63" s="48">
        <v>0.37</v>
      </c>
      <c r="G63" s="49">
        <v>0.26</v>
      </c>
      <c r="H63" s="48">
        <v>0.27</v>
      </c>
      <c r="I63" s="48">
        <v>0.28000000000000003</v>
      </c>
      <c r="J63" s="48">
        <v>0.32</v>
      </c>
      <c r="K63" s="48">
        <v>0.28999999999999998</v>
      </c>
      <c r="L63" s="48">
        <v>0.31</v>
      </c>
    </row>
    <row r="64" spans="1:13" x14ac:dyDescent="0.25">
      <c r="A64" s="167" t="s">
        <v>77</v>
      </c>
      <c r="B64" s="46">
        <v>0.4</v>
      </c>
      <c r="C64" s="46">
        <v>0.2</v>
      </c>
      <c r="D64" s="46">
        <v>0.19</v>
      </c>
      <c r="E64" s="47">
        <v>0.25</v>
      </c>
      <c r="F64" s="48">
        <v>0.32</v>
      </c>
      <c r="G64" s="48">
        <v>0.3</v>
      </c>
      <c r="H64" s="48">
        <v>0.24</v>
      </c>
      <c r="I64" s="48">
        <v>0.19</v>
      </c>
      <c r="J64" s="48">
        <v>0.22</v>
      </c>
      <c r="K64" s="48">
        <v>0.18</v>
      </c>
      <c r="L64" s="48">
        <v>0.24</v>
      </c>
    </row>
    <row r="65" spans="1:12" ht="15.75" thickBot="1" x14ac:dyDescent="0.3">
      <c r="A65" s="168" t="s">
        <v>78</v>
      </c>
      <c r="B65" s="51">
        <v>0.2</v>
      </c>
      <c r="C65" s="51">
        <v>0.42</v>
      </c>
      <c r="D65" s="51">
        <v>0.45</v>
      </c>
      <c r="E65" s="52">
        <v>0.3</v>
      </c>
      <c r="F65" s="48">
        <v>0.31</v>
      </c>
      <c r="G65" s="48">
        <v>0.44</v>
      </c>
      <c r="H65" s="48">
        <v>0.49</v>
      </c>
      <c r="I65" s="48">
        <v>0.53</v>
      </c>
      <c r="J65" s="48">
        <v>0.46</v>
      </c>
      <c r="K65" s="48">
        <v>0.53</v>
      </c>
      <c r="L65" s="48">
        <v>0.45</v>
      </c>
    </row>
  </sheetData>
  <autoFilter ref="A3:T41" xr:uid="{EDCB836B-2329-44D4-B573-E772EDE84FB3}">
    <sortState ref="A4:T41">
      <sortCondition descending="1" ref="E3:E41"/>
    </sortState>
  </autoFilter>
  <mergeCells count="1">
    <mergeCell ref="A1:I1"/>
  </mergeCells>
  <conditionalFormatting sqref="E4:E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{9490710E-D9AF-4071-8CC6-19224B2E51A5}</x14:id>
        </ext>
      </extLst>
    </cfRule>
  </conditionalFormatting>
  <conditionalFormatting sqref="E7:E41 E48:E5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{60365AD4-421C-4E6B-8306-3C2C93B0208D}</x14:id>
        </ext>
      </extLst>
    </cfRule>
  </conditionalFormatting>
  <conditionalFormatting sqref="E42:E4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{A1A13DB6-A624-44A3-B86F-915EE606D43A}</x14:id>
        </ext>
      </extLst>
    </cfRule>
  </conditionalFormatting>
  <pageMargins left="0.7" right="0.25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90710E-D9AF-4071-8CC6-19224B2E51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E4:E9</xm:sqref>
        </x14:conditionalFormatting>
        <x14:conditionalFormatting xmlns:xm="http://schemas.microsoft.com/office/excel/2006/main">
          <x14:cfRule type="dataBar" id="{60365AD4-421C-4E6B-8306-3C2C93B020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E7:E41 E48:E54</xm:sqref>
        </x14:conditionalFormatting>
        <x14:conditionalFormatting xmlns:xm="http://schemas.microsoft.com/office/excel/2006/main">
          <x14:cfRule type="dataBar" id="{A1A13DB6-A624-44A3-B86F-915EE606D4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E42:E47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536E-4353-47B1-B03D-708B61D1D694}">
  <dimension ref="I6:X20"/>
  <sheetViews>
    <sheetView topLeftCell="A16" workbookViewId="0">
      <selection activeCell="V26" sqref="V26"/>
    </sheetView>
  </sheetViews>
  <sheetFormatPr defaultRowHeight="15" x14ac:dyDescent="0.25"/>
  <cols>
    <col min="9" max="9" width="32" customWidth="1"/>
    <col min="12" max="12" width="11.28515625" bestFit="1" customWidth="1"/>
  </cols>
  <sheetData>
    <row r="6" spans="9:24" x14ac:dyDescent="0.25">
      <c r="I6" s="49">
        <v>0.1</v>
      </c>
    </row>
    <row r="7" spans="9:24" x14ac:dyDescent="0.25">
      <c r="I7" s="49">
        <v>0.2</v>
      </c>
    </row>
    <row r="12" spans="9:24" x14ac:dyDescent="0.25">
      <c r="M12" t="s">
        <v>0</v>
      </c>
      <c r="N12" s="73" t="s">
        <v>1</v>
      </c>
      <c r="O12" s="73" t="s">
        <v>2</v>
      </c>
      <c r="P12" s="73" t="s">
        <v>3</v>
      </c>
      <c r="Q12" s="73" t="s">
        <v>4</v>
      </c>
      <c r="R12" s="73" t="s">
        <v>5</v>
      </c>
      <c r="S12" s="73" t="s">
        <v>6</v>
      </c>
      <c r="T12" s="73" t="s">
        <v>7</v>
      </c>
      <c r="U12" s="73" t="s">
        <v>8</v>
      </c>
      <c r="V12" s="73" t="s">
        <v>9</v>
      </c>
      <c r="W12" s="73" t="s">
        <v>10</v>
      </c>
      <c r="X12" s="73" t="s">
        <v>11</v>
      </c>
    </row>
    <row r="13" spans="9:24" x14ac:dyDescent="0.25">
      <c r="L13" t="s">
        <v>199</v>
      </c>
      <c r="M13">
        <v>5</v>
      </c>
      <c r="N13">
        <v>6</v>
      </c>
      <c r="O13">
        <v>6</v>
      </c>
      <c r="P13">
        <v>4</v>
      </c>
      <c r="Q13">
        <v>4</v>
      </c>
      <c r="R13">
        <v>2</v>
      </c>
      <c r="S13">
        <v>2</v>
      </c>
      <c r="T13">
        <v>4</v>
      </c>
      <c r="U13">
        <v>5</v>
      </c>
      <c r="V13">
        <v>3</v>
      </c>
      <c r="W13">
        <v>5</v>
      </c>
      <c r="X13">
        <v>4</v>
      </c>
    </row>
    <row r="14" spans="9:24" x14ac:dyDescent="0.25">
      <c r="L14" t="s">
        <v>202</v>
      </c>
      <c r="M14">
        <v>1</v>
      </c>
      <c r="N14">
        <v>0</v>
      </c>
      <c r="O14">
        <v>0</v>
      </c>
      <c r="P14">
        <v>0</v>
      </c>
      <c r="Q14">
        <v>2</v>
      </c>
      <c r="R14">
        <v>2</v>
      </c>
      <c r="S14">
        <v>2</v>
      </c>
      <c r="T14">
        <v>3</v>
      </c>
      <c r="U14">
        <v>0</v>
      </c>
      <c r="V14">
        <v>1</v>
      </c>
    </row>
    <row r="15" spans="9:24" x14ac:dyDescent="0.25">
      <c r="L15" t="s">
        <v>203</v>
      </c>
      <c r="M15">
        <f t="shared" ref="M15:X15" si="0">M13+M14</f>
        <v>6</v>
      </c>
      <c r="N15" s="73">
        <f t="shared" si="0"/>
        <v>6</v>
      </c>
      <c r="O15" s="73">
        <f t="shared" si="0"/>
        <v>6</v>
      </c>
      <c r="P15" s="73">
        <f t="shared" si="0"/>
        <v>4</v>
      </c>
      <c r="Q15" s="73">
        <f t="shared" si="0"/>
        <v>6</v>
      </c>
      <c r="R15" s="73">
        <f t="shared" si="0"/>
        <v>4</v>
      </c>
      <c r="S15" s="73">
        <f t="shared" si="0"/>
        <v>4</v>
      </c>
      <c r="T15" s="73">
        <f t="shared" si="0"/>
        <v>7</v>
      </c>
      <c r="U15" s="73">
        <f t="shared" si="0"/>
        <v>5</v>
      </c>
      <c r="V15" s="73">
        <f t="shared" si="0"/>
        <v>4</v>
      </c>
      <c r="W15" s="73">
        <f t="shared" si="0"/>
        <v>5</v>
      </c>
      <c r="X15" s="73">
        <f t="shared" si="0"/>
        <v>4</v>
      </c>
    </row>
    <row r="16" spans="9:24" x14ac:dyDescent="0.25">
      <c r="L16" t="s">
        <v>200</v>
      </c>
      <c r="M16">
        <v>3</v>
      </c>
      <c r="N16">
        <v>3</v>
      </c>
      <c r="O16">
        <v>3</v>
      </c>
      <c r="P16">
        <v>4</v>
      </c>
      <c r="Q16">
        <v>4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</row>
    <row r="19" spans="12:16" x14ac:dyDescent="0.25">
      <c r="L19" t="s">
        <v>201</v>
      </c>
      <c r="M19">
        <v>1</v>
      </c>
      <c r="N19">
        <v>1</v>
      </c>
      <c r="O19">
        <v>1</v>
      </c>
      <c r="P19">
        <v>1</v>
      </c>
    </row>
    <row r="20" spans="12:16" x14ac:dyDescent="0.25">
      <c r="M20">
        <v>1</v>
      </c>
      <c r="N20">
        <v>1</v>
      </c>
      <c r="O20">
        <v>1</v>
      </c>
    </row>
  </sheetData>
  <conditionalFormatting sqref="I6:I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{4CD32972-00B6-48FB-8B99-D4360C9F029E}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32972-00B6-48FB-8B99-D4360C9F02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I6:I7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P3_1</vt:lpstr>
      <vt:lpstr>Ita-Kona</vt:lpstr>
      <vt:lpstr>P3_draft</vt:lpstr>
      <vt:lpstr>P3</vt:lpstr>
      <vt:lpstr>Sheet1</vt:lpstr>
      <vt:lpstr>Apr</vt:lpstr>
      <vt:lpstr>Summary</vt:lpstr>
      <vt:lpstr>Sheet2</vt:lpstr>
      <vt:lpstr>Apr!Print_Area</vt:lpstr>
      <vt:lpstr>'P3'!Print_Area</vt:lpstr>
      <vt:lpstr>P3_1!Print_Area</vt:lpstr>
      <vt:lpstr>P3_draft!Print_Area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Van Hien</cp:lastModifiedBy>
  <cp:lastPrinted>2019-11-25T03:32:35Z</cp:lastPrinted>
  <dcterms:created xsi:type="dcterms:W3CDTF">2019-03-24T15:09:22Z</dcterms:created>
  <dcterms:modified xsi:type="dcterms:W3CDTF">2019-11-25T03:33:02Z</dcterms:modified>
</cp:coreProperties>
</file>