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5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drawings/drawing7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7.Committee\ITAKONA\FY2020\Dec\"/>
    </mc:Choice>
  </mc:AlternateContent>
  <xr:revisionPtr revIDLastSave="0" documentId="10_ncr:100000_{59483A26-BED7-4A41-BD6E-7228E7530207}" xr6:coauthVersionLast="31" xr6:coauthVersionMax="31" xr10:uidLastSave="{00000000-0000-0000-0000-000000000000}"/>
  <bookViews>
    <workbookView xWindow="0" yWindow="0" windowWidth="28800" windowHeight="12225" activeTab="7" xr2:uid="{8301557F-63BD-4A4E-A538-F9A30919E626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Sheet2" sheetId="17" r:id="rId9"/>
  </sheets>
  <externalReferences>
    <externalReference r:id="rId10"/>
  </externalReferences>
  <definedNames>
    <definedName name="_xlnm._FilterDatabase" localSheetId="7" hidden="1">Summary!$A$3:$T$4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Summary!$A$1:$I$44</definedName>
    <definedName name="_xlnm.Print_Area" localSheetId="5">Summary2!$A$1:$O$20</definedName>
    <definedName name="_xlnm.Print_Area" localSheetId="6">'Summary2 (2)'!$A$1:$O$20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8" l="1"/>
  <c r="W7" i="18"/>
  <c r="U5" i="18"/>
  <c r="U7" i="18"/>
  <c r="S5" i="18"/>
  <c r="S7" i="18" s="1"/>
  <c r="K21" i="17" l="1"/>
  <c r="AA8" i="18" l="1"/>
  <c r="Z8" i="18"/>
  <c r="Y8" i="18"/>
  <c r="H13" i="18" l="1"/>
  <c r="Y11" i="18"/>
  <c r="Y12" i="18"/>
  <c r="Z11" i="18"/>
  <c r="T22" i="18"/>
  <c r="X14" i="18"/>
  <c r="X22" i="18"/>
  <c r="W14" i="18"/>
  <c r="T14" i="18"/>
  <c r="Y10" i="18" l="1"/>
  <c r="O3" i="18" l="1"/>
  <c r="O4" i="18"/>
  <c r="E13" i="18"/>
  <c r="O13" i="18" s="1"/>
  <c r="C17" i="18" s="1"/>
  <c r="C19" i="18" s="1"/>
  <c r="E12" i="18"/>
  <c r="AA10" i="18"/>
  <c r="W10" i="18"/>
  <c r="S10" i="18"/>
  <c r="Y9" i="18"/>
  <c r="AA9" i="18" s="1"/>
  <c r="W9" i="18"/>
  <c r="O6" i="18"/>
  <c r="N5" i="18"/>
  <c r="L5" i="18"/>
  <c r="H5" i="18"/>
  <c r="G5" i="18"/>
  <c r="O5" i="18" s="1"/>
  <c r="I3" i="18"/>
  <c r="G3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P6" i="13"/>
  <c r="M6" i="13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<sst xmlns="http://schemas.openxmlformats.org/spreadsheetml/2006/main" count="710" uniqueCount="228">
  <si>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</si>
  <si>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</si>
  <si>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</si>
  <si>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</si>
  <si>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</si>
  <si>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</si>
  <si>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</si>
  <si>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</si>
  <si>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</si>
  <si>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</si>
  <si>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</si>
  <si>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</si>
  <si>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</si>
  <si>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</si>
  <si>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</si>
  <si>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</si>
  <si>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</si>
  <si>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</si>
  <si>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</si>
  <si>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</si>
  <si>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</si>
  <si>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</si>
  <si>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</si>
  <si>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</si>
  <si>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</si>
  <si>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</si>
  <si>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</si>
  <si>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</si>
  <si>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</si>
  <si>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</si>
  <si>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</si>
  <si>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</si>
  <si>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</si>
  <si>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</si>
  <si>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</si>
  <si>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</si>
  <si>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</si>
  <si>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</si>
  <si>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</si>
  <si>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</si>
  <si>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</si>
  <si>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</si>
  <si>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</si>
  <si>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</si>
  <si>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</si>
  <si>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</si>
  <si>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</si>
  <si>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</si>
  <si>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</si>
  <si>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</si>
  <si>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</si>
  <si>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</si>
  <si>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</si>
  <si>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</si>
  <si>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</si>
  <si>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</si>
  <si>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</si>
  <si>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</si>
  <si>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</si>
  <si>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</si>
  <si>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</si>
  <si>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</si>
  <si>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</si>
  <si>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</si>
  <si>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</si>
  <si>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</si>
  <si>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</si>
  <si>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</si>
  <si>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</si>
  <si>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</si>
  <si>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</si>
  <si>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</si>
  <si>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</si>
  <si>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</si>
  <si>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</si>
  <si>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</si>
  <si>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</si>
  <si>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</si>
  <si>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</si>
  <si>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</si>
  <si>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</si>
  <si>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</si>
  <si>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</si>
  <si>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</si>
  <si>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</si>
  <si>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</si>
  <si>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</si>
  <si>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</si>
  <si>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</si>
  <si>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</si>
  <si>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</si>
  <si>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</si>
  <si>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</si>
  <si>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</si>
  <si>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</si>
  <si>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</si>
  <si>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</si>
  <si>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</si>
  <si>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</si>
  <si>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</si>
  <si>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</si>
  <si>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</si>
  <si>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</si>
  <si>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</si>
  <si>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</si>
  <si>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</si>
  <si>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</si>
  <si>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</si>
  <si>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</si>
  <si>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</si>
  <si>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</si>
  <si>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</si>
  <si>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</si>
  <si>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</si>
  <si>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</si>
  <si>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</si>
  <si>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</si>
  <si>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</si>
  <si>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</si>
  <si>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</si>
  <si>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</si>
  <si>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</si>
  <si>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</si>
  <si>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</si>
  <si>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</si>
  <si>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</si>
  <si>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</si>
  <si>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</si>
  <si>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</si>
  <si>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</si>
  <si>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</si>
  <si>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</si>
  <si>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</si>
  <si>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</si>
  <si>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</si>
  <si>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</si>
  <si>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</si>
  <si>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</si>
  <si>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</si>
  <si>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</si>
  <si>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</si>
  <si>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</si>
  <si>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</si>
  <si>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</si>
  <si>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Master unit PCS or SET on invoice</t>
  </si>
  <si>
    <t>MCS</t>
  </si>
  <si>
    <t>PMG</t>
  </si>
  <si>
    <t xml:space="preserve"> Result progress</t>
  </si>
  <si>
    <t>MCS kitting situation auto reflect</t>
  </si>
  <si>
    <t>Compare Serial outer and inner PBX's</t>
  </si>
  <si>
    <t>Projector Label printing</t>
  </si>
  <si>
    <t>Projector quality improvement MEBD</t>
  </si>
  <si>
    <t>Auto transfer kitting data to SAP</t>
  </si>
  <si>
    <t>Video making for IT Training course</t>
  </si>
  <si>
    <t>Microwave traceability</t>
  </si>
  <si>
    <t>PMG improvement</t>
  </si>
  <si>
    <t>Free location</t>
  </si>
  <si>
    <t>RFID inventory</t>
  </si>
  <si>
    <t>Security Gate</t>
  </si>
  <si>
    <t>QC,MCS</t>
  </si>
  <si>
    <t>PE</t>
  </si>
  <si>
    <t>1pax</t>
  </si>
  <si>
    <t>One Plant for SMT</t>
  </si>
  <si>
    <t>Calculate FC &amp; Scrap list</t>
  </si>
  <si>
    <t>G/L account posting for Vendor</t>
  </si>
  <si>
    <t xml:space="preserve">Improve Labor Cost Forecast
</t>
  </si>
  <si>
    <t xml:space="preserve">Material Analyze Forecast Closing
</t>
  </si>
  <si>
    <t xml:space="preserve">Auto GR &amp; BF for PMG </t>
  </si>
  <si>
    <t xml:space="preserve">BOM for AP-PDM in SAP
</t>
  </si>
  <si>
    <t>EDI Invoice (25 remains: New Vendor, some Vendor ony have 1 PO or long time order )</t>
  </si>
  <si>
    <t xml:space="preserve">Daily plan making automation for some new cat </t>
  </si>
  <si>
    <t>Issue document to pdf file from SAP without spool request</t>
  </si>
  <si>
    <t xml:space="preserve">Mass creating Packing list </t>
  </si>
  <si>
    <t>CREATE TENTATIVE PACKING LIST (R3) BY UPLOAD SHIPPING SCHEDULE. CSV FILE</t>
  </si>
  <si>
    <t>SAP ECN change valid auto calculate</t>
  </si>
  <si>
    <t>Control Custom INV in SAP matching DA/ EDI INV No.</t>
  </si>
  <si>
    <t>Input NG lot-out q’ty on system for calculating delivery to avoid Inventory, deadstock/excess stock scrap</t>
  </si>
  <si>
    <t>OR part changing tool to avoid any mistake &amp; lost time as manual process</t>
  </si>
  <si>
    <t>Tool for monthly scrap. Inventory, Forcast report making</t>
  </si>
  <si>
    <t>SOX</t>
  </si>
  <si>
    <t>MCS auto Transfer by Reservation number</t>
  </si>
  <si>
    <t>MCS, SMT, PUS</t>
  </si>
  <si>
    <t>PUS</t>
  </si>
  <si>
    <t>ACS</t>
  </si>
  <si>
    <t>IT</t>
  </si>
  <si>
    <t>PUS, FE, COS</t>
  </si>
  <si>
    <t>PCS</t>
  </si>
  <si>
    <t>SCM</t>
  </si>
  <si>
    <t>Cost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</si>
  <si>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</si>
  <si>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</si>
  <si>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Etally sheet for Oversea Service Part</t>
  </si>
  <si>
    <t>Inventory PC automatically</t>
  </si>
  <si>
    <t>20pax</t>
  </si>
  <si>
    <t>Replace</t>
  </si>
  <si>
    <t>Completed</t>
  </si>
  <si>
    <r>
      <t>FY2020 Itakona Achievement Monthly Summary.</t>
    </r>
    <r>
      <rPr>
        <sz val="36"/>
        <color theme="1"/>
        <rFont val="Arial Unicode MS"/>
        <family val="2"/>
      </rPr>
      <t/>
    </r>
  </si>
  <si>
    <t>ISG PROGRESS ACTIVITY SUMMARY</t>
  </si>
  <si>
    <t>X</t>
  </si>
  <si>
    <t>Compare PDM and Mouting Program</t>
  </si>
  <si>
    <t>Develop completed, waiting SMT inventory</t>
  </si>
  <si>
    <t>Waiting SAP</t>
  </si>
  <si>
    <t>Change</t>
  </si>
  <si>
    <t>Log file to server</t>
  </si>
  <si>
    <t>Following</t>
  </si>
  <si>
    <t>Test GR, plan &amp; kitting</t>
  </si>
  <si>
    <t>3pax</t>
  </si>
  <si>
    <t>2pax</t>
  </si>
  <si>
    <t>DECT</t>
  </si>
  <si>
    <t>DP</t>
  </si>
  <si>
    <t>PBX</t>
  </si>
  <si>
    <t>SCN</t>
  </si>
  <si>
    <t>PROJ</t>
  </si>
  <si>
    <t>MW</t>
  </si>
  <si>
    <t>Others</t>
  </si>
  <si>
    <t>Daily time (H)</t>
  </si>
  <si>
    <t>PIC need</t>
  </si>
  <si>
    <t>Before</t>
  </si>
  <si>
    <t>After PCS centralization</t>
  </si>
  <si>
    <t>After IT-lization</t>
  </si>
  <si>
    <t>Prices sanction</t>
  </si>
  <si>
    <t>Printing Label for Dect</t>
  </si>
  <si>
    <t>Weight check for Dect</t>
  </si>
  <si>
    <t>Printing Label for DP</t>
  </si>
  <si>
    <t>Weight check for DP</t>
  </si>
  <si>
    <t>ECN Valid Date changing</t>
  </si>
  <si>
    <t>FE</t>
  </si>
  <si>
    <t>Upload Just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</si>
</sst>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rgb="FF000000"/>
      <name val="Meiryo UI"/>
      <family val="2"/>
    </font>
    <font>
      <b/>
      <sz val="26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30" fillId="0" borderId="0" applyFont="0" applyFill="0" applyBorder="0" applyAlignment="0" applyProtection="0"/>
    <xf numFmtId="0" fontId="32" fillId="0" borderId="0">
      <alignment vertical="center"/>
    </xf>
  </cellStyleXfs>
  <cellXfs count="207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4" fillId="0" borderId="31" xfId="0" applyFont="1" applyFill="1" applyBorder="1"/>
    <xf numFmtId="0" fontId="4" fillId="0" borderId="30" xfId="0" applyFont="1" applyBorder="1"/>
    <xf numFmtId="0" fontId="27" fillId="0" borderId="5" xfId="0" applyFont="1" applyFill="1" applyBorder="1" applyAlignment="1">
      <alignment horizontal="right" vertical="center" wrapText="1" readingOrder="1"/>
    </xf>
    <xf numFmtId="17" fontId="4" fillId="0" borderId="0" xfId="0" applyNumberFormat="1" applyFont="1" applyBorder="1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Font="1"/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3" fillId="0" borderId="15" xfId="0" applyFont="1" applyBorder="1" applyAlignment="1">
      <alignment horizontal="center"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1" xfId="0" applyFont="1" applyFill="1" applyBorder="1"/>
    <xf numFmtId="0" fontId="27" fillId="6" borderId="5" xfId="0" applyFont="1" applyFill="1" applyBorder="1" applyAlignment="1">
      <alignment horizontal="right" vertical="center" wrapText="1" readingOrder="1"/>
    </xf>
    <xf numFmtId="0" fontId="5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/>
    </xf>
    <xf numFmtId="0" fontId="4" fillId="8" borderId="31" xfId="0" applyFont="1" applyFill="1" applyBorder="1"/>
    <xf numFmtId="0" fontId="27" fillId="8" borderId="5" xfId="0" applyFont="1" applyFill="1" applyBorder="1" applyAlignment="1">
      <alignment horizontal="right" vertical="center" wrapText="1" readingOrder="1"/>
    </xf>
    <xf numFmtId="0" fontId="4" fillId="8" borderId="30" xfId="0" applyFont="1" applyFill="1" applyBorder="1"/>
    <xf numFmtId="9" fontId="4" fillId="8" borderId="5" xfId="0" applyNumberFormat="1" applyFont="1" applyFill="1" applyBorder="1"/>
    <xf numFmtId="17" fontId="4" fillId="8" borderId="5" xfId="0" applyNumberFormat="1" applyFont="1" applyFill="1" applyBorder="1"/>
    <xf numFmtId="0" fontId="2" fillId="8" borderId="6" xfId="0" applyFont="1" applyFill="1" applyBorder="1" applyAlignment="1">
      <alignment wrapText="1"/>
    </xf>
    <xf numFmtId="0" fontId="31" fillId="0" borderId="19" xfId="0" applyFont="1" applyBorder="1" applyAlignment="1">
      <alignment horizontal="center" vertical="center"/>
    </xf>
    <xf numFmtId="0" fontId="4" fillId="9" borderId="31" xfId="0" applyFont="1" applyFill="1" applyBorder="1"/>
    <xf numFmtId="0" fontId="27" fillId="9" borderId="5" xfId="0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43" fontId="14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2F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8939-7C8B-4080-89D8-70A1B28D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0C260-78E1-4E93-89F6-641DBEF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9FED-0596-4396-A01F-57116B88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F628D-AA3D-4F6E-86C5-FDF0CBC03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6C912A-BF57-4957-9B40-F350D699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7BA7D-2445-44C3-9741-CC321D36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82ED0A-4C4C-42E0-95AC-65561B9C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754EA9-E133-447B-BCF4-19252E9DC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8B3EC8-38EE-447B-8981-50B7C0374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466E50AA-3367-461E-B15E-F16EA6FEB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8D2A3D5-40E2-4425-A77C-71D0D2FB4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80CA4-F531-4F39-8DEE-455B6D3F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00390-7050-4B73-930E-3481A9F1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E599A-0E86-42E4-B12A-4367DF6B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F3E1F-5A59-4EB3-A39B-823B3B92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0724A4-496C-4BC1-A8DD-AF54646F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CFE6C-3AC5-4EE7-A80D-6BDA1BA3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DEA599-184C-4FDF-A4D9-D3B4A56A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CA057-9DDA-42E1-8014-720D6CED8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BDA991-E1C7-4954-B33D-2D01FA6BC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3753B-1C5E-4146-937E-E0F0C6CCB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D9D0D-2D0F-462E-ABB7-A8DDB4A05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175F8-60A1-47BD-8129-8F7C540B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DE811-DEB7-4ABC-B7BA-E5449D86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64ED6-10F2-44C1-9D8B-F0FA1BF32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988171-5FD9-4E8A-8DB9-5753BE63C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8A4183-2425-4465-A783-13B71333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1FC225-2A9F-4710-862D-AE9A0AB8E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2F61BB-3C9F-4518-A6D2-74E71E6A8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0BDC53-FC28-4129-B371-C8CF4FBDD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3C9A1258-7405-41F5-A44F-182ED55A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333EE64B-7FF1-4A3F-BC8B-7724A39E0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DB22-1332-437E-BCB1-57ADBBA2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9880F3-3674-4012-A7F9-402B82C32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1B6997-5058-4A08-9A32-FFAB6820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4BC6E-BA14-4D78-BEB9-B1071DFB6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B2202-6EB1-4455-BBE8-C528784E2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47C07-3553-4914-9391-B50C4E57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50291-6D44-4D37-A1F4-26B86AFB6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273FF9-181D-43E8-9FAF-35A2DB1D6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9267FA-4294-4F11-99D5-A5264B6F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BE11FCFE-D567-4DBA-ACAC-75BF402F7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A3AF49BC-C4F3-4407-AFDB-2DE050FAF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51C3214-E005-478D-8702-289A70BD48A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7BF488E-DDE2-49D1-9AF7-26D808328EC4}"/>
            </a:ext>
          </a:extLst>
        </xdr:cNvPr>
        <xdr:cNvCxnSpPr/>
      </xdr:nvCxnSpPr>
      <xdr:spPr>
        <a:xfrm>
          <a:off x="18596264" y="3540702"/>
          <a:ext cx="748145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40821</xdr:colOff>
      <xdr:row>10</xdr:row>
      <xdr:rowOff>408212</xdr:rowOff>
    </xdr:from>
    <xdr:to>
      <xdr:col>9</xdr:col>
      <xdr:colOff>785502</xdr:colOff>
      <xdr:row>10</xdr:row>
      <xdr:rowOff>408212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6CEC86-C7E9-4917-948F-BDF234C6D780}"/>
            </a:ext>
          </a:extLst>
        </xdr:cNvPr>
        <xdr:cNvCxnSpPr/>
      </xdr:nvCxnSpPr>
      <xdr:spPr>
        <a:xfrm>
          <a:off x="8749392" y="7252605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30E54B-E06E-4D12-BACD-D8D6341EB78B}" name="Table256" displayName="Table256" ref="J4:P14" totalsRowShown="0" headerRowDxfId="10" headerRowBorderDxfId="9" tableBorderDxfId="8" totalsRowBorderDxfId="7">
  <autoFilter ref="J4:P14" xr:uid="{00000000-0009-0000-0100-000005000000}"/>
  <tableColumns count="7">
    <tableColumn id="1" xr3:uid="{6E69F77F-E198-4DE1-8C29-DBBC2867F9E6}" name="Member name" dataDxfId="6"/>
    <tableColumn id="2" xr3:uid="{A344FE6C-E582-42A7-9258-52EDA6D0A316}" name="Normal Support" dataDxfId="5"/>
    <tableColumn id="3" xr3:uid="{C265358B-C3EE-42BD-81C4-3ADF1241DDA5}" name="Trouble Support" dataDxfId="4"/>
    <tableColumn id="4" xr3:uid="{DA187BF8-73C6-40CA-B6B0-311E04FABA72}" name="Develop" dataDxfId="3">
      <calculatedColumnFormula>100%-Table256[[#This Row],[Normal Support]]-Table256[[#This Row],[Trouble Support]]</calculatedColumnFormula>
    </tableColumn>
    <tableColumn id="5" xr3:uid="{22A3170F-69B7-487F-8A4C-3120235EF077}" name="Line" dataDxfId="2"/>
    <tableColumn id="6" xr3:uid="{2972FB38-F5A6-40FC-965A-1F5D47735175}" name="Bar" dataDxfId="1"/>
    <tableColumn id="7" xr3:uid="{92024B44-5CCA-4882-9090-A69D636FD0EF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AAC9-C475-4023-A479-10822EDD5E2E}">
  <sheetPr>
    <pageSetUpPr fitToPage="1"/>
  </sheetPr>
  <dimension ref="A1:U79"/>
  <sheetViews>
    <sheetView topLeftCell="A13" zoomScale="70" zoomScaleNormal="70" workbookViewId="0">
      <selection sqref="A1:I1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6384" width="9.140625" style="68"/>
  </cols>
  <sheetData>
    <row r="1" spans="1:21" ht="31.5">
      <c r="A1" s="178" t="s">
        <v>23</v>
      </c>
      <c r="B1" s="178"/>
      <c r="C1" s="178"/>
      <c r="D1" s="178"/>
      <c r="E1" s="178"/>
      <c r="F1" s="178"/>
      <c r="G1" s="178"/>
      <c r="H1" s="178"/>
      <c r="I1" s="17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</sheetData>
  <mergeCells count="1">
    <mergeCell ref="A1:I1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A2-F352-4998-8263-FDA602600DC1}">
  <dimension ref="A1:P41"/>
  <sheetViews>
    <sheetView zoomScaleNormal="100" workbookViewId="0">
      <pane ySplit="3" topLeftCell="A25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79" t="s">
        <v>136</v>
      </c>
      <c r="B1" s="179"/>
      <c r="C1" s="179"/>
      <c r="D1" s="179"/>
      <c r="E1" s="179"/>
      <c r="F1" s="179"/>
      <c r="G1" s="179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80" t="s">
        <v>106</v>
      </c>
      <c r="C2" s="180"/>
      <c r="D2" s="180"/>
      <c r="E2" s="180"/>
      <c r="F2" s="180"/>
      <c r="G2" s="180"/>
    </row>
    <row r="3" spans="1:16">
      <c r="B3" s="181" t="s">
        <v>107</v>
      </c>
      <c r="C3" s="181"/>
      <c r="D3" s="181"/>
      <c r="E3" s="181"/>
      <c r="F3" s="181"/>
      <c r="G3" s="181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44C92BC-D456-42C2-96FD-C7A6D4288CF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D14616DD-EC44-4264-B2B8-0FD8F0408507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79B22758-89E9-48EB-9F85-00A8658E98A8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8ACC720C-04F3-4D34-9FB7-819DD6B68708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9070F81D-721B-4D9F-AAE8-5861609B177C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B061A45E-1B47-4B82-8F96-3422432252D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B010-1CE2-4918-9477-20C2B1257DAB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78" t="s">
        <v>23</v>
      </c>
      <c r="B1" s="178"/>
      <c r="C1" s="178"/>
      <c r="D1" s="178"/>
      <c r="E1" s="178"/>
      <c r="F1" s="178"/>
      <c r="G1" s="178"/>
      <c r="H1" s="178"/>
      <c r="I1" s="17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D13C-7E4D-4148-BA29-946FA50EB6B0}">
  <sheetPr>
    <pageSetUpPr fitToPage="1"/>
  </sheetPr>
  <dimension ref="A1:U77"/>
  <sheetViews>
    <sheetView topLeftCell="A16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78" t="s">
        <v>23</v>
      </c>
      <c r="B1" s="178"/>
      <c r="C1" s="178"/>
      <c r="D1" s="178"/>
      <c r="E1" s="178"/>
      <c r="F1" s="178"/>
      <c r="G1" s="178"/>
      <c r="H1" s="178"/>
      <c r="I1" s="17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02E5-0676-4E49-BBC7-A60576DFC664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82" t="s">
        <v>93</v>
      </c>
      <c r="B1" s="182"/>
      <c r="C1" s="182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C9B1-1293-41AC-B796-87A4A7394E0F}">
  <sheetPr>
    <pageSetUpPr fitToPage="1"/>
  </sheetPr>
  <dimension ref="A1:AA19"/>
  <sheetViews>
    <sheetView showGridLines="0" zoomScale="70" zoomScaleNormal="70" workbookViewId="0">
      <selection activeCell="S11" sqref="S11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85" t="s">
        <v>189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27" ht="28.5" customHeight="1">
      <c r="A2" s="183" t="s">
        <v>84</v>
      </c>
      <c r="B2" s="184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86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187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188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45">
        <f t="shared" si="0"/>
        <v>19</v>
      </c>
    </row>
    <row r="6" spans="1:27" ht="28.5" customHeight="1">
      <c r="A6" s="188"/>
      <c r="B6" s="55" t="s">
        <v>86</v>
      </c>
      <c r="C6" s="55">
        <v>0</v>
      </c>
      <c r="D6" s="55">
        <v>0</v>
      </c>
      <c r="E6" s="55">
        <v>1</v>
      </c>
      <c r="F6" s="151">
        <v>2</v>
      </c>
      <c r="G6" s="55"/>
      <c r="H6" s="55"/>
      <c r="I6" s="55"/>
      <c r="J6" s="55"/>
      <c r="K6" s="137"/>
      <c r="L6" s="137"/>
      <c r="M6" s="137"/>
      <c r="N6" s="137"/>
      <c r="O6" s="146">
        <f t="shared" si="0"/>
        <v>3</v>
      </c>
    </row>
    <row r="7" spans="1:27" ht="28.5" customHeight="1">
      <c r="A7" s="57"/>
    </row>
    <row r="8" spans="1:27" ht="144.75" customHeight="1" thickBot="1">
      <c r="A8" s="189" t="s">
        <v>190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</row>
    <row r="9" spans="1:27" ht="54" customHeight="1">
      <c r="A9" s="183" t="s">
        <v>88</v>
      </c>
      <c r="B9" s="184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50">
        <f>Y9*1000*24000</f>
        <v>138240000</v>
      </c>
    </row>
    <row r="10" spans="1:27" ht="98.25">
      <c r="A10" s="190" t="s">
        <v>101</v>
      </c>
      <c r="B10" s="191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44"/>
      <c r="K10" s="60"/>
      <c r="L10" s="144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50">
        <f>Y10*1000*24000</f>
        <v>2764800000</v>
      </c>
    </row>
    <row r="11" spans="1:27" ht="60">
      <c r="A11" s="190" t="s">
        <v>102</v>
      </c>
      <c r="B11" s="192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44"/>
      <c r="N11" s="144"/>
      <c r="O11" s="87"/>
    </row>
    <row r="12" spans="1:27" ht="29.25">
      <c r="A12" s="193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45">
        <f t="shared" ref="O12:O13" si="1">SUM(C12:N12)</f>
        <v>49.36</v>
      </c>
    </row>
    <row r="13" spans="1:27" ht="29.25">
      <c r="A13" s="193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7">
        <f t="shared" si="1"/>
        <v>0.4</v>
      </c>
    </row>
    <row r="14" spans="1:27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51.75" hidden="1" thickBot="1">
      <c r="A15" s="194" t="s">
        <v>103</v>
      </c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</row>
    <row r="16" spans="1:27" ht="42.75" hidden="1" customHeight="1">
      <c r="A16" s="183" t="s">
        <v>82</v>
      </c>
      <c r="B16" s="184"/>
      <c r="C16" s="184" t="s">
        <v>99</v>
      </c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84" t="s">
        <v>100</v>
      </c>
    </row>
    <row r="17" spans="1:15" ht="51.75" hidden="1" customHeight="1">
      <c r="A17" s="190" t="s">
        <v>97</v>
      </c>
      <c r="B17" s="191"/>
      <c r="C17" s="195">
        <f>O13</f>
        <v>0.4</v>
      </c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85" t="s">
        <v>89</v>
      </c>
    </row>
    <row r="18" spans="1:15" ht="44.25" hidden="1">
      <c r="A18" s="190" t="s">
        <v>98</v>
      </c>
      <c r="B18" s="191"/>
      <c r="C18" s="196">
        <v>16.3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85" t="s">
        <v>89</v>
      </c>
    </row>
    <row r="19" spans="1:15" ht="45" hidden="1" thickBot="1">
      <c r="A19" s="197" t="s">
        <v>83</v>
      </c>
      <c r="B19" s="198"/>
      <c r="C19" s="199">
        <f>C17+C18</f>
        <v>16.7</v>
      </c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14E1-2368-4164-9E2B-19FB30138430}">
  <sheetPr>
    <tabColor rgb="FF00B050"/>
    <pageSetUpPr fitToPage="1"/>
  </sheetPr>
  <dimension ref="A1:AA22"/>
  <sheetViews>
    <sheetView showGridLines="0" zoomScale="70" zoomScaleNormal="70" workbookViewId="0">
      <selection activeCell="N13" sqref="N13"/>
    </sheetView>
  </sheetViews>
  <sheetFormatPr defaultColWidth="9.140625" defaultRowHeight="16.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19" width="15.42578125" style="53" bestFit="1" customWidth="1"/>
    <col min="20" max="20" width="9.140625" style="53"/>
    <col min="21" max="21" width="15.85546875" style="53" bestFit="1" customWidth="1"/>
    <col min="22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85" t="s">
        <v>189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27" ht="28.5" customHeight="1">
      <c r="A2" s="183" t="s">
        <v>84</v>
      </c>
      <c r="B2" s="184"/>
      <c r="C2" s="148" t="s">
        <v>0</v>
      </c>
      <c r="D2" s="148" t="s">
        <v>1</v>
      </c>
      <c r="E2" s="148" t="s">
        <v>2</v>
      </c>
      <c r="F2" s="148" t="s">
        <v>3</v>
      </c>
      <c r="G2" s="148" t="s">
        <v>4</v>
      </c>
      <c r="H2" s="148" t="s">
        <v>5</v>
      </c>
      <c r="I2" s="148" t="s">
        <v>6</v>
      </c>
      <c r="J2" s="148" t="s">
        <v>7</v>
      </c>
      <c r="K2" s="148" t="s">
        <v>8</v>
      </c>
      <c r="L2" s="148" t="s">
        <v>9</v>
      </c>
      <c r="M2" s="148" t="s">
        <v>10</v>
      </c>
      <c r="N2" s="148" t="s">
        <v>11</v>
      </c>
      <c r="O2" s="54" t="s">
        <v>83</v>
      </c>
    </row>
    <row r="3" spans="1:27" ht="28.5" customHeight="1">
      <c r="A3" s="186" t="s">
        <v>85</v>
      </c>
      <c r="B3" s="55" t="s">
        <v>81</v>
      </c>
      <c r="C3" s="55">
        <v>0</v>
      </c>
      <c r="D3" s="55">
        <v>1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1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14</v>
      </c>
    </row>
    <row r="4" spans="1:27" ht="28.5" customHeight="1">
      <c r="A4" s="187"/>
      <c r="B4" s="55" t="s">
        <v>86</v>
      </c>
      <c r="C4" s="55">
        <v>0</v>
      </c>
      <c r="D4" s="55">
        <v>1</v>
      </c>
      <c r="E4" s="55">
        <v>2</v>
      </c>
      <c r="F4" s="55">
        <v>1</v>
      </c>
      <c r="G4" s="55">
        <v>2</v>
      </c>
      <c r="H4" s="151">
        <v>2</v>
      </c>
      <c r="I4" s="55">
        <v>1</v>
      </c>
      <c r="J4" s="55">
        <v>1</v>
      </c>
      <c r="K4" s="137"/>
      <c r="L4" s="137"/>
      <c r="M4" s="137"/>
      <c r="N4" s="137"/>
      <c r="O4" s="70">
        <f>SUM(C4:N4)</f>
        <v>10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0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56">
        <f t="shared" ref="O5:O6" si="0">SUM(C5:N5)</f>
        <v>16</v>
      </c>
      <c r="S5" s="150">
        <f>1.5*8</f>
        <v>12</v>
      </c>
      <c r="U5" s="150">
        <f>2.5*8</f>
        <v>20</v>
      </c>
    </row>
    <row r="6" spans="1:27" ht="28.5" customHeight="1" thickBot="1">
      <c r="A6" s="202"/>
      <c r="B6" s="152" t="s">
        <v>86</v>
      </c>
      <c r="C6" s="152">
        <v>0</v>
      </c>
      <c r="D6" s="152">
        <v>0</v>
      </c>
      <c r="E6" s="152">
        <v>1</v>
      </c>
      <c r="F6" s="153">
        <v>2</v>
      </c>
      <c r="G6" s="152">
        <v>3</v>
      </c>
      <c r="H6" s="153">
        <v>2</v>
      </c>
      <c r="I6" s="152">
        <v>1</v>
      </c>
      <c r="J6" s="152">
        <v>0</v>
      </c>
      <c r="K6" s="154"/>
      <c r="L6" s="154"/>
      <c r="M6" s="154"/>
      <c r="N6" s="154"/>
      <c r="O6" s="155">
        <f t="shared" si="0"/>
        <v>9</v>
      </c>
    </row>
    <row r="7" spans="1:27" ht="28.5" customHeight="1">
      <c r="A7" s="57"/>
      <c r="S7" s="206">
        <f>S5*26</f>
        <v>312</v>
      </c>
      <c r="U7" s="206">
        <f>U5*26</f>
        <v>520</v>
      </c>
      <c r="W7" s="206">
        <f>(S7+U7)/1000</f>
        <v>0.83199999999999996</v>
      </c>
    </row>
    <row r="8" spans="1:27" ht="144.75" customHeight="1" thickBot="1">
      <c r="A8" s="189" t="s">
        <v>196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Y8" s="53">
        <f>900*12</f>
        <v>10800</v>
      </c>
      <c r="Z8" s="53">
        <f>Y8/60</f>
        <v>180</v>
      </c>
      <c r="AA8" s="53">
        <f>+Z8*4/1000</f>
        <v>0.72</v>
      </c>
    </row>
    <row r="9" spans="1:27" ht="54" customHeight="1">
      <c r="A9" s="183" t="s">
        <v>88</v>
      </c>
      <c r="B9" s="184"/>
      <c r="C9" s="148" t="s">
        <v>0</v>
      </c>
      <c r="D9" s="148" t="s">
        <v>1</v>
      </c>
      <c r="E9" s="148" t="s">
        <v>2</v>
      </c>
      <c r="F9" s="148" t="s">
        <v>3</v>
      </c>
      <c r="G9" s="148" t="s">
        <v>4</v>
      </c>
      <c r="H9" s="148" t="s">
        <v>5</v>
      </c>
      <c r="I9" s="148" t="s">
        <v>6</v>
      </c>
      <c r="J9" s="148" t="s">
        <v>7</v>
      </c>
      <c r="K9" s="148" t="s">
        <v>8</v>
      </c>
      <c r="L9" s="148" t="s">
        <v>9</v>
      </c>
      <c r="M9" s="148" t="s">
        <v>10</v>
      </c>
      <c r="N9" s="14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50">
        <f>Y9*1000*24000</f>
        <v>138240000</v>
      </c>
    </row>
    <row r="10" spans="1:27" ht="98.25">
      <c r="A10" s="190" t="s">
        <v>101</v>
      </c>
      <c r="B10" s="191"/>
      <c r="C10" s="60" t="s">
        <v>89</v>
      </c>
      <c r="D10" s="60" t="s">
        <v>89</v>
      </c>
      <c r="E10" s="60" t="s">
        <v>89</v>
      </c>
      <c r="F10" s="60" t="s">
        <v>89</v>
      </c>
      <c r="G10" s="175" t="s">
        <v>198</v>
      </c>
      <c r="H10" s="60" t="s">
        <v>89</v>
      </c>
      <c r="I10" s="175" t="s">
        <v>198</v>
      </c>
      <c r="J10" s="60" t="s">
        <v>89</v>
      </c>
      <c r="K10" s="60"/>
      <c r="L10" s="144"/>
      <c r="M10" s="60"/>
      <c r="N10" s="60"/>
      <c r="O10" s="85"/>
      <c r="R10" s="59"/>
      <c r="S10" s="53">
        <f>34.5+3.3</f>
        <v>37.799999999999997</v>
      </c>
      <c r="W10" s="53">
        <f>20*(4*12)</f>
        <v>960</v>
      </c>
      <c r="Y10" s="53">
        <f>(2.5*8*24*12*1)/1000</f>
        <v>5.76</v>
      </c>
      <c r="AA10" s="150">
        <f>Y10*1000*24000</f>
        <v>138240000</v>
      </c>
    </row>
    <row r="11" spans="1:27" ht="60">
      <c r="A11" s="190" t="s">
        <v>102</v>
      </c>
      <c r="B11" s="192"/>
      <c r="C11" s="60" t="s">
        <v>89</v>
      </c>
      <c r="D11" s="60" t="s">
        <v>89</v>
      </c>
      <c r="E11" s="60" t="s">
        <v>89</v>
      </c>
      <c r="F11" s="60" t="s">
        <v>89</v>
      </c>
      <c r="G11" s="60" t="s">
        <v>89</v>
      </c>
      <c r="H11" s="60" t="s">
        <v>89</v>
      </c>
      <c r="I11" s="60" t="s">
        <v>89</v>
      </c>
      <c r="J11" s="87"/>
      <c r="K11" s="60"/>
      <c r="L11" s="61"/>
      <c r="M11" s="144"/>
      <c r="N11" s="144"/>
      <c r="O11" s="156"/>
      <c r="W11" s="53">
        <v>4152</v>
      </c>
      <c r="Y11" s="53">
        <f>(2.5*(519)*12)/1000</f>
        <v>15.57</v>
      </c>
      <c r="Z11" s="53">
        <f>4152/8</f>
        <v>519</v>
      </c>
    </row>
    <row r="12" spans="1:27" ht="29.25">
      <c r="A12" s="203" t="s">
        <v>90</v>
      </c>
      <c r="B12" s="55" t="s">
        <v>81</v>
      </c>
      <c r="C12" s="62">
        <v>0</v>
      </c>
      <c r="D12" s="62">
        <v>0.2</v>
      </c>
      <c r="E12" s="62">
        <f>0.4</f>
        <v>0.4</v>
      </c>
      <c r="F12" s="62">
        <v>0</v>
      </c>
      <c r="G12" s="62">
        <v>5.76</v>
      </c>
      <c r="H12" s="62">
        <v>0</v>
      </c>
      <c r="I12" s="62">
        <v>0.72</v>
      </c>
      <c r="J12" s="62">
        <v>0.83</v>
      </c>
      <c r="K12" s="62"/>
      <c r="L12" s="62"/>
      <c r="M12" s="62"/>
      <c r="N12" s="62"/>
      <c r="O12" s="160">
        <f>SUM(C12:N12)</f>
        <v>7.9099999999999993</v>
      </c>
      <c r="Y12" s="53">
        <f>Y11+20</f>
        <v>35.57</v>
      </c>
    </row>
    <row r="13" spans="1:27" ht="30" thickBot="1">
      <c r="A13" s="204"/>
      <c r="B13" s="152" t="s">
        <v>86</v>
      </c>
      <c r="C13" s="157">
        <v>0</v>
      </c>
      <c r="D13" s="157">
        <v>0.2</v>
      </c>
      <c r="E13" s="157">
        <f>0.4</f>
        <v>0.4</v>
      </c>
      <c r="F13" s="157">
        <v>0</v>
      </c>
      <c r="G13" s="157">
        <v>5.76</v>
      </c>
      <c r="H13" s="157">
        <f>15.57+11.124+20</f>
        <v>46.694000000000003</v>
      </c>
      <c r="I13" s="157">
        <v>0.72</v>
      </c>
      <c r="J13" s="158">
        <v>0.83</v>
      </c>
      <c r="K13" s="157"/>
      <c r="L13" s="157"/>
      <c r="M13" s="157"/>
      <c r="N13" s="158"/>
      <c r="O13" s="159">
        <f t="shared" ref="O13" si="1">SUM(C13:N13)</f>
        <v>54.603999999999999</v>
      </c>
    </row>
    <row r="14" spans="1:27" ht="29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  <c r="T14" s="53">
        <f>(4152*12*2.5)/1000</f>
        <v>124.56</v>
      </c>
      <c r="W14" s="53">
        <f>22248/8</f>
        <v>2781</v>
      </c>
      <c r="X14" s="53">
        <f>+W14*4/1000</f>
        <v>11.124000000000001</v>
      </c>
    </row>
    <row r="15" spans="1:27" ht="51" hidden="1">
      <c r="A15" s="194" t="s">
        <v>103</v>
      </c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</row>
    <row r="16" spans="1:27" ht="42.75" hidden="1" customHeight="1">
      <c r="A16" s="183" t="s">
        <v>82</v>
      </c>
      <c r="B16" s="184"/>
      <c r="C16" s="184" t="s">
        <v>99</v>
      </c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84" t="s">
        <v>100</v>
      </c>
    </row>
    <row r="17" spans="1:24" ht="51.75" hidden="1" customHeight="1">
      <c r="A17" s="190" t="s">
        <v>97</v>
      </c>
      <c r="B17" s="191"/>
      <c r="C17" s="195">
        <f>O13</f>
        <v>54.603999999999999</v>
      </c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85" t="s">
        <v>89</v>
      </c>
    </row>
    <row r="18" spans="1:24" ht="44.25" hidden="1">
      <c r="A18" s="190" t="s">
        <v>98</v>
      </c>
      <c r="B18" s="191"/>
      <c r="C18" s="196">
        <v>16.3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85" t="s">
        <v>89</v>
      </c>
    </row>
    <row r="19" spans="1:24" ht="45" hidden="1" thickBot="1">
      <c r="A19" s="197" t="s">
        <v>83</v>
      </c>
      <c r="B19" s="198"/>
      <c r="C19" s="199">
        <f>C17+C18</f>
        <v>70.903999999999996</v>
      </c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86" t="s">
        <v>89</v>
      </c>
    </row>
    <row r="22" spans="1:24">
      <c r="T22" s="53">
        <f>116184/8</f>
        <v>14523</v>
      </c>
      <c r="X22" s="53">
        <f>20800/8</f>
        <v>2600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CB96-0C69-40AC-A691-58A33D9397E4}">
  <sheetPr>
    <tabColor rgb="FF00B050"/>
  </sheetPr>
  <dimension ref="A1:T45"/>
  <sheetViews>
    <sheetView tabSelected="1" view="pageBreakPreview" zoomScale="70" zoomScaleNormal="70" zoomScaleSheetLayoutView="70" workbookViewId="0">
      <pane xSplit="8" ySplit="3" topLeftCell="I19" activePane="bottomRight" state="frozen"/>
      <selection pane="topRight" activeCell="I1" sqref="I1"/>
      <selection pane="bottomLeft" activeCell="A4" sqref="A4"/>
      <selection pane="bottomRight" activeCell="B38" sqref="B38"/>
    </sheetView>
  </sheetViews>
  <sheetFormatPr defaultRowHeight="15"/>
  <cols>
    <col min="1" max="1" width="12.85546875" style="142" bestFit="1" customWidth="1"/>
    <col min="2" max="2" width="137.140625" style="68" bestFit="1" customWidth="1"/>
    <col min="3" max="3" width="16.7109375" style="68" customWidth="1"/>
    <col min="4" max="4" width="39" style="68" customWidth="1"/>
    <col min="5" max="5" width="54" style="68" customWidth="1"/>
    <col min="6" max="6" width="12.85546875" style="149" customWidth="1"/>
    <col min="7" max="7" width="16.42578125" style="68" bestFit="1" customWidth="1"/>
    <col min="8" max="8" width="16.42578125" style="68" hidden="1" customWidth="1"/>
    <col min="9" max="9" width="52.85546875" style="68" customWidth="1"/>
    <col min="10" max="14" width="9.140625" style="68"/>
    <col min="15" max="15" width="18.28515625" style="68" customWidth="1"/>
    <col min="16" max="16384" width="9.140625" style="68"/>
  </cols>
  <sheetData>
    <row r="1" spans="1:20" ht="33.75">
      <c r="A1" s="205" t="s">
        <v>197</v>
      </c>
      <c r="B1" s="205"/>
      <c r="C1" s="205"/>
      <c r="D1" s="205"/>
      <c r="E1" s="205"/>
      <c r="F1" s="205"/>
      <c r="G1" s="205"/>
      <c r="H1" s="205"/>
      <c r="I1" s="205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42">
      <c r="A3" s="164" t="s">
        <v>24</v>
      </c>
      <c r="B3" s="165" t="s">
        <v>25</v>
      </c>
      <c r="C3" s="166" t="s">
        <v>26</v>
      </c>
      <c r="D3" s="165" t="s">
        <v>27</v>
      </c>
      <c r="E3" s="165" t="s">
        <v>147</v>
      </c>
      <c r="F3" s="165" t="s">
        <v>29</v>
      </c>
      <c r="G3" s="167" t="s">
        <v>30</v>
      </c>
      <c r="H3" s="167" t="s">
        <v>31</v>
      </c>
      <c r="I3" s="168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4" customHeight="1">
      <c r="A4" s="161">
        <v>1</v>
      </c>
      <c r="B4" s="162" t="s">
        <v>162</v>
      </c>
      <c r="C4" s="163" t="s">
        <v>193</v>
      </c>
      <c r="D4" s="139" t="s">
        <v>181</v>
      </c>
      <c r="E4" s="11">
        <v>1</v>
      </c>
      <c r="F4" s="12">
        <v>43922</v>
      </c>
      <c r="G4" s="12">
        <v>44013</v>
      </c>
      <c r="H4" s="12"/>
      <c r="I4" s="13" t="s">
        <v>200</v>
      </c>
    </row>
    <row r="5" spans="1:20" ht="24" customHeight="1">
      <c r="A5" s="161">
        <v>2</v>
      </c>
      <c r="B5" s="162" t="s">
        <v>165</v>
      </c>
      <c r="C5" s="163">
        <v>0.2</v>
      </c>
      <c r="D5" s="139" t="s">
        <v>183</v>
      </c>
      <c r="E5" s="11">
        <v>1</v>
      </c>
      <c r="F5" s="12">
        <v>43922</v>
      </c>
      <c r="G5" s="12">
        <v>43983</v>
      </c>
      <c r="H5" s="12"/>
      <c r="I5" s="13" t="s">
        <v>195</v>
      </c>
    </row>
    <row r="6" spans="1:20" ht="24" customHeight="1">
      <c r="A6" s="161">
        <v>3</v>
      </c>
      <c r="B6" s="162" t="s">
        <v>166</v>
      </c>
      <c r="C6" s="163">
        <v>0.2</v>
      </c>
      <c r="D6" s="139" t="s">
        <v>183</v>
      </c>
      <c r="E6" s="11">
        <v>1</v>
      </c>
      <c r="F6" s="141">
        <v>43922</v>
      </c>
      <c r="G6" s="141">
        <v>43983</v>
      </c>
      <c r="H6" s="12"/>
      <c r="I6" s="13" t="s">
        <v>195</v>
      </c>
    </row>
    <row r="7" spans="1:20" ht="24" customHeight="1">
      <c r="A7" s="161">
        <v>4</v>
      </c>
      <c r="B7" s="176" t="s">
        <v>169</v>
      </c>
      <c r="C7" s="177"/>
      <c r="D7" s="139" t="s">
        <v>182</v>
      </c>
      <c r="E7" s="11">
        <v>1</v>
      </c>
      <c r="F7" s="12">
        <v>43922</v>
      </c>
      <c r="G7" s="12">
        <v>44256</v>
      </c>
      <c r="H7" s="12"/>
      <c r="I7" s="13" t="s">
        <v>195</v>
      </c>
    </row>
    <row r="8" spans="1:20" ht="24" customHeight="1">
      <c r="A8" s="161">
        <v>5</v>
      </c>
      <c r="B8" s="176" t="s">
        <v>168</v>
      </c>
      <c r="C8" s="177">
        <v>1</v>
      </c>
      <c r="D8" s="139" t="s">
        <v>185</v>
      </c>
      <c r="E8" s="11">
        <v>0.9</v>
      </c>
      <c r="F8" s="12">
        <v>43952</v>
      </c>
      <c r="G8" s="12">
        <v>44044</v>
      </c>
      <c r="H8" s="12"/>
      <c r="I8" s="13" t="s">
        <v>195</v>
      </c>
    </row>
    <row r="9" spans="1:20" ht="24" customHeight="1">
      <c r="A9" s="161">
        <v>6</v>
      </c>
      <c r="B9" s="162" t="s">
        <v>171</v>
      </c>
      <c r="C9" s="163"/>
      <c r="D9" s="139" t="s">
        <v>187</v>
      </c>
      <c r="E9" s="11">
        <v>1</v>
      </c>
      <c r="F9" s="12">
        <v>43952</v>
      </c>
      <c r="G9" s="12">
        <v>44044</v>
      </c>
      <c r="H9" s="12"/>
      <c r="I9" s="13" t="s">
        <v>195</v>
      </c>
    </row>
    <row r="10" spans="1:20" ht="24" customHeight="1">
      <c r="A10" s="161">
        <v>7</v>
      </c>
      <c r="B10" s="162" t="s">
        <v>172</v>
      </c>
      <c r="C10" s="163"/>
      <c r="D10" s="139" t="s">
        <v>187</v>
      </c>
      <c r="E10" s="11">
        <v>1</v>
      </c>
      <c r="F10" s="12">
        <v>43952</v>
      </c>
      <c r="G10" s="12">
        <v>43952</v>
      </c>
      <c r="H10" s="12"/>
      <c r="I10" s="13" t="s">
        <v>195</v>
      </c>
    </row>
    <row r="11" spans="1:20" ht="24" customHeight="1">
      <c r="A11" s="161">
        <v>8</v>
      </c>
      <c r="B11" s="169" t="s">
        <v>163</v>
      </c>
      <c r="C11" s="170">
        <v>0.8</v>
      </c>
      <c r="D11" s="171" t="s">
        <v>182</v>
      </c>
      <c r="E11" s="172"/>
      <c r="F11" s="173">
        <v>43983</v>
      </c>
      <c r="G11" s="173">
        <v>44044</v>
      </c>
      <c r="H11" s="173"/>
      <c r="I11" s="174" t="s">
        <v>194</v>
      </c>
    </row>
    <row r="12" spans="1:20" ht="24" customHeight="1">
      <c r="A12" s="161">
        <v>9</v>
      </c>
      <c r="B12" s="176" t="s">
        <v>227</v>
      </c>
      <c r="C12" s="177"/>
      <c r="D12" s="139" t="s">
        <v>186</v>
      </c>
      <c r="E12" s="11">
        <v>1</v>
      </c>
      <c r="F12" s="12">
        <v>44013</v>
      </c>
      <c r="G12" s="12">
        <v>44136</v>
      </c>
      <c r="H12" s="12"/>
      <c r="I12" s="13" t="s">
        <v>195</v>
      </c>
    </row>
    <row r="13" spans="1:20" ht="24" customHeight="1">
      <c r="A13" s="161">
        <v>10</v>
      </c>
      <c r="B13" s="162" t="s">
        <v>191</v>
      </c>
      <c r="C13" s="163"/>
      <c r="D13" s="139" t="s">
        <v>50</v>
      </c>
      <c r="E13" s="11">
        <v>1</v>
      </c>
      <c r="F13" s="12">
        <v>43983</v>
      </c>
      <c r="G13" s="12">
        <v>44013</v>
      </c>
      <c r="H13" s="12"/>
      <c r="I13" s="13" t="s">
        <v>195</v>
      </c>
    </row>
    <row r="14" spans="1:20" ht="24" customHeight="1">
      <c r="A14" s="161">
        <v>11</v>
      </c>
      <c r="B14" s="162" t="s">
        <v>149</v>
      </c>
      <c r="C14" s="163"/>
      <c r="D14" s="139" t="s">
        <v>50</v>
      </c>
      <c r="E14" s="11">
        <v>1</v>
      </c>
      <c r="F14" s="12">
        <v>43983</v>
      </c>
      <c r="G14" s="12">
        <v>44044</v>
      </c>
      <c r="H14" s="12"/>
      <c r="I14" s="13" t="s">
        <v>195</v>
      </c>
    </row>
    <row r="15" spans="1:20" ht="24" customHeight="1">
      <c r="A15" s="161">
        <v>12</v>
      </c>
      <c r="B15" s="176" t="s">
        <v>150</v>
      </c>
      <c r="C15" s="177"/>
      <c r="D15" s="139" t="s">
        <v>50</v>
      </c>
      <c r="E15" s="11">
        <v>1</v>
      </c>
      <c r="F15" s="12">
        <v>43983</v>
      </c>
      <c r="G15" s="12">
        <v>44044</v>
      </c>
      <c r="H15" s="12"/>
      <c r="I15" s="13" t="s">
        <v>195</v>
      </c>
    </row>
    <row r="16" spans="1:20" ht="24" customHeight="1">
      <c r="A16" s="161">
        <v>13</v>
      </c>
      <c r="B16" s="176" t="s">
        <v>151</v>
      </c>
      <c r="C16" s="177"/>
      <c r="D16" s="139" t="s">
        <v>50</v>
      </c>
      <c r="E16" s="11">
        <v>1</v>
      </c>
      <c r="F16" s="12">
        <v>43983</v>
      </c>
      <c r="G16" s="12">
        <v>44075</v>
      </c>
      <c r="H16" s="12"/>
      <c r="I16" s="13" t="s">
        <v>195</v>
      </c>
    </row>
    <row r="17" spans="1:9" ht="24" customHeight="1">
      <c r="A17" s="161">
        <v>14</v>
      </c>
      <c r="B17" s="138" t="s">
        <v>158</v>
      </c>
      <c r="C17" s="140"/>
      <c r="D17" s="139" t="s">
        <v>32</v>
      </c>
      <c r="E17" s="11">
        <v>0.6</v>
      </c>
      <c r="F17" s="12">
        <v>43983</v>
      </c>
      <c r="G17" s="12">
        <v>44197</v>
      </c>
      <c r="H17" s="12"/>
      <c r="I17" s="13" t="s">
        <v>203</v>
      </c>
    </row>
    <row r="18" spans="1:9" ht="24" customHeight="1">
      <c r="A18" s="161">
        <v>15</v>
      </c>
      <c r="B18" s="176" t="s">
        <v>177</v>
      </c>
      <c r="C18" s="177"/>
      <c r="D18" s="139" t="s">
        <v>182</v>
      </c>
      <c r="E18" s="11">
        <v>1</v>
      </c>
      <c r="F18" s="12">
        <v>44013</v>
      </c>
      <c r="G18" s="12">
        <v>44136</v>
      </c>
      <c r="H18" s="12"/>
      <c r="I18" s="13" t="s">
        <v>195</v>
      </c>
    </row>
    <row r="19" spans="1:9" ht="24" customHeight="1">
      <c r="A19" s="161">
        <v>16</v>
      </c>
      <c r="B19" s="176" t="s">
        <v>178</v>
      </c>
      <c r="C19" s="177"/>
      <c r="D19" s="139" t="s">
        <v>182</v>
      </c>
      <c r="E19" s="11">
        <v>1</v>
      </c>
      <c r="F19" s="12">
        <v>44013</v>
      </c>
      <c r="G19" s="12">
        <v>44044</v>
      </c>
      <c r="H19" s="12"/>
      <c r="I19" s="13" t="s">
        <v>195</v>
      </c>
    </row>
    <row r="20" spans="1:9" ht="24" customHeight="1">
      <c r="A20" s="161">
        <v>17</v>
      </c>
      <c r="B20" s="176" t="s">
        <v>148</v>
      </c>
      <c r="C20" s="177" t="s">
        <v>161</v>
      </c>
      <c r="D20" s="139" t="s">
        <v>145</v>
      </c>
      <c r="E20" s="11">
        <v>1</v>
      </c>
      <c r="F20" s="12">
        <v>44013</v>
      </c>
      <c r="G20" s="12">
        <v>44044</v>
      </c>
      <c r="H20" s="12"/>
      <c r="I20" s="13" t="s">
        <v>195</v>
      </c>
    </row>
    <row r="21" spans="1:9" ht="24" customHeight="1">
      <c r="A21" s="161">
        <v>18</v>
      </c>
      <c r="B21" s="169" t="s">
        <v>164</v>
      </c>
      <c r="C21" s="170">
        <v>0.7</v>
      </c>
      <c r="D21" s="171" t="s">
        <v>183</v>
      </c>
      <c r="E21" s="172"/>
      <c r="F21" s="173">
        <v>44044</v>
      </c>
      <c r="G21" s="173">
        <v>44105</v>
      </c>
      <c r="H21" s="173"/>
      <c r="I21" s="174" t="s">
        <v>194</v>
      </c>
    </row>
    <row r="22" spans="1:9" ht="24" customHeight="1">
      <c r="A22" s="161">
        <v>19</v>
      </c>
      <c r="B22" s="138" t="s">
        <v>167</v>
      </c>
      <c r="C22" s="140"/>
      <c r="D22" s="139" t="s">
        <v>146</v>
      </c>
      <c r="E22" s="11">
        <v>0.5</v>
      </c>
      <c r="F22" s="12">
        <v>44044</v>
      </c>
      <c r="G22" s="12">
        <v>43831</v>
      </c>
      <c r="H22" s="12"/>
      <c r="I22" s="13"/>
    </row>
    <row r="23" spans="1:9" ht="24" customHeight="1">
      <c r="A23" s="161">
        <v>20</v>
      </c>
      <c r="B23" s="162" t="s">
        <v>179</v>
      </c>
      <c r="C23" s="163"/>
      <c r="D23" s="139" t="s">
        <v>184</v>
      </c>
      <c r="E23" s="11">
        <v>1</v>
      </c>
      <c r="F23" s="12">
        <v>44044</v>
      </c>
      <c r="G23" s="12">
        <v>44075</v>
      </c>
      <c r="H23" s="12"/>
      <c r="I23" s="13" t="s">
        <v>195</v>
      </c>
    </row>
    <row r="24" spans="1:9" ht="24" customHeight="1">
      <c r="A24" s="161">
        <v>21</v>
      </c>
      <c r="B24" s="138" t="s">
        <v>154</v>
      </c>
      <c r="C24" s="140"/>
      <c r="D24" s="139" t="s">
        <v>50</v>
      </c>
      <c r="E24" s="11">
        <v>0.8</v>
      </c>
      <c r="F24" s="12">
        <v>44044</v>
      </c>
      <c r="G24" s="12">
        <v>44197</v>
      </c>
      <c r="H24" s="12"/>
      <c r="I24" s="13" t="s">
        <v>204</v>
      </c>
    </row>
    <row r="25" spans="1:9" ht="24" customHeight="1">
      <c r="A25" s="161">
        <v>22</v>
      </c>
      <c r="B25" s="138" t="s">
        <v>155</v>
      </c>
      <c r="C25" s="140" t="s">
        <v>206</v>
      </c>
      <c r="D25" s="139" t="s">
        <v>146</v>
      </c>
      <c r="E25" s="11">
        <v>0.5</v>
      </c>
      <c r="F25" s="12">
        <v>44044</v>
      </c>
      <c r="G25" s="12">
        <v>44197</v>
      </c>
      <c r="H25" s="12"/>
      <c r="I25" s="13" t="s">
        <v>205</v>
      </c>
    </row>
    <row r="26" spans="1:9" ht="24" customHeight="1">
      <c r="A26" s="161">
        <v>23</v>
      </c>
      <c r="B26" s="162" t="s">
        <v>199</v>
      </c>
      <c r="C26" s="163">
        <v>35.57</v>
      </c>
      <c r="D26" s="139" t="s">
        <v>65</v>
      </c>
      <c r="E26" s="11">
        <v>1</v>
      </c>
      <c r="F26" s="12">
        <v>44044</v>
      </c>
      <c r="G26" s="12">
        <v>44075</v>
      </c>
      <c r="H26" s="12"/>
      <c r="I26" s="13" t="s">
        <v>195</v>
      </c>
    </row>
    <row r="27" spans="1:9" ht="24" customHeight="1">
      <c r="A27" s="161">
        <v>24</v>
      </c>
      <c r="B27" s="162" t="s">
        <v>170</v>
      </c>
      <c r="C27" s="163"/>
      <c r="D27" s="139" t="s">
        <v>186</v>
      </c>
      <c r="E27" s="11">
        <v>1</v>
      </c>
      <c r="F27" s="12">
        <v>44075</v>
      </c>
      <c r="G27" s="12">
        <v>44136</v>
      </c>
      <c r="H27" s="12"/>
      <c r="I27" s="13" t="s">
        <v>195</v>
      </c>
    </row>
    <row r="28" spans="1:9" ht="24" customHeight="1">
      <c r="A28" s="161">
        <v>25</v>
      </c>
      <c r="B28" s="138" t="s">
        <v>173</v>
      </c>
      <c r="C28" s="140"/>
      <c r="D28" s="139" t="s">
        <v>187</v>
      </c>
      <c r="E28" s="11">
        <v>0.35</v>
      </c>
      <c r="F28" s="12">
        <v>44075</v>
      </c>
      <c r="G28" s="12">
        <v>44166</v>
      </c>
      <c r="H28" s="12"/>
      <c r="I28" s="13"/>
    </row>
    <row r="29" spans="1:9" ht="24" customHeight="1">
      <c r="A29" s="161">
        <v>26</v>
      </c>
      <c r="B29" s="138" t="s">
        <v>174</v>
      </c>
      <c r="C29" s="140"/>
      <c r="D29" s="139" t="s">
        <v>188</v>
      </c>
      <c r="E29" s="11">
        <v>0.3</v>
      </c>
      <c r="F29" s="12">
        <v>44075</v>
      </c>
      <c r="G29" s="12">
        <v>44197</v>
      </c>
      <c r="H29" s="12"/>
      <c r="I29" s="13"/>
    </row>
    <row r="30" spans="1:9" ht="24" customHeight="1">
      <c r="A30" s="161">
        <v>27</v>
      </c>
      <c r="B30" s="138" t="s">
        <v>180</v>
      </c>
      <c r="C30" s="140"/>
      <c r="D30" s="139" t="s">
        <v>145</v>
      </c>
      <c r="E30" s="11">
        <v>0.6</v>
      </c>
      <c r="F30" s="12">
        <v>44075</v>
      </c>
      <c r="G30" s="12">
        <v>44166</v>
      </c>
      <c r="H30" s="12"/>
      <c r="I30" s="13"/>
    </row>
    <row r="31" spans="1:9" ht="24" customHeight="1">
      <c r="A31" s="161">
        <v>28</v>
      </c>
      <c r="B31" s="138" t="s">
        <v>152</v>
      </c>
      <c r="C31" s="140" t="s">
        <v>161</v>
      </c>
      <c r="D31" s="139" t="s">
        <v>145</v>
      </c>
      <c r="E31" s="11">
        <v>0.9</v>
      </c>
      <c r="F31" s="12">
        <v>44075</v>
      </c>
      <c r="G31" s="12">
        <v>44166</v>
      </c>
      <c r="H31" s="12"/>
      <c r="I31" s="13" t="s">
        <v>201</v>
      </c>
    </row>
    <row r="32" spans="1:9" ht="24" customHeight="1">
      <c r="A32" s="161">
        <v>29</v>
      </c>
      <c r="B32" s="162" t="s">
        <v>153</v>
      </c>
      <c r="C32" s="163"/>
      <c r="D32" s="139" t="s">
        <v>32</v>
      </c>
      <c r="E32" s="11"/>
      <c r="F32" s="12">
        <v>44075</v>
      </c>
      <c r="G32" s="12">
        <v>44256</v>
      </c>
      <c r="H32" s="12"/>
      <c r="I32" s="13" t="s">
        <v>194</v>
      </c>
    </row>
    <row r="33" spans="1:9" ht="24" customHeight="1">
      <c r="A33" s="161">
        <v>30</v>
      </c>
      <c r="B33" s="176" t="s">
        <v>144</v>
      </c>
      <c r="C33" s="177"/>
      <c r="D33" s="139" t="s">
        <v>187</v>
      </c>
      <c r="E33" s="11">
        <v>1</v>
      </c>
      <c r="F33" s="12">
        <v>44105</v>
      </c>
      <c r="G33" s="12">
        <v>44136</v>
      </c>
      <c r="H33" s="12"/>
      <c r="I33" s="13" t="s">
        <v>195</v>
      </c>
    </row>
    <row r="34" spans="1:9" ht="24" customHeight="1">
      <c r="A34" s="161">
        <v>31</v>
      </c>
      <c r="B34" s="138" t="s">
        <v>156</v>
      </c>
      <c r="C34" s="140" t="s">
        <v>207</v>
      </c>
      <c r="D34" s="139" t="s">
        <v>159</v>
      </c>
      <c r="E34" s="11">
        <v>0.15</v>
      </c>
      <c r="F34" s="12">
        <v>44105</v>
      </c>
      <c r="G34" s="12">
        <v>44256</v>
      </c>
      <c r="H34" s="12"/>
      <c r="I34" s="13"/>
    </row>
    <row r="35" spans="1:9" ht="24" customHeight="1">
      <c r="A35" s="161">
        <v>32</v>
      </c>
      <c r="B35" s="162" t="s">
        <v>157</v>
      </c>
      <c r="C35" s="163">
        <v>12.6</v>
      </c>
      <c r="D35" s="139" t="s">
        <v>160</v>
      </c>
      <c r="E35" s="11"/>
      <c r="F35" s="12">
        <v>44136</v>
      </c>
      <c r="G35" s="12">
        <v>44256</v>
      </c>
      <c r="H35" s="12"/>
      <c r="I35" s="13" t="s">
        <v>202</v>
      </c>
    </row>
    <row r="36" spans="1:9" ht="24" customHeight="1">
      <c r="A36" s="161">
        <v>33</v>
      </c>
      <c r="B36" s="138" t="s">
        <v>176</v>
      </c>
      <c r="C36" s="140"/>
      <c r="D36" s="139" t="s">
        <v>182</v>
      </c>
      <c r="E36" s="11"/>
      <c r="F36" s="12">
        <v>44166</v>
      </c>
      <c r="G36" s="12">
        <v>44256</v>
      </c>
      <c r="H36" s="12"/>
      <c r="I36" s="13"/>
    </row>
    <row r="37" spans="1:9" ht="24" customHeight="1">
      <c r="A37" s="161">
        <v>34</v>
      </c>
      <c r="B37" s="138" t="s">
        <v>192</v>
      </c>
      <c r="C37" s="140"/>
      <c r="D37" s="139" t="s">
        <v>129</v>
      </c>
      <c r="E37" s="11"/>
      <c r="F37" s="12">
        <v>44197</v>
      </c>
      <c r="G37" s="12">
        <v>44256</v>
      </c>
      <c r="H37" s="12"/>
      <c r="I37" s="13"/>
    </row>
    <row r="38" spans="1:9" ht="24" customHeight="1">
      <c r="A38" s="161">
        <v>35</v>
      </c>
      <c r="B38" s="138" t="s">
        <v>175</v>
      </c>
      <c r="C38" s="140"/>
      <c r="D38" s="139" t="s">
        <v>182</v>
      </c>
      <c r="E38" s="11"/>
      <c r="F38" s="12">
        <v>44228</v>
      </c>
      <c r="G38" s="12">
        <v>44256</v>
      </c>
      <c r="H38" s="12"/>
      <c r="I38" s="13"/>
    </row>
    <row r="39" spans="1:9" ht="24" customHeight="1">
      <c r="A39" s="161">
        <v>36</v>
      </c>
      <c r="B39" s="138" t="s">
        <v>220</v>
      </c>
      <c r="C39" s="140"/>
      <c r="D39" s="139" t="s">
        <v>183</v>
      </c>
      <c r="E39" s="11"/>
      <c r="F39" s="12">
        <v>44136</v>
      </c>
      <c r="G39" s="12">
        <v>44166</v>
      </c>
      <c r="H39" s="12"/>
      <c r="I39" s="13"/>
    </row>
    <row r="40" spans="1:9" ht="24" customHeight="1">
      <c r="A40" s="161">
        <v>37</v>
      </c>
      <c r="B40" s="138" t="s">
        <v>221</v>
      </c>
      <c r="C40" s="140"/>
      <c r="D40" s="139" t="s">
        <v>50</v>
      </c>
      <c r="E40" s="11"/>
      <c r="F40" s="12">
        <v>44166</v>
      </c>
      <c r="G40" s="12">
        <v>44166</v>
      </c>
      <c r="H40" s="12"/>
      <c r="I40" s="13"/>
    </row>
    <row r="41" spans="1:9" ht="24" customHeight="1">
      <c r="A41" s="161">
        <v>38</v>
      </c>
      <c r="B41" s="138" t="s">
        <v>222</v>
      </c>
      <c r="C41" s="140"/>
      <c r="D41" s="139" t="s">
        <v>50</v>
      </c>
      <c r="E41" s="11"/>
      <c r="F41" s="12">
        <v>44166</v>
      </c>
      <c r="G41" s="12">
        <v>44166</v>
      </c>
      <c r="H41" s="12"/>
      <c r="I41" s="13"/>
    </row>
    <row r="42" spans="1:9" ht="24" customHeight="1">
      <c r="A42" s="161">
        <v>39</v>
      </c>
      <c r="B42" s="138" t="s">
        <v>223</v>
      </c>
      <c r="C42" s="140"/>
      <c r="D42" s="139" t="s">
        <v>50</v>
      </c>
      <c r="E42" s="11"/>
      <c r="F42" s="12">
        <v>44166</v>
      </c>
      <c r="G42" s="12">
        <v>44166</v>
      </c>
      <c r="H42" s="12"/>
      <c r="I42" s="13"/>
    </row>
    <row r="43" spans="1:9" ht="24" customHeight="1">
      <c r="A43" s="161">
        <v>40</v>
      </c>
      <c r="B43" s="138" t="s">
        <v>224</v>
      </c>
      <c r="C43" s="140"/>
      <c r="D43" s="139" t="s">
        <v>50</v>
      </c>
      <c r="E43" s="11"/>
      <c r="F43" s="12">
        <v>44166</v>
      </c>
      <c r="G43" s="12">
        <v>44166</v>
      </c>
      <c r="H43" s="12"/>
      <c r="I43" s="13"/>
    </row>
    <row r="44" spans="1:9" ht="24" customHeight="1">
      <c r="A44" s="161">
        <v>41</v>
      </c>
      <c r="B44" s="138" t="s">
        <v>225</v>
      </c>
      <c r="C44" s="140"/>
      <c r="D44" s="139" t="s">
        <v>226</v>
      </c>
      <c r="E44" s="11"/>
      <c r="F44" s="12">
        <v>44228</v>
      </c>
      <c r="G44" s="12">
        <v>44228</v>
      </c>
      <c r="H44" s="12"/>
      <c r="I44" s="13"/>
    </row>
    <row r="45" spans="1:9" ht="24" customHeight="1">
      <c r="A45" s="143"/>
      <c r="B45" s="138"/>
      <c r="C45" s="140"/>
      <c r="D45" s="139"/>
      <c r="E45" s="11"/>
      <c r="F45" s="12"/>
      <c r="G45" s="12"/>
      <c r="H45" s="12"/>
      <c r="I45" s="13"/>
    </row>
  </sheetData>
  <autoFilter ref="A3:T4" xr:uid="{EDCB836B-2329-44D4-B573-E772EDE84FB3}">
    <sortState ref="A4:T38">
      <sortCondition ref="F3:F4"/>
    </sortState>
  </autoFilter>
  <mergeCells count="1">
    <mergeCell ref="A1:I1"/>
  </mergeCells>
  <conditionalFormatting sqref="E4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{9490710E-D9AF-4071-8CC6-19224B2E51A5}</x14:id>
        </ext>
      </extLst>
    </cfRule>
  </conditionalFormatting>
  <conditionalFormatting sqref="E5:E2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{4F2F9DD7-83D0-4A24-8B7D-4EC2AF271574}</x14:id>
        </ext>
      </extLst>
    </cfRule>
  </conditionalFormatting>
  <conditionalFormatting sqref="E23:E37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{2866E663-09A2-4F22-A330-2698B7CC56A9}</x14:id>
        </ext>
      </extLst>
    </cfRule>
  </conditionalFormatting>
  <conditionalFormatting sqref="E38:E45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{338C4F8A-5C24-49DC-8745-E6DE8940A5E8}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90710E-D9AF-4071-8CC6-19224B2E51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4F2F9DD7-83D0-4A24-8B7D-4EC2AF2715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E5:E22</xm:sqref>
        </x14:conditionalFormatting>
        <x14:conditionalFormatting xmlns:xm="http://schemas.microsoft.com/office/excel/2006/main">
          <x14:cfRule type="dataBar" id="{2866E663-09A2-4F22-A330-2698B7CC56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E23:E37</xm:sqref>
        </x14:conditionalFormatting>
        <x14:conditionalFormatting xmlns:xm="http://schemas.microsoft.com/office/excel/2006/main">
          <x14:cfRule type="dataBar" id="{338C4F8A-5C24-49DC-8745-E6DE8940A5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E38:E45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536E-4353-47B1-B03D-708B61D1D694}">
  <dimension ref="A6:R21"/>
  <sheetViews>
    <sheetView workbookViewId="0">
      <selection activeCell="A17" sqref="A17:XFD17"/>
    </sheetView>
  </sheetViews>
  <sheetFormatPr defaultRowHeight="15"/>
  <cols>
    <col min="1" max="1" width="22.28515625" bestFit="1" customWidth="1"/>
    <col min="9" max="9" width="32" customWidth="1"/>
  </cols>
  <sheetData>
    <row r="6" spans="1:18">
      <c r="I6" s="49">
        <v>0.1</v>
      </c>
    </row>
    <row r="7" spans="1:18">
      <c r="I7" s="49">
        <v>0.2</v>
      </c>
    </row>
    <row r="8" spans="1:18">
      <c r="N8" t="s">
        <v>181</v>
      </c>
      <c r="R8" t="s">
        <v>50</v>
      </c>
    </row>
    <row r="9" spans="1:18">
      <c r="N9" t="s">
        <v>183</v>
      </c>
      <c r="R9" t="s">
        <v>145</v>
      </c>
    </row>
    <row r="10" spans="1:18">
      <c r="N10" t="s">
        <v>183</v>
      </c>
      <c r="R10" t="s">
        <v>50</v>
      </c>
    </row>
    <row r="11" spans="1:18">
      <c r="N11" t="s">
        <v>185</v>
      </c>
      <c r="R11" t="s">
        <v>50</v>
      </c>
    </row>
    <row r="12" spans="1:18">
      <c r="N12" t="s">
        <v>186</v>
      </c>
      <c r="R12" t="s">
        <v>50</v>
      </c>
    </row>
    <row r="13" spans="1:18">
      <c r="N13" t="s">
        <v>187</v>
      </c>
      <c r="R13" t="s">
        <v>145</v>
      </c>
    </row>
    <row r="14" spans="1:18">
      <c r="N14" t="s">
        <v>187</v>
      </c>
      <c r="R14" t="s">
        <v>32</v>
      </c>
    </row>
    <row r="15" spans="1:18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213</v>
      </c>
      <c r="H15" t="s">
        <v>214</v>
      </c>
      <c r="I15" t="s">
        <v>215</v>
      </c>
      <c r="J15" t="s">
        <v>216</v>
      </c>
      <c r="N15" t="s">
        <v>182</v>
      </c>
      <c r="R15" t="s">
        <v>50</v>
      </c>
    </row>
    <row r="16" spans="1:18">
      <c r="A16" t="s">
        <v>217</v>
      </c>
      <c r="B16">
        <v>8</v>
      </c>
      <c r="C16">
        <v>8</v>
      </c>
      <c r="D16">
        <v>5</v>
      </c>
      <c r="E16">
        <v>3</v>
      </c>
      <c r="F16">
        <v>3</v>
      </c>
      <c r="G16">
        <v>3</v>
      </c>
      <c r="H16">
        <v>2</v>
      </c>
      <c r="I16">
        <v>32</v>
      </c>
      <c r="J16">
        <v>4</v>
      </c>
      <c r="N16" t="s">
        <v>182</v>
      </c>
      <c r="R16" t="s">
        <v>146</v>
      </c>
    </row>
    <row r="17" spans="1:18">
      <c r="A17" t="s">
        <v>218</v>
      </c>
      <c r="B17">
        <v>6</v>
      </c>
      <c r="C17">
        <v>6</v>
      </c>
      <c r="D17">
        <v>3</v>
      </c>
      <c r="E17">
        <v>2</v>
      </c>
      <c r="F17">
        <v>2.5</v>
      </c>
      <c r="G17">
        <v>2.5</v>
      </c>
      <c r="H17">
        <v>2</v>
      </c>
      <c r="I17">
        <v>24</v>
      </c>
      <c r="J17">
        <v>3</v>
      </c>
      <c r="N17" t="s">
        <v>187</v>
      </c>
      <c r="R17" t="s">
        <v>159</v>
      </c>
    </row>
    <row r="18" spans="1:18">
      <c r="A18" t="s">
        <v>219</v>
      </c>
      <c r="B18">
        <v>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</v>
      </c>
      <c r="J18">
        <v>1</v>
      </c>
      <c r="N18" t="s">
        <v>145</v>
      </c>
      <c r="R18" t="s">
        <v>160</v>
      </c>
    </row>
    <row r="19" spans="1:18">
      <c r="R19" t="s">
        <v>129</v>
      </c>
    </row>
    <row r="20" spans="1:18">
      <c r="R20" t="s">
        <v>32</v>
      </c>
    </row>
    <row r="21" spans="1:18">
      <c r="K21">
        <f>32/4</f>
        <v>8</v>
      </c>
    </row>
  </sheetData>
  <conditionalFormatting sqref="I6:I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{4CD32972-00B6-48FB-8B99-D4360C9F029E}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D32972-00B6-48FB-8B99-D4360C9F02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I6:I7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Sheet2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Van Hien</cp:lastModifiedBy>
  <cp:lastPrinted>2020-12-17T06:09:17Z</cp:lastPrinted>
  <dcterms:created xsi:type="dcterms:W3CDTF">2019-03-24T15:09:22Z</dcterms:created>
  <dcterms:modified xsi:type="dcterms:W3CDTF">2020-12-17T06:15:33Z</dcterms:modified>
</cp:coreProperties>
</file>