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Other\03.Policy\2023\"/>
    </mc:Choice>
  </mc:AlternateContent>
  <xr:revisionPtr revIDLastSave="0" documentId="13_ncr:1_{6832BDB3-9888-4063-9922-CADFD0766E36}" xr6:coauthVersionLast="47" xr6:coauthVersionMax="47" xr10:uidLastSave="{00000000-0000-0000-0000-000000000000}"/>
  <bookViews>
    <workbookView xWindow="28680" yWindow="-120" windowWidth="29040" windowHeight="15840" tabRatio="810" activeTab="2" xr2:uid="{00000000-000D-0000-FFFF-FFFF00000000}"/>
  </bookViews>
  <sheets>
    <sheet name="Summary" sheetId="30" r:id="rId1"/>
    <sheet name="FY23(SAP)_" sheetId="37" r:id="rId2"/>
    <sheet name="FY23(Develop)" sheetId="34" r:id="rId3"/>
    <sheet name="FY23(BPI)" sheetId="29" r:id="rId4"/>
    <sheet name="count 22Jun" sheetId="31" r:id="rId5"/>
    <sheet name="Dev-Unplan" sheetId="32" r:id="rId6"/>
    <sheet name="Detai Schedule" sheetId="24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020" localSheetId="1">#REF!</definedName>
    <definedName name="_A020">#REF!</definedName>
    <definedName name="_A045" localSheetId="1">#REF!</definedName>
    <definedName name="_A045">#REF!</definedName>
    <definedName name="_A070" localSheetId="1">#REF!</definedName>
    <definedName name="_A070">#REF!</definedName>
    <definedName name="_A100" localSheetId="1">#REF!</definedName>
    <definedName name="_A100">#REF!</definedName>
    <definedName name="_xlnm._FilterDatabase" localSheetId="5" hidden="1">'Dev-Unplan'!$A$4:$W$4</definedName>
    <definedName name="_xlnm._FilterDatabase" localSheetId="3" hidden="1">'FY23(BPI)'!$B$1:$AL$65</definedName>
    <definedName name="_xlnm._FilterDatabase" localSheetId="2" hidden="1">'FY23(Develop)'!$A$2:$Z$40</definedName>
    <definedName name="_xlnm._FilterDatabase" localSheetId="1" hidden="1">'FY23(SAP)_'!$A$2:$AA$73</definedName>
    <definedName name="_R3" localSheetId="1">#REF!</definedName>
    <definedName name="_R3">#REF!</definedName>
    <definedName name="a" localSheetId="1">#REF!</definedName>
    <definedName name="a">#REF!</definedName>
    <definedName name="ABC" localSheetId="1">#REF!</definedName>
    <definedName name="ABC">#REF!</definedName>
    <definedName name="BASES" localSheetId="1">#REF!</definedName>
    <definedName name="BASES">#REF!</definedName>
    <definedName name="exrate" localSheetId="1">#REF!</definedName>
    <definedName name="exrate">#REF!</definedName>
    <definedName name="KCD" localSheetId="1">#REF!</definedName>
    <definedName name="KCD">#REF!</definedName>
    <definedName name="_xlnm.Print_Area" localSheetId="0">Summary!$B$1:$P$11</definedName>
    <definedName name="UK計画単価" localSheetId="1">'[1]Sheet12 (2)'!#REF!</definedName>
    <definedName name="UK計画単価">'[1]Sheet12 (2)'!#REF!</definedName>
    <definedName name="UK進捗単価" localSheetId="1">'[1]Sheet12 (2)'!#REF!</definedName>
    <definedName name="UK進捗単価">'[1]Sheet12 (2)'!#REF!</definedName>
    <definedName name="US計画単価">'[2]Sheet5 (2)'!$C:$C</definedName>
    <definedName name="US進捗単価">'[2]Sheet5 (2)'!$O:$O</definedName>
    <definedName name="ZZ">'[3]Sheet5 (2)'!$O:$O</definedName>
    <definedName name="ZZZZ" localSheetId="1">'[4]Sheet12 (2)'!#REF!</definedName>
    <definedName name="ZZZZ">'[4]Sheet12 (2)'!#REF!</definedName>
    <definedName name="ｱﾒﾘｶ計画単価">'[5]Sheet5 (2)'!$C:$C</definedName>
    <definedName name="ｱﾒﾘｶ進捗単価">'[5]Sheet5 (2)'!$O:$O</definedName>
    <definedName name="ｲｷﾞﾘｽ計画単価" localSheetId="1">'[6]Sheet12 (2)'!#REF!</definedName>
    <definedName name="ｲｷﾞﾘｽ計画単価">'[6]Sheet12 (2)'!#REF!</definedName>
    <definedName name="ｲｷﾞﾘｽ進捗単価" localSheetId="1">'[6]Sheet12 (2)'!#REF!</definedName>
    <definedName name="ｲｷﾞﾘｽ進捗単価">'[6]Sheet12 (2)'!#REF!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3" i="37" l="1"/>
  <c r="I83" i="37"/>
  <c r="O82" i="37"/>
  <c r="O83" i="37" s="1"/>
  <c r="I82" i="37"/>
  <c r="I81" i="37"/>
  <c r="M80" i="37"/>
  <c r="I80" i="37"/>
  <c r="K74" i="37"/>
  <c r="K73" i="37"/>
  <c r="K11" i="37"/>
  <c r="K75" i="37" l="1"/>
  <c r="D60" i="29" l="1"/>
  <c r="E60" i="29"/>
  <c r="D61" i="29"/>
  <c r="E61" i="29"/>
  <c r="K8" i="34"/>
  <c r="I2" i="32"/>
  <c r="K2" i="32"/>
  <c r="L5" i="32"/>
  <c r="Q5" i="32"/>
  <c r="S5" i="32"/>
  <c r="T5" i="32" s="1"/>
  <c r="T6" i="32"/>
  <c r="T7" i="32"/>
  <c r="T8" i="32"/>
  <c r="L9" i="32"/>
  <c r="Q9" i="32"/>
  <c r="R9" i="32" s="1"/>
  <c r="S9" i="32"/>
  <c r="T9" i="32" s="1"/>
  <c r="Q10" i="32"/>
  <c r="R10" i="32" s="1"/>
  <c r="S10" i="32"/>
  <c r="T10" i="32" s="1"/>
  <c r="Q11" i="32"/>
  <c r="R11" i="32" s="1"/>
  <c r="S11" i="32"/>
  <c r="T11" i="32" s="1"/>
  <c r="T12" i="32"/>
  <c r="Q13" i="32"/>
  <c r="R13" i="32" s="1"/>
  <c r="S13" i="32"/>
  <c r="T13" i="32" s="1"/>
  <c r="Q14" i="32"/>
  <c r="R14" i="32" s="1"/>
  <c r="S14" i="32"/>
  <c r="T14" i="32" s="1"/>
  <c r="Q15" i="32"/>
  <c r="R15" i="32" s="1"/>
  <c r="S15" i="32"/>
  <c r="T15" i="32" s="1"/>
  <c r="T16" i="32"/>
  <c r="T17" i="32"/>
  <c r="Q18" i="32"/>
  <c r="R18" i="32" s="1"/>
  <c r="S18" i="32"/>
  <c r="T18" i="32" s="1"/>
  <c r="Q19" i="32"/>
  <c r="R19" i="32" s="1"/>
  <c r="T19" i="32"/>
  <c r="J20" i="32"/>
  <c r="Q20" i="32"/>
  <c r="R20" i="32" s="1"/>
  <c r="S20" i="32"/>
  <c r="T20" i="32" s="1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Q34" i="32"/>
  <c r="R34" i="32" s="1"/>
  <c r="S34" i="32"/>
  <c r="T34" i="32" s="1"/>
  <c r="J35" i="32"/>
  <c r="Q35" i="32"/>
  <c r="S35" i="32"/>
  <c r="Q36" i="32"/>
  <c r="R36" i="32" s="1"/>
  <c r="S36" i="32"/>
  <c r="T36" i="32" s="1"/>
  <c r="J37" i="32"/>
  <c r="Q37" i="32"/>
  <c r="S37" i="32"/>
  <c r="J38" i="32"/>
  <c r="L38" i="32" s="1"/>
  <c r="Q38" i="32"/>
  <c r="S38" i="32"/>
  <c r="T39" i="32"/>
  <c r="Q40" i="32"/>
  <c r="R40" i="32" s="1"/>
  <c r="T40" i="32"/>
  <c r="J41" i="32"/>
  <c r="Q41" i="32"/>
  <c r="S41" i="32"/>
  <c r="Q42" i="32"/>
  <c r="R42" i="32" s="1"/>
  <c r="S42" i="32"/>
  <c r="T42" i="32" s="1"/>
  <c r="L43" i="32"/>
  <c r="Q43" i="32"/>
  <c r="R43" i="32" s="1"/>
  <c r="S43" i="32"/>
  <c r="T43" i="32" s="1"/>
  <c r="T44" i="32"/>
  <c r="T45" i="32"/>
  <c r="Q46" i="32"/>
  <c r="S46" i="32"/>
  <c r="T46" i="32" s="1"/>
  <c r="J3" i="30"/>
  <c r="K3" i="30"/>
  <c r="J7" i="30"/>
  <c r="R38" i="32" l="1"/>
  <c r="T37" i="32"/>
  <c r="T41" i="32"/>
  <c r="J2" i="32"/>
  <c r="T38" i="32"/>
  <c r="T35" i="32"/>
  <c r="S2" i="32"/>
  <c r="R41" i="32"/>
  <c r="R35" i="32"/>
  <c r="R37" i="32"/>
  <c r="Q2" i="32"/>
  <c r="R5" i="32"/>
  <c r="AN4" i="31" l="1"/>
  <c r="E5" i="30" s="1"/>
  <c r="AO4" i="31"/>
  <c r="AP4" i="31"/>
  <c r="G5" i="30" s="1"/>
  <c r="AQ4" i="31"/>
  <c r="H5" i="30" s="1"/>
  <c r="AR4" i="31"/>
  <c r="I5" i="30" s="1"/>
  <c r="AS4" i="31"/>
  <c r="AT4" i="31"/>
  <c r="AU4" i="31"/>
  <c r="L5" i="30" s="1"/>
  <c r="AV4" i="31"/>
  <c r="M5" i="30" s="1"/>
  <c r="AW4" i="31"/>
  <c r="N5" i="30" s="1"/>
  <c r="AX4" i="31"/>
  <c r="O5" i="30" s="1"/>
  <c r="AN5" i="31"/>
  <c r="AO5" i="31"/>
  <c r="AP5" i="31"/>
  <c r="G7" i="30" s="1"/>
  <c r="AQ5" i="31"/>
  <c r="AR5" i="31"/>
  <c r="AT5" i="31"/>
  <c r="K7" i="30" s="1"/>
  <c r="AU5" i="31"/>
  <c r="AV5" i="31"/>
  <c r="M7" i="30" s="1"/>
  <c r="AW5" i="31"/>
  <c r="N7" i="30" s="1"/>
  <c r="AX5" i="31"/>
  <c r="O7" i="30" s="1"/>
  <c r="AN6" i="31"/>
  <c r="E8" i="30" s="1"/>
  <c r="AO6" i="31"/>
  <c r="AP6" i="31"/>
  <c r="AQ6" i="31"/>
  <c r="AR6" i="31"/>
  <c r="AS6" i="31"/>
  <c r="J8" i="30" s="1"/>
  <c r="AT6" i="31"/>
  <c r="AU6" i="31"/>
  <c r="L8" i="30" s="1"/>
  <c r="AV6" i="31"/>
  <c r="M8" i="30" s="1"/>
  <c r="AW6" i="31"/>
  <c r="N8" i="30" s="1"/>
  <c r="AX6" i="31"/>
  <c r="O8" i="30" s="1"/>
  <c r="AM6" i="31"/>
  <c r="D8" i="30" s="1"/>
  <c r="AM5" i="31"/>
  <c r="D7" i="30" s="1"/>
  <c r="AM4" i="31"/>
  <c r="AN3" i="31"/>
  <c r="AO3" i="31"/>
  <c r="F3" i="30" s="1"/>
  <c r="AP3" i="31"/>
  <c r="G3" i="30" s="1"/>
  <c r="AQ3" i="31"/>
  <c r="H3" i="30" s="1"/>
  <c r="AR3" i="31"/>
  <c r="I3" i="30" s="1"/>
  <c r="AU3" i="31"/>
  <c r="L3" i="30" s="1"/>
  <c r="AV3" i="31"/>
  <c r="M3" i="30" s="1"/>
  <c r="AW3" i="31"/>
  <c r="N3" i="30" s="1"/>
  <c r="AX3" i="31"/>
  <c r="O3" i="30" s="1"/>
  <c r="AM3" i="31"/>
  <c r="D3" i="30" s="1"/>
  <c r="D15" i="30"/>
  <c r="D17" i="30" s="1"/>
  <c r="D5" i="30" l="1"/>
  <c r="P5" i="30" s="1"/>
  <c r="AY4" i="31"/>
  <c r="E3" i="30"/>
  <c r="P3" i="30" s="1"/>
  <c r="AY3" i="31"/>
  <c r="E7" i="30"/>
  <c r="P7" i="30" s="1"/>
  <c r="AY5" i="31"/>
  <c r="P8" i="30"/>
  <c r="AY6" i="31"/>
  <c r="P4" i="30"/>
  <c r="P6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Van Hien</author>
  </authors>
  <commentList>
    <comment ref="C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Nguyen Van Hien:</t>
        </r>
        <r>
          <rPr>
            <sz val="9"/>
            <color indexed="81"/>
            <rFont val="Tahoma"/>
            <family val="2"/>
          </rPr>
          <t xml:space="preserve">
1 project (tách theo 3 phòng) - 1 B&amp;A. khi nào hoàn thành all thì mới đưa vào báo cáo. 
Total:
HC: 1
CD: 10.9
ROI: 0.2
</t>
        </r>
      </text>
    </comment>
    <comment ref="L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Nguyen Van Hien:</t>
        </r>
        <r>
          <rPr>
            <sz val="9"/>
            <color indexed="81"/>
            <rFont val="Tahoma"/>
            <family val="2"/>
          </rPr>
          <t xml:space="preserve">
1 OP x 600$/Year</t>
        </r>
      </text>
    </comment>
    <comment ref="C3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Add new
Quick support only</t>
        </r>
      </text>
    </comment>
    <comment ref="C33" authorId="0" shapeId="0" xr:uid="{284728E9-D850-41BC-AF12-F31EBE56DFBB}">
      <text>
        <r>
          <rPr>
            <b/>
            <sz val="9"/>
            <color indexed="81"/>
            <rFont val="Tahoma"/>
            <family val="2"/>
          </rPr>
          <t xml:space="preserve">Add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42E3E6AF-5921-4ED0-AA7D-6167538B4ACB}">
      <text>
        <r>
          <rPr>
            <b/>
            <sz val="9"/>
            <color indexed="81"/>
            <rFont val="Tahoma"/>
            <family val="2"/>
          </rPr>
          <t xml:space="preserve">Add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tc={CE980AB4-6C5B-4744-B4A5-869F53D8E887}</author>
    <author>tc={B1D85F6E-0137-42A6-A6D9-A7552924EE80}</author>
  </authors>
  <commentList>
    <comment ref="Q3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develop fee. Not include Management fee</t>
      </text>
    </comment>
    <comment ref="S3" authorId="1" shapeId="0" xr:uid="{00000000-0006-0000-05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Man-Month: 3K
</t>
      </text>
    </comment>
  </commentList>
</comments>
</file>

<file path=xl/sharedStrings.xml><?xml version="1.0" encoding="utf-8"?>
<sst xmlns="http://schemas.openxmlformats.org/spreadsheetml/2006/main" count="1185" uniqueCount="420">
  <si>
    <t>No</t>
    <phoneticPr fontId="3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</si>
  <si>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</si>
  <si>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</si>
  <si>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</si>
  <si>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</si>
  <si>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</si>
  <si>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</si>
  <si>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</si>
  <si>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</si>
  <si>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</si>
  <si>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</si>
  <si>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</si>
  <si>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</si>
  <si>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HC</t>
    <phoneticPr fontId="3"/>
  </si>
  <si>
    <t>Plan/
Result</t>
  </si>
  <si>
    <t>Plan</t>
  </si>
  <si>
    <t>Result</t>
  </si>
  <si>
    <t>Progress</t>
  </si>
  <si>
    <t>SAP TOTAL(PLAN)</t>
  </si>
  <si>
    <t>SAP TOTAL(RESULT)</t>
  </si>
  <si>
    <t>PMS</t>
  </si>
  <si>
    <t>Hoa</t>
  </si>
  <si>
    <t>Lam</t>
  </si>
  <si>
    <t>SAP</t>
  </si>
  <si>
    <t>PUS</t>
  </si>
  <si>
    <t>PSCD</t>
  </si>
  <si>
    <t>Shipping advice analysis</t>
  </si>
  <si>
    <t>PUS, 
PSCD</t>
  </si>
  <si>
    <t>ALL</t>
  </si>
  <si>
    <t>Forecast report</t>
  </si>
  <si>
    <t>SAP- suggest Sale based on inventory</t>
  </si>
  <si>
    <t>Oct~Dec/22</t>
  </si>
  <si>
    <t>W1</t>
  </si>
  <si>
    <t>W2</t>
  </si>
  <si>
    <t>W3</t>
  </si>
  <si>
    <t>W4</t>
  </si>
  <si>
    <t>Jun-22</t>
  </si>
  <si>
    <t>Jul-22</t>
  </si>
  <si>
    <t>Aug-22</t>
  </si>
  <si>
    <t>Sep-22</t>
  </si>
  <si>
    <t>Nov-22</t>
  </si>
  <si>
    <t>Oct-22</t>
  </si>
  <si>
    <t>Dec-22</t>
  </si>
  <si>
    <t>Jan-23</t>
  </si>
  <si>
    <t>Feb-23</t>
  </si>
  <si>
    <t>Mar-23</t>
  </si>
  <si>
    <t>Testing SA analysis 
&amp; adjust program</t>
  </si>
  <si>
    <t>e-Invoice : Send Invoice 
to FPT server (Call API)</t>
  </si>
  <si>
    <t>ACD, 
PSCD</t>
  </si>
  <si>
    <t xml:space="preserve">Collect SAP data
(New Packing/invoice)  </t>
  </si>
  <si>
    <t>request/ response to FPT</t>
  </si>
  <si>
    <t xml:space="preserve">Collect data outside SAP (VN names, Unit)  </t>
  </si>
  <si>
    <t>- Test call API
- PSNM active HTTP
- Install certificates</t>
  </si>
  <si>
    <t>Golive</t>
  </si>
  <si>
    <t>Develop Analysis and 
Vendor confirmation</t>
  </si>
  <si>
    <t xml:space="preserve">Test
</t>
  </si>
  <si>
    <t>Studying</t>
  </si>
  <si>
    <t>collect data &amp; make FS</t>
  </si>
  <si>
    <t>develop</t>
  </si>
  <si>
    <t>Testing</t>
  </si>
  <si>
    <t>Adjust</t>
  </si>
  <si>
    <t>Lam &amp; New</t>
  </si>
  <si>
    <t>Trung</t>
  </si>
  <si>
    <t>Convert tool (BOM, Master)-New Product</t>
  </si>
  <si>
    <t>Explaination to Vendor (Deloite)-HANA</t>
  </si>
  <si>
    <t>Summary-HANA</t>
  </si>
  <si>
    <t>Workshops SAP team-PISCAP-Deloite</t>
  </si>
  <si>
    <t>Final summary Report and Proposal</t>
  </si>
  <si>
    <t>Review, study &amp; Implementation HANA</t>
  </si>
  <si>
    <t xml:space="preserve">SOX </t>
  </si>
  <si>
    <t xml:space="preserve">Support new Product TV </t>
  </si>
  <si>
    <t>CMS data, G.UNI, ICAST</t>
  </si>
  <si>
    <t>Main item</t>
  </si>
  <si>
    <t>Explain document (Flow, Approve)</t>
  </si>
  <si>
    <t>FS-HANA</t>
  </si>
  <si>
    <t>Extend function Auto convert BOM PAPVN/BCBU/SCBU/MEBD (MWO already FY20)</t>
  </si>
  <si>
    <t>FE</t>
  </si>
  <si>
    <t>Original Plan</t>
  </si>
  <si>
    <t>SAP HANA
Planning(Pre-Project)-Blueprint Project- Realization- Test &amp; training - Golive</t>
  </si>
  <si>
    <t>PIC
ISD</t>
  </si>
  <si>
    <t>Shipping Advice (v3)</t>
  </si>
  <si>
    <t>Finish: PSCD using
But Shortage material still need to upload</t>
  </si>
  <si>
    <t>Already transfer V1P and Dept using to compare data</t>
  </si>
  <si>
    <t>1. Studying (finish )
2. Making FS and B&amp;A</t>
  </si>
  <si>
    <t>Finish</t>
  </si>
  <si>
    <t xml:space="preserve">1. ICAST: Study BGJ again &amp; register HULFT ID </t>
  </si>
  <si>
    <t>Other</t>
  </si>
  <si>
    <t>1. RO issue : Delivery date not update
2. Sub material function improvement</t>
  </si>
  <si>
    <t>Addition currency JPY</t>
  </si>
  <si>
    <t>EDI data with special supplier (PPHK, GPGC) 
IPS format</t>
  </si>
  <si>
    <t>Finish (supporting for some special issue)</t>
  </si>
  <si>
    <t>Finished</t>
  </si>
  <si>
    <t>1. supporting to register SCM navi VV01 (finished)</t>
  </si>
  <si>
    <t>1. New TCM setting up for Invoice sending (finished)
2. IPS format studying (doing)</t>
  </si>
  <si>
    <t>1. G-UNI background Job setting (finished)
2. ICAST: HULFT registed
3. CMS data setting: T00021955 (doing)</t>
  </si>
  <si>
    <t>1. Request Japan to adjust function (4 Tcode)</t>
  </si>
  <si>
    <t>1. Testing basic case : 1 issue
2. Collected request from Procurement &amp; Acc (finished)</t>
  </si>
  <si>
    <t xml:space="preserve">2. Sub material function improvement  (doing)
3. EDI Invoice error </t>
  </si>
  <si>
    <t>section</t>
    <phoneticPr fontId="3"/>
  </si>
  <si>
    <t>Dept.</t>
    <phoneticPr fontId="3"/>
  </si>
  <si>
    <t>Date</t>
    <phoneticPr fontId="3"/>
  </si>
  <si>
    <t>Progress</t>
    <phoneticPr fontId="3"/>
  </si>
  <si>
    <t>ISD FY2023 Projects Summary</t>
  </si>
  <si>
    <t>Total</t>
  </si>
  <si>
    <t>COST DOWN</t>
  </si>
  <si>
    <t>Amount (K$/Y)</t>
  </si>
  <si>
    <t>Actual</t>
  </si>
  <si>
    <t>ISG FY2018 Cost Down Achievement Result</t>
  </si>
  <si>
    <t>Item</t>
  </si>
  <si>
    <t>Project</t>
  </si>
  <si>
    <t>¡</t>
  </si>
  <si>
    <t>Other Activity</t>
  </si>
  <si>
    <t>Quality</t>
  </si>
  <si>
    <t>Policy</t>
  </si>
  <si>
    <t>Phut*0.023*12 = tien</t>
  </si>
  <si>
    <t>CD (K$)</t>
  </si>
  <si>
    <t>Inventory analysis</t>
  </si>
  <si>
    <t>Control scrap</t>
  </si>
  <si>
    <t>Section</t>
  </si>
  <si>
    <r>
      <t xml:space="preserve">Traceability OLED TV: 
</t>
    </r>
    <r>
      <rPr>
        <b/>
        <sz val="11"/>
        <color theme="1"/>
        <rFont val="Meiryo UI"/>
        <family val="2"/>
      </rPr>
      <t>MCS, SMT</t>
    </r>
    <r>
      <rPr>
        <sz val="11"/>
        <color theme="1"/>
        <rFont val="Meiryo UI"/>
        <family val="3"/>
        <charset val="128"/>
      </rPr>
      <t>: Master setting, DB create, add store procedure, function add</t>
    </r>
  </si>
  <si>
    <r>
      <t xml:space="preserve">Traceability OLED TV: 
</t>
    </r>
    <r>
      <rPr>
        <b/>
        <sz val="11"/>
        <color theme="1"/>
        <rFont val="Meiryo UI"/>
        <family val="2"/>
      </rPr>
      <t xml:space="preserve">FA: </t>
    </r>
    <r>
      <rPr>
        <sz val="11"/>
        <color theme="1"/>
        <rFont val="Meiryo UI"/>
        <family val="3"/>
        <charset val="128"/>
      </rPr>
      <t>Part control &amp; verify, Weight check Pallet ID</t>
    </r>
  </si>
  <si>
    <t xml:space="preserve"> Android programing language training
+1st month: basic structure
+2nd month: practice and new develop
+3rd month: focus mainly function
+4th month: upgrade skill and review</t>
  </si>
  <si>
    <t>FOSS upgrade following compliance - Android version
Detail indicate on others document</t>
  </si>
  <si>
    <t>Traceability Microwave change QR Code structure magnetron - Add production date &amp; verification</t>
  </si>
  <si>
    <t>Traceability Microwave change QR Code structure magnetron - Clear stock old part</t>
  </si>
  <si>
    <t>Outsourcing software Linkage &amp; handover
WMS SCM, IoT SMT, Free location SMT</t>
  </si>
  <si>
    <t>Create Debit Note new curency JP-YEN</t>
  </si>
  <si>
    <t>MCS/SMT/Others</t>
  </si>
  <si>
    <t>FA</t>
  </si>
  <si>
    <t>MCS/FA</t>
  </si>
  <si>
    <t>FA/IQC</t>
  </si>
  <si>
    <t>SCM/SMT</t>
  </si>
  <si>
    <t>Manufacturing</t>
  </si>
  <si>
    <t>ISD</t>
  </si>
  <si>
    <t>Develop</t>
  </si>
  <si>
    <t>Proc</t>
  </si>
  <si>
    <t>ACD</t>
  </si>
  <si>
    <t>Minh/Phong</t>
  </si>
  <si>
    <t>Phong/Minh</t>
  </si>
  <si>
    <t>Hien</t>
  </si>
  <si>
    <t>Phong</t>
  </si>
  <si>
    <t>Dev</t>
  </si>
  <si>
    <t>Compeled</t>
  </si>
  <si>
    <t>4 Process on FA line completed, Weight check 1st version, Pallet ID testing</t>
  </si>
  <si>
    <r>
      <t xml:space="preserve">Traceability OLED TV: 
</t>
    </r>
    <r>
      <rPr>
        <b/>
        <sz val="11"/>
        <color theme="1"/>
        <rFont val="Meiryo UI"/>
        <family val="2"/>
      </rPr>
      <t>PSCD</t>
    </r>
    <r>
      <rPr>
        <sz val="11"/>
        <color theme="1"/>
        <rFont val="Meiryo UI"/>
        <family val="3"/>
        <charset val="128"/>
      </rPr>
      <t>: Shiment link: Jupiter warehouse shippment control &amp; verify data, linkage JPT to PSNV</t>
    </r>
  </si>
  <si>
    <t>Finished and golive</t>
  </si>
  <si>
    <t>Management</t>
  </si>
  <si>
    <t>DEVELOP TOTAL(PLAN)</t>
  </si>
  <si>
    <t>DEVELOP TOTAL(RESULT)</t>
  </si>
  <si>
    <t>plan:</t>
  </si>
  <si>
    <t>apr</t>
  </si>
  <si>
    <t>may</t>
  </si>
  <si>
    <t>result</t>
  </si>
  <si>
    <t>CD $</t>
  </si>
  <si>
    <t>83h/y;1h=2$</t>
  </si>
  <si>
    <t>BP</t>
  </si>
  <si>
    <t>CD</t>
  </si>
  <si>
    <t>Policy/quanlity</t>
  </si>
  <si>
    <t>Result (update 22/Jun)</t>
  </si>
  <si>
    <t>SUM</t>
  </si>
  <si>
    <t>Result- actual (update 22Jun)</t>
  </si>
  <si>
    <t>Result - actual (update 22Jun)</t>
  </si>
  <si>
    <t>Send data SAP --&gt; Ecus</t>
  </si>
  <si>
    <t>Receive data Ecus --&gt; SAP</t>
  </si>
  <si>
    <t>gio*2$*12</t>
  </si>
  <si>
    <t>QUAILITY/
POLICY/
MANAGEMENT</t>
  </si>
  <si>
    <t>Meeting</t>
  </si>
  <si>
    <t>Allmost completed
Demura waiting PE confirm format
Plan 10.Jul go-live</t>
  </si>
  <si>
    <t>Trial.
Plan 10.Jul go-live</t>
  </si>
  <si>
    <t>Trial.
Go-live 19.Jun</t>
  </si>
  <si>
    <t>- Structure of new programming finished
- UI, layout, basic control, API web, API Mobile</t>
  </si>
  <si>
    <t>- Practice
- 1st exam</t>
  </si>
  <si>
    <t>New procedure from Procurement, other dept go-live</t>
  </si>
  <si>
    <t>In-house</t>
  </si>
  <si>
    <t>Consider</t>
  </si>
  <si>
    <t>Quality management</t>
  </si>
  <si>
    <t>Issue material In Out</t>
  </si>
  <si>
    <t>ACD/PUS/PE/FE</t>
  </si>
  <si>
    <t>No clear merit &amp; process</t>
  </si>
  <si>
    <t>Ignore</t>
  </si>
  <si>
    <t>Tien</t>
  </si>
  <si>
    <t>PMD resin apply improvement
Kitting: manual search location, wite paper, input data to PC, SAP</t>
  </si>
  <si>
    <t>PMD</t>
  </si>
  <si>
    <t>Khang
Trang</t>
  </si>
  <si>
    <t>PMD resin apply improvement
Injection production, input location, scan qty, location, visualize, samling checking, e-stock, supply</t>
  </si>
  <si>
    <t>PMD Production Data Visualization 
Make plan, Count result qty, Auto input R3</t>
  </si>
  <si>
    <t>Need</t>
  </si>
  <si>
    <t>Checksheet less management
Leave, OT, Bus, Guest</t>
  </si>
  <si>
    <t>HR/GA</t>
    <phoneticPr fontId="8"/>
  </si>
  <si>
    <t>Linh</t>
  </si>
  <si>
    <t>Shipment status, shiment link</t>
  </si>
  <si>
    <t>PS-5</t>
  </si>
  <si>
    <t>SCS</t>
  </si>
  <si>
    <t>In-house/
Outsourcing</t>
  </si>
  <si>
    <t>HC</t>
  </si>
  <si>
    <t>Hoang</t>
  </si>
  <si>
    <t>Add "pull signal for 1 set kitting TV line" on MCS portal</t>
  </si>
  <si>
    <t>Proc-21</t>
  </si>
  <si>
    <t>MCS</t>
  </si>
  <si>
    <t>PROC</t>
  </si>
  <si>
    <t>Update layout for E-map Free location at receiving area</t>
  </si>
  <si>
    <t>Proc-20</t>
  </si>
  <si>
    <t>Not jump process.
Follow system process: 
GR-&gt; Freelocation-&gt; Insp -&gt; Storage-&gt; Kitting -&gt; Check kitting -&gt; Supply</t>
  </si>
  <si>
    <t>Free location and E-Inventory card
- Auto print Stock Card, GR local, oversea
- Storage, freelocation, Kitting, kitting outside
- E-stock card, E-inventory</t>
  </si>
  <si>
    <t>Proc-19</t>
    <phoneticPr fontId="8"/>
  </si>
  <si>
    <t>Not clear all process</t>
  </si>
  <si>
    <t>Auto back flush and receiving card PMD/Rainbow</t>
  </si>
  <si>
    <t>Proc-18</t>
    <phoneticPr fontId="8"/>
  </si>
  <si>
    <t>No clear merit</t>
  </si>
  <si>
    <t>Auto Print receive card for local material by mobile printer(DA)</t>
  </si>
  <si>
    <t>Proc-17</t>
    <phoneticPr fontId="8"/>
  </si>
  <si>
    <t>Hang</t>
  </si>
  <si>
    <t>Stationery control</t>
  </si>
  <si>
    <t>G-1</t>
    <phoneticPr fontId="8"/>
  </si>
  <si>
    <t>GA</t>
    <phoneticPr fontId="8"/>
  </si>
  <si>
    <t>E-leave control</t>
  </si>
  <si>
    <t>H-1</t>
    <phoneticPr fontId="8"/>
  </si>
  <si>
    <t>HR</t>
  </si>
  <si>
    <t>Tho</t>
  </si>
  <si>
    <t>QCD</t>
  </si>
  <si>
    <t>No clear function</t>
  </si>
  <si>
    <t>Wating Inspection
RoHS</t>
  </si>
  <si>
    <t>Q-16</t>
  </si>
  <si>
    <t>New request, not yet explain, no clear merit</t>
  </si>
  <si>
    <t>Q-15</t>
  </si>
  <si>
    <t>Delete checking</t>
  </si>
  <si>
    <t>Q-14</t>
  </si>
  <si>
    <t>Filter Received Date, category</t>
  </si>
  <si>
    <t>Q-13</t>
  </si>
  <si>
    <t>Already, No need</t>
  </si>
  <si>
    <t>No need</t>
  </si>
  <si>
    <t>Check-sheet system</t>
  </si>
  <si>
    <t>Q-12</t>
  </si>
  <si>
    <t>Upload Master Reability &amp; WI</t>
  </si>
  <si>
    <t>Q-11</t>
  </si>
  <si>
    <t>Upload user</t>
  </si>
  <si>
    <t>Q-10</t>
  </si>
  <si>
    <t>Select Ok / NG</t>
  </si>
  <si>
    <t>Q-9</t>
  </si>
  <si>
    <t>Need completed and improve for Free location Project for IQC</t>
  </si>
  <si>
    <t>Q-8</t>
  </si>
  <si>
    <t>Not inspection</t>
  </si>
  <si>
    <t>Q-7</t>
  </si>
  <si>
    <t>RoHS inspection
Print part card</t>
  </si>
  <si>
    <t>Q-6</t>
  </si>
  <si>
    <t>Request more completed and perfect Free location</t>
  </si>
  <si>
    <t>Q-5</t>
    <phoneticPr fontId="8"/>
  </si>
  <si>
    <t xml:space="preserve">All Defect control by Server </t>
  </si>
  <si>
    <t>Q-4</t>
    <phoneticPr fontId="8"/>
  </si>
  <si>
    <t>Thanh</t>
  </si>
  <si>
    <t>4M information system</t>
  </si>
  <si>
    <t>Q-3</t>
    <phoneticPr fontId="8"/>
  </si>
  <si>
    <t>Not clear method</t>
  </si>
  <si>
    <t>Ha</t>
  </si>
  <si>
    <t>CPK analyze</t>
  </si>
  <si>
    <t>Q-2</t>
    <phoneticPr fontId="8"/>
  </si>
  <si>
    <t>MCW</t>
  </si>
  <si>
    <t>Reduce 2 HC?</t>
  </si>
  <si>
    <t>CD/HC</t>
  </si>
  <si>
    <t xml:space="preserve">Link weight check system from FA --&gt; OQC --&gt; Shipment </t>
    <phoneticPr fontId="8"/>
  </si>
  <si>
    <t>Q-1</t>
    <phoneticPr fontId="8"/>
  </si>
  <si>
    <t>already discussed with PIC
 (combine No M-5,M-14, Communicate software)</t>
    <phoneticPr fontId="8"/>
  </si>
  <si>
    <t>Lieu</t>
  </si>
  <si>
    <t>Install MCS portal to inform MCS pull in/back supply material timely</t>
  </si>
  <si>
    <t>M-5
M-14</t>
    <phoneticPr fontId="8"/>
  </si>
  <si>
    <t>Prod</t>
  </si>
  <si>
    <t>already discussed with PIC</t>
    <phoneticPr fontId="8"/>
  </si>
  <si>
    <t>Doan</t>
  </si>
  <si>
    <t>Link serial no from weight check to inspection report</t>
  </si>
  <si>
    <t>M-13</t>
  </si>
  <si>
    <t>DP</t>
  </si>
  <si>
    <t>Quyen</t>
  </si>
  <si>
    <t>Improvement Traceability system of Optical  process: 
add more item reset data Traceability for repair set</t>
  </si>
  <si>
    <t>M-12</t>
  </si>
  <si>
    <t>PJ</t>
  </si>
  <si>
    <t>Modify Traceability system of appearance process: 
Delete item: Check Again at this process</t>
  </si>
  <si>
    <t>M-11</t>
  </si>
  <si>
    <t>Add Traceability system for accessories 2: 
Link from accessories 2 to weight check</t>
  </si>
  <si>
    <t>M-10</t>
  </si>
  <si>
    <t>Request Change design by Japan. No need</t>
  </si>
  <si>
    <t>Nhien</t>
  </si>
  <si>
    <t>Change program printing label: input date/month/year auto</t>
  </si>
  <si>
    <t>M-9</t>
  </si>
  <si>
    <t>Make software link data control manual book, leaflet, children model..to weitgh check to prevent human mistake</t>
  </si>
  <si>
    <t>M-8</t>
  </si>
  <si>
    <t>5 version: Double ID, Malaysia, 6 digits, dummy serial, shipping</t>
  </si>
  <si>
    <t>Management improvement</t>
  </si>
  <si>
    <t xml:space="preserve">Improve weight check: auto select item "modelshiping" </t>
  </si>
  <si>
    <t>M-7</t>
    <phoneticPr fontId="8"/>
  </si>
  <si>
    <t>Auto B/F from FCT to FA, SCS</t>
  </si>
  <si>
    <t>M-6</t>
    <phoneticPr fontId="8"/>
  </si>
  <si>
    <t>Confirm to Japan</t>
    <phoneticPr fontId="8"/>
  </si>
  <si>
    <t>Japan</t>
  </si>
  <si>
    <t>Joy schedule &amp; Excel tool</t>
  </si>
  <si>
    <t>Optimize make plan for SMT to reduce leadtime 1day project</t>
  </si>
  <si>
    <t>M-4</t>
    <phoneticPr fontId="8"/>
  </si>
  <si>
    <t>SMT</t>
  </si>
  <si>
    <t>Can not touch</t>
  </si>
  <si>
    <t>Outsourcing</t>
  </si>
  <si>
    <r>
      <t xml:space="preserve">PRDCV project
</t>
    </r>
    <r>
      <rPr>
        <b/>
        <sz val="14"/>
        <color rgb="FFFF0000"/>
        <rFont val="Times New Roman"/>
        <family val="1"/>
      </rPr>
      <t>No warranty, noback up server, upgrade need fee</t>
    </r>
  </si>
  <si>
    <t>Expand (add more function)  for IoT systems
Dashboard, target line, slowmoving, WIP, indication, ECN</t>
  </si>
  <si>
    <t>M-3</t>
  </si>
  <si>
    <t>Fix Bugs for IoT systems
Hour progress, shift calendar, 
Quality defect, WIP BF/TF</t>
  </si>
  <si>
    <t>M-2</t>
    <phoneticPr fontId="8"/>
  </si>
  <si>
    <t>Reduce function as disscus before
3 version: 1st 200k, 2rd: 100k, 3nd: 60K</t>
  </si>
  <si>
    <t>Hai
Kien
Khanh</t>
  </si>
  <si>
    <t>Man reduce
Management improvement</t>
  </si>
  <si>
    <t>Expand IoT system from SMT to DIP-FCT-FA
WIP, production plan/ result, quality, checksheet less, material verify</t>
  </si>
  <si>
    <t>M-1</t>
    <phoneticPr fontId="8"/>
  </si>
  <si>
    <t>CD
(KUSD)</t>
    <phoneticPr fontId="8"/>
  </si>
  <si>
    <t>Man</t>
  </si>
  <si>
    <t>Remarks</t>
  </si>
  <si>
    <t>Kind</t>
  </si>
  <si>
    <t>IT
Evaluation</t>
    <phoneticPr fontId="8"/>
  </si>
  <si>
    <t>ROI
Outsourcing</t>
  </si>
  <si>
    <t>Outsourcing
 Fee K$</t>
  </si>
  <si>
    <t>ROI</t>
  </si>
  <si>
    <t>IT Dev
Fee K$</t>
  </si>
  <si>
    <t>IT Develop
(pax)</t>
  </si>
  <si>
    <t>IT Develop
(month)</t>
  </si>
  <si>
    <t>IT 
PIC</t>
  </si>
  <si>
    <t>Section 
PIC</t>
  </si>
  <si>
    <t>Estimate 
ROI</t>
  </si>
  <si>
    <t>Invest
KUSD</t>
    <phoneticPr fontId="8"/>
  </si>
  <si>
    <t>Merit</t>
  </si>
  <si>
    <t>Project
Type</t>
  </si>
  <si>
    <t>Purpose</t>
  </si>
  <si>
    <t>Items</t>
  </si>
  <si>
    <t>No by dep.</t>
    <phoneticPr fontId="8"/>
  </si>
  <si>
    <t>Dept</t>
  </si>
  <si>
    <t>No</t>
  </si>
  <si>
    <t>FY2023 IT DEVELOPMENT SUMMARY PROJECTS</t>
  </si>
  <si>
    <t>RANK</t>
  </si>
  <si>
    <t>A</t>
  </si>
  <si>
    <t>Proc-22</t>
  </si>
  <si>
    <t>Changing kitting and supply process material for OLED TV</t>
  </si>
  <si>
    <r>
      <t xml:space="preserve">1. Studying (finished)
2. Making FS and B&amp;A  (finished)
</t>
    </r>
    <r>
      <rPr>
        <sz val="11"/>
        <color theme="1"/>
        <rFont val="Meiryo UI"/>
        <family val="2"/>
      </rPr>
      <t xml:space="preserve">3. Developping </t>
    </r>
  </si>
  <si>
    <t>4. Finished</t>
  </si>
  <si>
    <t>3. Register new TCM for IPS format</t>
  </si>
  <si>
    <t xml:space="preserve">3. CMS data setting: T00021955 (finished)
4. ICAST: sending data </t>
  </si>
  <si>
    <t>2. Setup new vendor (JPY)
3. EDI testing (Same Gcode)</t>
  </si>
  <si>
    <t>1. Making scope</t>
  </si>
  <si>
    <t>2. Sub material function improvement  (finished)
3. Testing "Exchange rate currency" new Currency type  (testing)</t>
  </si>
  <si>
    <t xml:space="preserve">Document GR, Kitting making
</t>
  </si>
  <si>
    <t>Target</t>
  </si>
  <si>
    <t>156h</t>
  </si>
  <si>
    <t>Completed</t>
  </si>
  <si>
    <t>Developing base on actual project &amp; review
Kitting - Minh &amp; GR-Phong</t>
  </si>
  <si>
    <t>GR: Auto, normal: develop finish, waitting test
GR: 1by1 developing
Kitting: FA develop finish, waitting test
Checking: FA developing</t>
  </si>
  <si>
    <t>FOSS balance stock and lot tool</t>
  </si>
  <si>
    <t>T.Anh</t>
  </si>
  <si>
    <t>Pending</t>
  </si>
  <si>
    <t xml:space="preserve">1. Prepare sanction for PSNV High Level Assessment </t>
  </si>
  <si>
    <t xml:space="preserve">1. Doing ITAC &amp; ITGC </t>
  </si>
  <si>
    <r>
      <t xml:space="preserve">1. Scope (finished)
2. Demo interface (finished)
3. Upload Material master (Finished)
4. Collect &amp; Cretate Ad-on table (Finished) 
5. Upgrade API testing from Thai Son
</t>
    </r>
    <r>
      <rPr>
        <sz val="11"/>
        <color rgb="FFFF0000"/>
        <rFont val="Meiryo UI"/>
        <family val="2"/>
      </rPr>
      <t>6. Get data (outside SAP) : doing</t>
    </r>
  </si>
  <si>
    <t>2. New vendor with currency JPY (finsihed)
3. EDI transmitted OK
4. Info record master decimal 3
5. Back JPY currency from 3 --&gt; 0</t>
  </si>
  <si>
    <t xml:space="preserve">1. Blue Yonder : studying document
2. New EDI transmision SCBU </t>
  </si>
  <si>
    <t>IPS format: Submit TCM application form (finished 23Aug)</t>
  </si>
  <si>
    <r>
      <t xml:space="preserve">1. Sanction for PSNV High Level Assessment  (finished)
</t>
    </r>
    <r>
      <rPr>
        <b/>
        <sz val="11"/>
        <color theme="1"/>
        <rFont val="Meiryo UI"/>
        <family val="2"/>
      </rPr>
      <t>2. prepare High Level Assessment PSNV &amp; PISCAP &amp; Vendor (Sep23)</t>
    </r>
  </si>
  <si>
    <t>ITAC &amp; ITGC : submit &amp; review (Aug23)</t>
  </si>
  <si>
    <t>Issued and EDI PO Finished (Aug23)</t>
  </si>
  <si>
    <r>
      <t xml:space="preserve">6. Get data (outside SAP) : finished
</t>
    </r>
    <r>
      <rPr>
        <b/>
        <sz val="11"/>
        <color rgb="FFFF0000"/>
        <rFont val="Meiryo UI"/>
        <family val="2"/>
      </rPr>
      <t xml:space="preserve">7. System Integration Test: 
</t>
    </r>
    <r>
      <rPr>
        <sz val="11"/>
        <color theme="1"/>
        <rFont val="Meiryo UI"/>
        <family val="3"/>
        <charset val="128"/>
      </rPr>
      <t xml:space="preserve">- Import: 50% completed (test case (50/100) 
- Export: 60% completed (test case (60/100) </t>
    </r>
  </si>
  <si>
    <r>
      <t xml:space="preserve">1. Blue Yonder : studying document
2. Japan shipment (New-Mochikaeri) 00021631 PEAC-SCBU: 
</t>
    </r>
    <r>
      <rPr>
        <b/>
        <sz val="11"/>
        <color rgb="FFFF0000"/>
        <rFont val="Meiryo UI"/>
        <family val="2"/>
      </rPr>
      <t>EDI testing  28-Aug – 15-Sep
3. New Plant setting up : Sep23 ~Oct23</t>
    </r>
    <r>
      <rPr>
        <sz val="11"/>
        <color theme="1"/>
        <rFont val="Meiryo UI"/>
        <family val="3"/>
        <charset val="128"/>
      </rPr>
      <t>:
requesting Japan for setting Plant code and Purchasing Oganization</t>
    </r>
  </si>
  <si>
    <t>Basic training completed.
Upgrade andvance skill in the future</t>
  </si>
  <si>
    <t>GR local finished.
Kitting FA finished
Waitting New PDA for trial
Kitting DIP start from Sept
Re-search GR oversear - mobile printer</t>
  </si>
  <si>
    <t>GR: fixed
Storage, kitting: review, waiting MCS, PUS send draf and process</t>
  </si>
  <si>
    <t>Training for Tuan Anh</t>
  </si>
  <si>
    <t>1- GR local, oversea finished. Trial 1 device OK.
Wait new device delivery and sample 5pcs trial 
 2- Kitting DIP, FA develop finished
Now testing on 1 device trial with user</t>
  </si>
  <si>
    <t>Finish.
Next make detail plan</t>
  </si>
  <si>
    <t>WMS server replicate
Support installation
HA test</t>
  </si>
  <si>
    <t>2. prepare High Level Assessment PSNV &amp; PISCAP &amp; Vendor (Sep23)</t>
  </si>
  <si>
    <r>
      <rPr>
        <b/>
        <sz val="11"/>
        <color rgb="FFFF0000"/>
        <rFont val="Meiryo UI"/>
        <family val="2"/>
        <charset val="128"/>
      </rPr>
      <t xml:space="preserve">7. System Integration Test: </t>
    </r>
    <r>
      <rPr>
        <sz val="11"/>
        <color theme="1"/>
        <rFont val="Meiryo UI"/>
        <family val="3"/>
        <charset val="128"/>
      </rPr>
      <t xml:space="preserve">
- Import: 70% completed (test case (70/100) 
- Export: 80% completed (test case (80/100) </t>
    </r>
  </si>
  <si>
    <r>
      <t xml:space="preserve">2. Japan shipment (New-Mochikaeri) 00021631 PEAC-SCBU: EDI testing (28-Aug – 15-Sep) : finsihed
3. New Plant setting up : Sep23 ~Oct23:
- requesting Japan for setting Plant code and Purchasing Oganization (Finished)
</t>
    </r>
    <r>
      <rPr>
        <b/>
        <sz val="11"/>
        <color theme="1"/>
        <rFont val="Meiryo UI"/>
        <family val="2"/>
        <charset val="128"/>
      </rPr>
      <t>- Customize new Plant in SAP</t>
    </r>
    <r>
      <rPr>
        <sz val="11"/>
        <color theme="1"/>
        <rFont val="Meiryo UI"/>
        <family val="3"/>
        <charset val="128"/>
      </rPr>
      <t xml:space="preserve"> </t>
    </r>
  </si>
  <si>
    <t>Smart Warehouse Management System
(Survey, make detail plan, calculate ROI, Fix Scope)</t>
  </si>
  <si>
    <t>Smart Warehouse Management System</t>
  </si>
  <si>
    <t>DP SECOM OEM model</t>
  </si>
  <si>
    <t>No</t>
    <phoneticPr fontId="0"/>
  </si>
  <si>
    <t>HC</t>
    <phoneticPr fontId="0"/>
  </si>
  <si>
    <t>Progress</t>
    <phoneticPr fontId="0"/>
  </si>
  <si>
    <t>Status</t>
  </si>
  <si>
    <t>Date</t>
    <phoneticPr fontId="0"/>
  </si>
  <si>
    <t>Merit (K$)</t>
  </si>
  <si>
    <t>Done</t>
  </si>
  <si>
    <t>Adjusted Plan</t>
  </si>
  <si>
    <t>Acrtual Result</t>
  </si>
  <si>
    <t>Done
[But Delay]</t>
  </si>
  <si>
    <t>OnSC</t>
  </si>
  <si>
    <t>Thuy, Hoa</t>
  </si>
  <si>
    <t>Thuy</t>
  </si>
  <si>
    <t>-</t>
    <phoneticPr fontId="0"/>
  </si>
  <si>
    <t>OnSC hay Delay?</t>
  </si>
  <si>
    <t>Trung,Lam</t>
  </si>
  <si>
    <t>TOTAL MERIT SUMMARY</t>
  </si>
  <si>
    <t>Diff Amount</t>
  </si>
  <si>
    <t>Toan, Hoa</t>
  </si>
  <si>
    <t>Finsihed (Oct-23)</t>
  </si>
  <si>
    <t>Clarify, Discus and Decision for Key Changes
for PP, MM, FICO, SD, QM</t>
  </si>
  <si>
    <t>3. New Plant setting up: 
- UAT (finished)
- Golive</t>
  </si>
  <si>
    <t>Finished testing on 1 device
Next testing on 5 devicces of each process
Continues develop kitting, supply</t>
  </si>
  <si>
    <t>SMT Free location receive document &amp; explaination</t>
  </si>
  <si>
    <t>training members, meeting with related dept, confirm process and fix scope of GR</t>
  </si>
  <si>
    <t>Confirm QP, product structure, process, start to develop: weight check, verify</t>
  </si>
  <si>
    <t>KLEC sent document
Hung Dao not yet</t>
  </si>
  <si>
    <t>Test and trial on 5-10 devices.
Middle of Dec, collect test result</t>
  </si>
  <si>
    <t>Document and process finished
SRS doc, UI confirm
Start to develop API and logic mobile</t>
  </si>
  <si>
    <t xml:space="preserve">Finsihed (Nov-28). 
- Support after Golive
- Consider for Special case </t>
  </si>
  <si>
    <t>- Testing finished
- Waiting Golive</t>
  </si>
  <si>
    <t>- Support Tivi finish goods return on SAP
- Apply "Auto Sub material" for PSCD &amp; PMD
- Studying "Sub contract process" on SAP
- Setup New BGJ for Forecast transmit</t>
  </si>
  <si>
    <t>- G-UNI testing Host info changing (Finished)
- SCBU start for CMS transmit (Finished)</t>
  </si>
  <si>
    <t>Check NG part return maker</t>
  </si>
  <si>
    <t>Sale Deadstock</t>
  </si>
  <si>
    <t>Toan</t>
  </si>
  <si>
    <t>Meeting again ưith Hung Dao
They delay to send document</t>
  </si>
  <si>
    <t>Screens logic coding
Tool create for supllier no-barcode case
Website master, upload coding
Make plan for SIT and UAT</t>
  </si>
  <si>
    <t>finish develop checking, supply
Fix bug some function
Test all new device at GR</t>
  </si>
  <si>
    <t>Speial case Issue Ecus &amp; SAP</t>
  </si>
  <si>
    <t xml:space="preserve"> Apply "Auto Sub material" for PMD</t>
  </si>
  <si>
    <t>New report for Sub (Procurement)</t>
  </si>
  <si>
    <t>Hoa, Thuy</t>
  </si>
  <si>
    <t>- Studying "Sub contract process" on SAP
- Add new GL account for ACD
- Collecting items for BP24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</si>
</sst>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\ &quot;%&quot;"/>
    <numFmt numFmtId="167" formatCode="_(* #,##0.0_);_(* \(#,##0.0\);_(* &quot;-&quot;??_);_(@_)"/>
    <numFmt numFmtId="168" formatCode="[$-409]d\-mmm;@"/>
    <numFmt numFmtId="169" formatCode="0.000"/>
    <numFmt numFmtId="170" formatCode="_(* #,##0_);_(* \(#,##0\);_(* &quot;-&quot;??_);_(@_)"/>
    <numFmt numFmtId="171" formatCode="[$-409]mmm\-yy;@"/>
  </numFmts>
  <fonts count="5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28"/>
      <scheme val="minor"/>
    </font>
    <font>
      <u/>
      <sz val="9"/>
      <color theme="1"/>
      <name val="Calibri"/>
      <family val="2"/>
      <scheme val="minor"/>
    </font>
    <font>
      <u/>
      <sz val="9"/>
      <color theme="1"/>
      <name val="Calibri"/>
      <family val="2"/>
      <charset val="128"/>
      <scheme val="minor"/>
    </font>
    <font>
      <b/>
      <sz val="11"/>
      <color theme="1"/>
      <name val="Meiryo UI"/>
      <family val="2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2"/>
    </font>
    <font>
      <b/>
      <sz val="48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sz val="20"/>
      <color theme="1"/>
      <name val="Arial Unicode MS"/>
      <family val="2"/>
    </font>
    <font>
      <b/>
      <sz val="20"/>
      <color theme="1"/>
      <name val="Arial Unicode MS"/>
      <family val="2"/>
    </font>
    <font>
      <b/>
      <sz val="36"/>
      <color theme="1"/>
      <name val="Arial Unicode MS"/>
      <family val="2"/>
    </font>
    <font>
      <sz val="36"/>
      <color rgb="FF0000FF"/>
      <name val="Wingdings"/>
      <charset val="2"/>
    </font>
    <font>
      <b/>
      <sz val="26"/>
      <color rgb="FF0000FF"/>
      <name val="Arial Unicode MS"/>
      <family val="2"/>
    </font>
    <font>
      <sz val="11"/>
      <color theme="0"/>
      <name val="Meiryo UI"/>
      <family val="3"/>
      <charset val="128"/>
    </font>
    <font>
      <sz val="8"/>
      <color theme="1"/>
      <name val="Arial"/>
      <family val="2"/>
    </font>
    <font>
      <b/>
      <sz val="11"/>
      <color theme="1"/>
      <name val="Arial Unicode MS"/>
      <family val="2"/>
    </font>
    <font>
      <sz val="14"/>
      <color theme="1"/>
      <name val="Times New Roman"/>
      <family val="1"/>
    </font>
    <font>
      <sz val="14"/>
      <color theme="1"/>
      <name val="ＭＳ Ｐ明朝"/>
      <family val="1"/>
      <charset val="128"/>
    </font>
    <font>
      <sz val="14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11"/>
      <color theme="1"/>
      <name val="Meiryo U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Arial"/>
      <family val="2"/>
    </font>
    <font>
      <b/>
      <sz val="11"/>
      <color rgb="FFFF0000"/>
      <name val="Meiryo UI"/>
      <family val="2"/>
    </font>
    <font>
      <b/>
      <sz val="11"/>
      <color rgb="FFFF0000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4"/>
      <color theme="1"/>
      <name val="Calibri"/>
      <family val="2"/>
    </font>
    <font>
      <sz val="11"/>
      <color rgb="FF5D84CB"/>
      <name val="Meiryo UI"/>
      <family val="3"/>
      <charset val="128"/>
    </font>
    <font>
      <sz val="11"/>
      <color theme="4" tint="0.39997558519241921"/>
      <name val="Meiryo UI"/>
      <family val="3"/>
      <charset val="128"/>
    </font>
    <font>
      <sz val="14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4"/>
      <color theme="1"/>
      <name val="Meiryo UI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 diagonalDown="1">
      <left style="thin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 diagonalUp="1"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 style="thin">
        <color indexed="64"/>
      </diagonal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8">
    <xf numFmtId="0" fontId="0" fillId="0" borderId="0">
      <alignment vertical="center"/>
    </xf>
    <xf numFmtId="16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>
      <alignment vertical="center"/>
    </xf>
    <xf numFmtId="43" fontId="6" fillId="0" borderId="0" applyFont="0" applyFill="0" applyBorder="0" applyAlignment="0" applyProtection="0"/>
  </cellStyleXfs>
  <cellXfs count="43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165" fontId="5" fillId="0" borderId="3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7" xfId="0" applyNumberFormat="1" applyFont="1" applyBorder="1">
      <alignment vertical="center"/>
    </xf>
    <xf numFmtId="165" fontId="5" fillId="0" borderId="19" xfId="0" applyNumberFormat="1" applyFont="1" applyBorder="1">
      <alignment vertical="center"/>
    </xf>
    <xf numFmtId="0" fontId="4" fillId="0" borderId="15" xfId="0" applyFont="1" applyBorder="1">
      <alignment vertical="center"/>
    </xf>
    <xf numFmtId="0" fontId="4" fillId="3" borderId="9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4" fillId="0" borderId="0" xfId="0" quotePrefix="1" applyFont="1">
      <alignment vertical="center"/>
    </xf>
    <xf numFmtId="16" fontId="4" fillId="0" borderId="0" xfId="0" quotePrefix="1" applyNumberFormat="1" applyFont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9" fillId="0" borderId="25" xfId="0" applyFont="1" applyBorder="1">
      <alignment vertical="center"/>
    </xf>
    <xf numFmtId="0" fontId="9" fillId="0" borderId="26" xfId="0" applyFont="1" applyBorder="1">
      <alignment vertical="center"/>
    </xf>
    <xf numFmtId="0" fontId="0" fillId="0" borderId="25" xfId="0" applyBorder="1" applyAlignment="1">
      <alignment vertical="center" wrapText="1"/>
    </xf>
    <xf numFmtId="0" fontId="8" fillId="4" borderId="6" xfId="0" applyFont="1" applyFill="1" applyBorder="1">
      <alignment vertical="center"/>
    </xf>
    <xf numFmtId="0" fontId="8" fillId="5" borderId="6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7" borderId="6" xfId="0" applyFont="1" applyFill="1" applyBorder="1">
      <alignment vertical="center"/>
    </xf>
    <xf numFmtId="0" fontId="9" fillId="0" borderId="25" xfId="0" applyFont="1" applyBorder="1" applyAlignment="1">
      <alignment vertical="center" wrapText="1"/>
    </xf>
    <xf numFmtId="0" fontId="0" fillId="0" borderId="33" xfId="0" applyBorder="1">
      <alignment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13" xfId="0" applyFont="1" applyBorder="1">
      <alignment vertical="center"/>
    </xf>
    <xf numFmtId="0" fontId="9" fillId="0" borderId="34" xfId="0" applyFont="1" applyBorder="1">
      <alignment vertical="center"/>
    </xf>
    <xf numFmtId="0" fontId="9" fillId="0" borderId="35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6" xfId="0" applyFont="1" applyBorder="1">
      <alignment vertical="center"/>
    </xf>
    <xf numFmtId="0" fontId="0" fillId="8" borderId="21" xfId="0" applyFill="1" applyBorder="1">
      <alignment vertical="center"/>
    </xf>
    <xf numFmtId="0" fontId="0" fillId="8" borderId="22" xfId="0" applyFill="1" applyBorder="1">
      <alignment vertical="center"/>
    </xf>
    <xf numFmtId="0" fontId="0" fillId="8" borderId="22" xfId="0" applyFill="1" applyBorder="1" applyAlignment="1">
      <alignment vertical="center" wrapText="1"/>
    </xf>
    <xf numFmtId="0" fontId="9" fillId="8" borderId="22" xfId="0" applyFont="1" applyFill="1" applyBorder="1" applyAlignment="1">
      <alignment horizontal="center" vertical="center"/>
    </xf>
    <xf numFmtId="0" fontId="9" fillId="8" borderId="22" xfId="0" applyFont="1" applyFill="1" applyBorder="1">
      <alignment vertical="center"/>
    </xf>
    <xf numFmtId="0" fontId="9" fillId="8" borderId="23" xfId="0" applyFont="1" applyFill="1" applyBorder="1">
      <alignment vertical="center"/>
    </xf>
    <xf numFmtId="0" fontId="4" fillId="3" borderId="15" xfId="0" applyFont="1" applyFill="1" applyBorder="1">
      <alignment vertical="center"/>
    </xf>
    <xf numFmtId="16" fontId="5" fillId="2" borderId="2" xfId="0" applyNumberFormat="1" applyFont="1" applyFill="1" applyBorder="1" applyAlignment="1">
      <alignment horizontal="center" vertical="center"/>
    </xf>
    <xf numFmtId="168" fontId="4" fillId="0" borderId="9" xfId="0" applyNumberFormat="1" applyFont="1" applyBorder="1">
      <alignment vertical="center"/>
    </xf>
    <xf numFmtId="168" fontId="4" fillId="0" borderId="15" xfId="0" applyNumberFormat="1" applyFont="1" applyBorder="1">
      <alignment vertical="center"/>
    </xf>
    <xf numFmtId="168" fontId="4" fillId="0" borderId="10" xfId="0" applyNumberFormat="1" applyFont="1" applyBorder="1">
      <alignment vertical="center"/>
    </xf>
    <xf numFmtId="0" fontId="5" fillId="0" borderId="14" xfId="0" applyFont="1" applyBorder="1">
      <alignment vertical="center"/>
    </xf>
    <xf numFmtId="0" fontId="5" fillId="0" borderId="12" xfId="0" applyFont="1" applyBorder="1">
      <alignment vertical="center"/>
    </xf>
    <xf numFmtId="17" fontId="4" fillId="0" borderId="10" xfId="0" applyNumberFormat="1" applyFont="1" applyBorder="1" applyAlignment="1">
      <alignment horizontal="center" vertical="center"/>
    </xf>
    <xf numFmtId="17" fontId="4" fillId="0" borderId="49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 wrapText="1"/>
    </xf>
    <xf numFmtId="167" fontId="4" fillId="0" borderId="54" xfId="2" applyNumberFormat="1" applyFont="1" applyFill="1" applyBorder="1" applyAlignment="1">
      <alignment vertical="center"/>
    </xf>
    <xf numFmtId="0" fontId="4" fillId="0" borderId="55" xfId="0" applyFont="1" applyBorder="1">
      <alignment vertical="center"/>
    </xf>
    <xf numFmtId="167" fontId="4" fillId="0" borderId="56" xfId="2" applyNumberFormat="1" applyFont="1" applyFill="1" applyBorder="1" applyAlignment="1">
      <alignment vertical="center"/>
    </xf>
    <xf numFmtId="0" fontId="4" fillId="0" borderId="44" xfId="0" applyFont="1" applyBorder="1">
      <alignment vertical="center"/>
    </xf>
    <xf numFmtId="167" fontId="4" fillId="0" borderId="57" xfId="0" applyNumberFormat="1" applyFont="1" applyBorder="1">
      <alignment vertical="center"/>
    </xf>
    <xf numFmtId="0" fontId="4" fillId="0" borderId="58" xfId="0" applyFont="1" applyBorder="1">
      <alignment vertical="center"/>
    </xf>
    <xf numFmtId="167" fontId="4" fillId="0" borderId="59" xfId="2" applyNumberFormat="1" applyFont="1" applyFill="1" applyBorder="1" applyAlignment="1">
      <alignment vertical="center"/>
    </xf>
    <xf numFmtId="0" fontId="4" fillId="0" borderId="60" xfId="0" applyFont="1" applyBorder="1">
      <alignment vertical="center"/>
    </xf>
    <xf numFmtId="167" fontId="4" fillId="0" borderId="54" xfId="0" applyNumberFormat="1" applyFont="1" applyBorder="1">
      <alignment vertical="center"/>
    </xf>
    <xf numFmtId="167" fontId="4" fillId="0" borderId="56" xfId="0" applyNumberFormat="1" applyFont="1" applyBorder="1">
      <alignment vertical="center"/>
    </xf>
    <xf numFmtId="167" fontId="4" fillId="0" borderId="54" xfId="0" applyNumberFormat="1" applyFont="1" applyBorder="1" applyAlignment="1">
      <alignment vertical="center" wrapText="1"/>
    </xf>
    <xf numFmtId="167" fontId="4" fillId="0" borderId="56" xfId="0" applyNumberFormat="1" applyFont="1" applyBorder="1" applyAlignment="1">
      <alignment vertical="center" wrapText="1"/>
    </xf>
    <xf numFmtId="0" fontId="17" fillId="0" borderId="0" xfId="3" applyFont="1" applyAlignment="1">
      <alignment vertical="center"/>
    </xf>
    <xf numFmtId="0" fontId="18" fillId="0" borderId="63" xfId="3" applyFont="1" applyBorder="1" applyAlignment="1">
      <alignment horizontal="center" vertical="center"/>
    </xf>
    <xf numFmtId="0" fontId="18" fillId="0" borderId="64" xfId="3" applyFont="1" applyBorder="1" applyAlignment="1">
      <alignment horizontal="center" vertical="center"/>
    </xf>
    <xf numFmtId="0" fontId="18" fillId="0" borderId="66" xfId="3" applyFont="1" applyBorder="1" applyAlignment="1">
      <alignment vertical="center"/>
    </xf>
    <xf numFmtId="0" fontId="19" fillId="0" borderId="66" xfId="3" applyFont="1" applyBorder="1" applyAlignment="1">
      <alignment horizontal="center" vertical="center" wrapText="1" readingOrder="1"/>
    </xf>
    <xf numFmtId="0" fontId="18" fillId="0" borderId="67" xfId="3" applyFont="1" applyBorder="1" applyAlignment="1">
      <alignment vertical="center"/>
    </xf>
    <xf numFmtId="0" fontId="19" fillId="0" borderId="68" xfId="3" applyFont="1" applyBorder="1" applyAlignment="1">
      <alignment horizontal="center" vertical="center" wrapText="1" readingOrder="1"/>
    </xf>
    <xf numFmtId="0" fontId="18" fillId="0" borderId="69" xfId="3" applyFont="1" applyBorder="1" applyAlignment="1">
      <alignment vertical="center"/>
    </xf>
    <xf numFmtId="0" fontId="19" fillId="0" borderId="70" xfId="3" applyFont="1" applyBorder="1" applyAlignment="1">
      <alignment horizontal="center" vertical="center" wrapText="1" readingOrder="1"/>
    </xf>
    <xf numFmtId="0" fontId="18" fillId="0" borderId="72" xfId="3" applyFont="1" applyBorder="1" applyAlignment="1">
      <alignment vertical="center"/>
    </xf>
    <xf numFmtId="0" fontId="19" fillId="0" borderId="72" xfId="3" applyFont="1" applyBorder="1" applyAlignment="1">
      <alignment horizontal="center" vertical="center" wrapText="1" readingOrder="1"/>
    </xf>
    <xf numFmtId="0" fontId="19" fillId="0" borderId="73" xfId="3" applyFont="1" applyBorder="1" applyAlignment="1">
      <alignment horizontal="center" vertical="center" wrapText="1" readingOrder="1"/>
    </xf>
    <xf numFmtId="0" fontId="18" fillId="0" borderId="0" xfId="3" applyFont="1" applyAlignment="1">
      <alignment horizontal="center" vertical="center"/>
    </xf>
    <xf numFmtId="0" fontId="18" fillId="0" borderId="0" xfId="3" applyFont="1" applyAlignment="1">
      <alignment vertical="center"/>
    </xf>
    <xf numFmtId="0" fontId="19" fillId="0" borderId="0" xfId="3" applyFont="1" applyAlignment="1">
      <alignment horizontal="center" vertical="center" wrapText="1" readingOrder="1"/>
    </xf>
    <xf numFmtId="0" fontId="20" fillId="0" borderId="0" xfId="3" applyFont="1" applyAlignment="1">
      <alignment horizontal="center" vertical="center" wrapText="1" readingOrder="1"/>
    </xf>
    <xf numFmtId="0" fontId="21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165" fontId="21" fillId="0" borderId="0" xfId="3" applyNumberFormat="1" applyFont="1" applyAlignment="1">
      <alignment vertical="center"/>
    </xf>
    <xf numFmtId="165" fontId="22" fillId="0" borderId="0" xfId="3" applyNumberFormat="1" applyFont="1" applyAlignment="1">
      <alignment vertical="center"/>
    </xf>
    <xf numFmtId="0" fontId="22" fillId="0" borderId="75" xfId="3" applyFont="1" applyBorder="1" applyAlignment="1">
      <alignment vertical="center"/>
    </xf>
    <xf numFmtId="0" fontId="24" fillId="0" borderId="20" xfId="3" applyFont="1" applyBorder="1" applyAlignment="1">
      <alignment horizontal="center" vertical="center"/>
    </xf>
    <xf numFmtId="0" fontId="24" fillId="0" borderId="4" xfId="3" applyFont="1" applyBorder="1" applyAlignment="1">
      <alignment horizontal="center" vertical="center"/>
    </xf>
    <xf numFmtId="169" fontId="17" fillId="0" borderId="0" xfId="3" applyNumberFormat="1" applyFont="1" applyAlignment="1">
      <alignment vertical="center"/>
    </xf>
    <xf numFmtId="2" fontId="17" fillId="0" borderId="0" xfId="3" applyNumberFormat="1" applyFont="1" applyAlignment="1">
      <alignment vertical="center"/>
    </xf>
    <xf numFmtId="0" fontId="5" fillId="3" borderId="40" xfId="0" applyFont="1" applyFill="1" applyBorder="1">
      <alignment vertical="center"/>
    </xf>
    <xf numFmtId="164" fontId="19" fillId="0" borderId="68" xfId="3" applyNumberFormat="1" applyFont="1" applyBorder="1" applyAlignment="1">
      <alignment horizontal="center" vertical="center" wrapText="1" readingOrder="1"/>
    </xf>
    <xf numFmtId="164" fontId="19" fillId="0" borderId="72" xfId="3" applyNumberFormat="1" applyFont="1" applyBorder="1" applyAlignment="1">
      <alignment horizontal="center" vertical="center" wrapText="1" readingOrder="1"/>
    </xf>
    <xf numFmtId="0" fontId="26" fillId="3" borderId="0" xfId="0" applyFont="1" applyFill="1">
      <alignment vertical="center"/>
    </xf>
    <xf numFmtId="0" fontId="0" fillId="0" borderId="0" xfId="0" applyAlignment="1"/>
    <xf numFmtId="0" fontId="0" fillId="0" borderId="80" xfId="0" applyBorder="1" applyAlignment="1"/>
    <xf numFmtId="0" fontId="0" fillId="0" borderId="81" xfId="0" applyBorder="1" applyAlignment="1"/>
    <xf numFmtId="0" fontId="0" fillId="0" borderId="82" xfId="0" applyBorder="1" applyAlignment="1"/>
    <xf numFmtId="0" fontId="27" fillId="0" borderId="83" xfId="3" applyFont="1" applyBorder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7" fillId="0" borderId="84" xfId="3" applyFont="1" applyBorder="1" applyAlignment="1">
      <alignment horizontal="center" vertical="center"/>
    </xf>
    <xf numFmtId="0" fontId="0" fillId="0" borderId="83" xfId="0" applyBorder="1" applyAlignment="1"/>
    <xf numFmtId="0" fontId="0" fillId="0" borderId="84" xfId="0" applyBorder="1" applyAlignment="1"/>
    <xf numFmtId="0" fontId="0" fillId="0" borderId="85" xfId="0" applyBorder="1" applyAlignment="1"/>
    <xf numFmtId="0" fontId="0" fillId="0" borderId="13" xfId="0" applyBorder="1" applyAlignment="1"/>
    <xf numFmtId="0" fontId="0" fillId="0" borderId="79" xfId="0" applyBorder="1" applyAlignment="1"/>
    <xf numFmtId="0" fontId="0" fillId="11" borderId="80" xfId="0" applyFill="1" applyBorder="1" applyAlignment="1"/>
    <xf numFmtId="0" fontId="0" fillId="11" borderId="81" xfId="0" applyFill="1" applyBorder="1" applyAlignment="1"/>
    <xf numFmtId="0" fontId="0" fillId="11" borderId="82" xfId="0" applyFill="1" applyBorder="1" applyAlignment="1"/>
    <xf numFmtId="0" fontId="27" fillId="11" borderId="83" xfId="3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0" fontId="27" fillId="11" borderId="84" xfId="3" applyFont="1" applyFill="1" applyBorder="1" applyAlignment="1">
      <alignment horizontal="center" vertical="center"/>
    </xf>
    <xf numFmtId="0" fontId="0" fillId="11" borderId="83" xfId="0" applyFill="1" applyBorder="1" applyAlignment="1"/>
    <xf numFmtId="0" fontId="0" fillId="11" borderId="0" xfId="0" applyFill="1" applyAlignment="1"/>
    <xf numFmtId="0" fontId="0" fillId="11" borderId="84" xfId="0" applyFill="1" applyBorder="1" applyAlignment="1"/>
    <xf numFmtId="0" fontId="0" fillId="11" borderId="85" xfId="0" applyFill="1" applyBorder="1" applyAlignment="1"/>
    <xf numFmtId="0" fontId="0" fillId="11" borderId="13" xfId="0" applyFill="1" applyBorder="1" applyAlignment="1"/>
    <xf numFmtId="0" fontId="0" fillId="11" borderId="79" xfId="0" applyFill="1" applyBorder="1" applyAlignment="1"/>
    <xf numFmtId="0" fontId="0" fillId="12" borderId="0" xfId="0" applyFill="1">
      <alignment vertical="center"/>
    </xf>
    <xf numFmtId="0" fontId="27" fillId="12" borderId="83" xfId="3" applyFont="1" applyFill="1" applyBorder="1" applyAlignment="1">
      <alignment horizontal="center" vertical="center"/>
    </xf>
    <xf numFmtId="0" fontId="27" fillId="12" borderId="0" xfId="3" applyFont="1" applyFill="1" applyAlignment="1">
      <alignment horizontal="center" vertical="center"/>
    </xf>
    <xf numFmtId="0" fontId="27" fillId="12" borderId="84" xfId="3" applyFont="1" applyFill="1" applyBorder="1" applyAlignment="1">
      <alignment horizontal="center" vertical="center"/>
    </xf>
    <xf numFmtId="0" fontId="28" fillId="0" borderId="0" xfId="3" applyFont="1" applyAlignment="1">
      <alignment vertical="center"/>
    </xf>
    <xf numFmtId="167" fontId="19" fillId="0" borderId="72" xfId="3" applyNumberFormat="1" applyFont="1" applyBorder="1" applyAlignment="1">
      <alignment horizontal="center" vertical="center" wrapText="1" readingOrder="1"/>
    </xf>
    <xf numFmtId="0" fontId="20" fillId="0" borderId="86" xfId="3" applyFont="1" applyBorder="1" applyAlignment="1">
      <alignment horizontal="center" vertical="center" wrapText="1" readingOrder="1"/>
    </xf>
    <xf numFmtId="0" fontId="20" fillId="0" borderId="87" xfId="3" applyFont="1" applyBorder="1" applyAlignment="1">
      <alignment horizontal="center" vertical="center" wrapText="1" readingOrder="1"/>
    </xf>
    <xf numFmtId="0" fontId="20" fillId="0" borderId="88" xfId="3" applyFont="1" applyBorder="1" applyAlignment="1">
      <alignment horizontal="center" vertical="center" wrapText="1" readingOrder="1"/>
    </xf>
    <xf numFmtId="0" fontId="20" fillId="0" borderId="89" xfId="3" applyFont="1" applyBorder="1" applyAlignment="1">
      <alignment horizontal="center" vertical="center" wrapText="1" readingOrder="1"/>
    </xf>
    <xf numFmtId="0" fontId="20" fillId="0" borderId="90" xfId="3" applyFont="1" applyBorder="1" applyAlignment="1">
      <alignment horizontal="center" vertical="center" wrapText="1" readingOrder="1"/>
    </xf>
    <xf numFmtId="0" fontId="29" fillId="0" borderId="0" xfId="4" applyFont="1"/>
    <xf numFmtId="0" fontId="29" fillId="0" borderId="0" xfId="4" applyFont="1" applyAlignment="1">
      <alignment horizontal="center" vertical="center"/>
    </xf>
    <xf numFmtId="0" fontId="29" fillId="9" borderId="0" xfId="4" applyFont="1" applyFill="1"/>
    <xf numFmtId="0" fontId="29" fillId="9" borderId="1" xfId="4" applyFont="1" applyFill="1" applyBorder="1" applyAlignment="1">
      <alignment horizontal="left" vertical="center"/>
    </xf>
    <xf numFmtId="0" fontId="29" fillId="9" borderId="1" xfId="4" applyFont="1" applyFill="1" applyBorder="1" applyAlignment="1">
      <alignment horizontal="center" vertical="center"/>
    </xf>
    <xf numFmtId="2" fontId="29" fillId="0" borderId="1" xfId="4" applyNumberFormat="1" applyFont="1" applyBorder="1" applyAlignment="1">
      <alignment vertical="center"/>
    </xf>
    <xf numFmtId="1" fontId="29" fillId="9" borderId="1" xfId="4" applyNumberFormat="1" applyFont="1" applyFill="1" applyBorder="1" applyAlignment="1">
      <alignment horizontal="center" vertical="center"/>
    </xf>
    <xf numFmtId="43" fontId="29" fillId="9" borderId="1" xfId="5" applyFont="1" applyFill="1" applyBorder="1" applyAlignment="1">
      <alignment horizontal="center" vertical="center"/>
    </xf>
    <xf numFmtId="0" fontId="29" fillId="9" borderId="1" xfId="4" applyFont="1" applyFill="1" applyBorder="1" applyAlignment="1">
      <alignment horizontal="left" vertical="center" wrapText="1"/>
    </xf>
    <xf numFmtId="0" fontId="29" fillId="0" borderId="1" xfId="4" applyFont="1" applyBorder="1" applyAlignment="1">
      <alignment horizontal="center" vertical="center"/>
    </xf>
    <xf numFmtId="0" fontId="29" fillId="0" borderId="1" xfId="4" applyFont="1" applyBorder="1" applyAlignment="1">
      <alignment horizontal="left" vertical="center"/>
    </xf>
    <xf numFmtId="0" fontId="29" fillId="0" borderId="91" xfId="4" applyFont="1" applyBorder="1" applyAlignment="1">
      <alignment horizontal="center" vertical="center"/>
    </xf>
    <xf numFmtId="43" fontId="29" fillId="0" borderId="1" xfId="5" applyFont="1" applyBorder="1" applyAlignment="1">
      <alignment horizontal="center" vertical="center"/>
    </xf>
    <xf numFmtId="0" fontId="29" fillId="0" borderId="1" xfId="4" applyFont="1" applyBorder="1" applyAlignment="1">
      <alignment horizontal="left" vertical="center" wrapText="1"/>
    </xf>
    <xf numFmtId="0" fontId="29" fillId="0" borderId="1" xfId="4" applyFont="1" applyBorder="1" applyAlignment="1">
      <alignment horizontal="center" vertical="center" wrapText="1"/>
    </xf>
    <xf numFmtId="2" fontId="29" fillId="0" borderId="1" xfId="4" applyNumberFormat="1" applyFont="1" applyBorder="1" applyAlignment="1">
      <alignment horizontal="center" vertical="center"/>
    </xf>
    <xf numFmtId="2" fontId="29" fillId="9" borderId="1" xfId="4" applyNumberFormat="1" applyFont="1" applyFill="1" applyBorder="1" applyAlignment="1">
      <alignment horizontal="center" vertical="center"/>
    </xf>
    <xf numFmtId="2" fontId="29" fillId="2" borderId="1" xfId="4" applyNumberFormat="1" applyFont="1" applyFill="1" applyBorder="1" applyAlignment="1">
      <alignment vertical="center"/>
    </xf>
    <xf numFmtId="2" fontId="29" fillId="2" borderId="1" xfId="4" applyNumberFormat="1" applyFont="1" applyFill="1" applyBorder="1" applyAlignment="1">
      <alignment horizontal="center" vertical="center"/>
    </xf>
    <xf numFmtId="43" fontId="29" fillId="0" borderId="1" xfId="5" applyFont="1" applyFill="1" applyBorder="1" applyAlignment="1">
      <alignment horizontal="center" vertical="center"/>
    </xf>
    <xf numFmtId="0" fontId="29" fillId="2" borderId="1" xfId="4" applyFont="1" applyFill="1" applyBorder="1" applyAlignment="1">
      <alignment horizontal="left" vertical="center" wrapText="1"/>
    </xf>
    <xf numFmtId="0" fontId="29" fillId="0" borderId="1" xfId="4" applyFont="1" applyBorder="1" applyAlignment="1">
      <alignment vertical="center"/>
    </xf>
    <xf numFmtId="0" fontId="29" fillId="9" borderId="1" xfId="4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wrapText="1"/>
    </xf>
    <xf numFmtId="0" fontId="30" fillId="0" borderId="1" xfId="4" applyFont="1" applyBorder="1" applyAlignment="1">
      <alignment horizontal="left" vertical="center"/>
    </xf>
    <xf numFmtId="0" fontId="31" fillId="0" borderId="1" xfId="4" applyFont="1" applyBorder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4" fillId="16" borderId="1" xfId="4" applyFont="1" applyFill="1" applyBorder="1" applyAlignment="1">
      <alignment horizontal="center" vertical="center" wrapText="1"/>
    </xf>
    <xf numFmtId="0" fontId="34" fillId="16" borderId="1" xfId="4" applyFont="1" applyFill="1" applyBorder="1" applyAlignment="1">
      <alignment horizontal="center" vertical="center"/>
    </xf>
    <xf numFmtId="170" fontId="34" fillId="5" borderId="0" xfId="5" applyNumberFormat="1" applyFont="1" applyFill="1"/>
    <xf numFmtId="0" fontId="29" fillId="15" borderId="0" xfId="4" applyFont="1" applyFill="1" applyAlignment="1">
      <alignment horizontal="center" vertical="center"/>
    </xf>
    <xf numFmtId="0" fontId="35" fillId="0" borderId="0" xfId="4" applyFont="1" applyAlignment="1">
      <alignment horizontal="center"/>
    </xf>
    <xf numFmtId="166" fontId="4" fillId="0" borderId="15" xfId="0" applyNumberFormat="1" applyFont="1" applyBorder="1" applyAlignment="1">
      <alignment horizontal="right" vertical="center" wrapText="1"/>
    </xf>
    <xf numFmtId="166" fontId="4" fillId="0" borderId="8" xfId="0" applyNumberFormat="1" applyFont="1" applyBorder="1" applyAlignment="1">
      <alignment horizontal="right" vertical="center" wrapText="1"/>
    </xf>
    <xf numFmtId="166" fontId="4" fillId="0" borderId="6" xfId="0" applyNumberFormat="1" applyFont="1" applyBorder="1" applyAlignment="1">
      <alignment horizontal="right" vertical="center" wrapText="1"/>
    </xf>
    <xf numFmtId="0" fontId="5" fillId="0" borderId="76" xfId="0" applyFont="1" applyBorder="1">
      <alignment vertical="center"/>
    </xf>
    <xf numFmtId="0" fontId="5" fillId="0" borderId="3" xfId="0" applyFont="1" applyBorder="1">
      <alignment vertical="center"/>
    </xf>
    <xf numFmtId="0" fontId="40" fillId="0" borderId="66" xfId="3" applyFont="1" applyBorder="1" applyAlignment="1">
      <alignment horizontal="center" vertical="center" wrapText="1" readingOrder="1"/>
    </xf>
    <xf numFmtId="0" fontId="40" fillId="0" borderId="73" xfId="3" applyFont="1" applyBorder="1" applyAlignment="1">
      <alignment horizontal="center" vertical="center" wrapText="1" readingOrder="1"/>
    </xf>
    <xf numFmtId="0" fontId="4" fillId="9" borderId="45" xfId="0" applyFont="1" applyFill="1" applyBorder="1" applyAlignment="1">
      <alignment horizontal="left" vertical="center" wrapText="1"/>
    </xf>
    <xf numFmtId="0" fontId="4" fillId="9" borderId="46" xfId="0" applyFont="1" applyFill="1" applyBorder="1" applyAlignment="1">
      <alignment horizontal="left" vertical="center" wrapText="1"/>
    </xf>
    <xf numFmtId="0" fontId="4" fillId="9" borderId="47" xfId="0" applyFont="1" applyFill="1" applyBorder="1" applyAlignment="1">
      <alignment horizontal="left" vertical="center" wrapText="1"/>
    </xf>
    <xf numFmtId="0" fontId="46" fillId="3" borderId="9" xfId="0" applyFont="1" applyFill="1" applyBorder="1">
      <alignment vertical="center"/>
    </xf>
    <xf numFmtId="17" fontId="4" fillId="3" borderId="96" xfId="0" applyNumberFormat="1" applyFont="1" applyFill="1" applyBorder="1" applyAlignment="1">
      <alignment horizontal="center" vertical="center"/>
    </xf>
    <xf numFmtId="171" fontId="4" fillId="0" borderId="11" xfId="0" applyNumberFormat="1" applyFont="1" applyBorder="1" applyAlignment="1">
      <alignment horizontal="center" vertical="center"/>
    </xf>
    <xf numFmtId="171" fontId="4" fillId="0" borderId="49" xfId="0" applyNumberFormat="1" applyFont="1" applyBorder="1" applyAlignment="1">
      <alignment horizontal="center" vertical="center"/>
    </xf>
    <xf numFmtId="171" fontId="4" fillId="0" borderId="10" xfId="0" applyNumberFormat="1" applyFont="1" applyBorder="1" applyAlignment="1">
      <alignment horizontal="center" vertic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99" xfId="0" applyNumberFormat="1" applyFont="1" applyBorder="1" applyAlignment="1">
      <alignment horizontal="center" vertical="center"/>
    </xf>
    <xf numFmtId="171" fontId="4" fillId="0" borderId="55" xfId="0" applyNumberFormat="1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6" applyFont="1">
      <alignment vertical="center"/>
    </xf>
    <xf numFmtId="0" fontId="5" fillId="0" borderId="0" xfId="6" applyFont="1">
      <alignment vertical="center"/>
    </xf>
    <xf numFmtId="0" fontId="5" fillId="0" borderId="0" xfId="6" applyFont="1" applyAlignment="1">
      <alignment horizontal="center" vertical="center"/>
    </xf>
    <xf numFmtId="0" fontId="5" fillId="2" borderId="17" xfId="6" applyFont="1" applyFill="1" applyBorder="1" applyAlignment="1">
      <alignment horizontal="center" vertical="center"/>
    </xf>
    <xf numFmtId="0" fontId="5" fillId="2" borderId="50" xfId="6" applyFont="1" applyFill="1" applyBorder="1" applyAlignment="1">
      <alignment horizontal="center" vertical="center"/>
    </xf>
    <xf numFmtId="0" fontId="5" fillId="2" borderId="18" xfId="6" applyFont="1" applyFill="1" applyBorder="1" applyAlignment="1">
      <alignment horizontal="center" vertical="center"/>
    </xf>
    <xf numFmtId="0" fontId="5" fillId="2" borderId="17" xfId="6" applyFont="1" applyFill="1" applyBorder="1" applyAlignment="1">
      <alignment horizontal="center" vertical="center" wrapText="1"/>
    </xf>
    <xf numFmtId="0" fontId="5" fillId="2" borderId="16" xfId="6" applyFont="1" applyFill="1" applyBorder="1" applyAlignment="1">
      <alignment horizontal="center" vertical="center"/>
    </xf>
    <xf numFmtId="16" fontId="5" fillId="2" borderId="2" xfId="6" applyNumberFormat="1" applyFont="1" applyFill="1" applyBorder="1" applyAlignment="1">
      <alignment horizontal="center" vertical="center"/>
    </xf>
    <xf numFmtId="0" fontId="4" fillId="0" borderId="55" xfId="6" applyFont="1" applyBorder="1">
      <alignment vertical="center"/>
    </xf>
    <xf numFmtId="0" fontId="4" fillId="0" borderId="1" xfId="6" applyFont="1" applyBorder="1" applyAlignment="1">
      <alignment horizontal="left" vertical="center" wrapText="1"/>
    </xf>
    <xf numFmtId="0" fontId="4" fillId="0" borderId="9" xfId="6" applyFont="1" applyBorder="1">
      <alignment vertical="center"/>
    </xf>
    <xf numFmtId="17" fontId="4" fillId="0" borderId="9" xfId="6" applyNumberFormat="1" applyFont="1" applyBorder="1" applyAlignment="1">
      <alignment horizontal="center" vertical="center"/>
    </xf>
    <xf numFmtId="167" fontId="4" fillId="0" borderId="54" xfId="7" applyNumberFormat="1" applyFont="1" applyFill="1" applyBorder="1" applyAlignment="1">
      <alignment vertical="center"/>
    </xf>
    <xf numFmtId="0" fontId="46" fillId="3" borderId="9" xfId="6" applyFont="1" applyFill="1" applyBorder="1">
      <alignment vertical="center"/>
    </xf>
    <xf numFmtId="0" fontId="47" fillId="3" borderId="9" xfId="6" applyFont="1" applyFill="1" applyBorder="1">
      <alignment vertical="center"/>
    </xf>
    <xf numFmtId="0" fontId="4" fillId="0" borderId="44" xfId="6" applyFont="1" applyBorder="1">
      <alignment vertical="center"/>
    </xf>
    <xf numFmtId="0" fontId="4" fillId="3" borderId="15" xfId="6" applyFont="1" applyFill="1" applyBorder="1">
      <alignment vertical="center"/>
    </xf>
    <xf numFmtId="17" fontId="4" fillId="3" borderId="96" xfId="6" applyNumberFormat="1" applyFont="1" applyFill="1" applyBorder="1" applyAlignment="1">
      <alignment horizontal="center" vertical="center"/>
    </xf>
    <xf numFmtId="167" fontId="4" fillId="3" borderId="56" xfId="7" applyNumberFormat="1" applyFont="1" applyFill="1" applyBorder="1" applyAlignment="1">
      <alignment vertical="center"/>
    </xf>
    <xf numFmtId="0" fontId="46" fillId="3" borderId="15" xfId="6" applyFont="1" applyFill="1" applyBorder="1">
      <alignment vertical="center"/>
    </xf>
    <xf numFmtId="0" fontId="47" fillId="3" borderId="15" xfId="6" applyFont="1" applyFill="1" applyBorder="1">
      <alignment vertical="center"/>
    </xf>
    <xf numFmtId="0" fontId="4" fillId="0" borderId="58" xfId="6" applyFont="1" applyBorder="1">
      <alignment vertical="center"/>
    </xf>
    <xf numFmtId="0" fontId="4" fillId="0" borderId="10" xfId="6" applyFont="1" applyBorder="1">
      <alignment vertical="center"/>
    </xf>
    <xf numFmtId="17" fontId="4" fillId="0" borderId="10" xfId="6" applyNumberFormat="1" applyFont="1" applyBorder="1" applyAlignment="1">
      <alignment horizontal="center" vertical="center"/>
    </xf>
    <xf numFmtId="167" fontId="4" fillId="0" borderId="57" xfId="6" applyNumberFormat="1" applyFont="1" applyBorder="1">
      <alignment vertical="center"/>
    </xf>
    <xf numFmtId="0" fontId="46" fillId="3" borderId="10" xfId="6" applyFont="1" applyFill="1" applyBorder="1">
      <alignment vertical="center"/>
    </xf>
    <xf numFmtId="0" fontId="47" fillId="3" borderId="10" xfId="6" applyFont="1" applyFill="1" applyBorder="1">
      <alignment vertical="center"/>
    </xf>
    <xf numFmtId="0" fontId="4" fillId="0" borderId="60" xfId="6" applyFont="1" applyBorder="1">
      <alignment vertical="center"/>
    </xf>
    <xf numFmtId="167" fontId="4" fillId="3" borderId="59" xfId="7" applyNumberFormat="1" applyFont="1" applyFill="1" applyBorder="1" applyAlignment="1">
      <alignment vertical="center"/>
    </xf>
    <xf numFmtId="0" fontId="46" fillId="3" borderId="49" xfId="6" applyFont="1" applyFill="1" applyBorder="1">
      <alignment vertical="center"/>
    </xf>
    <xf numFmtId="0" fontId="47" fillId="3" borderId="49" xfId="6" applyFont="1" applyFill="1" applyBorder="1">
      <alignment vertical="center"/>
    </xf>
    <xf numFmtId="0" fontId="4" fillId="0" borderId="15" xfId="6" applyFont="1" applyBorder="1">
      <alignment vertical="center"/>
    </xf>
    <xf numFmtId="17" fontId="4" fillId="0" borderId="49" xfId="6" applyNumberFormat="1" applyFont="1" applyBorder="1" applyAlignment="1">
      <alignment horizontal="center" vertical="center"/>
    </xf>
    <xf numFmtId="167" fontId="4" fillId="0" borderId="56" xfId="7" applyNumberFormat="1" applyFont="1" applyFill="1" applyBorder="1" applyAlignment="1">
      <alignment vertical="center"/>
    </xf>
    <xf numFmtId="167" fontId="4" fillId="0" borderId="54" xfId="6" applyNumberFormat="1" applyFont="1" applyBorder="1">
      <alignment vertical="center"/>
    </xf>
    <xf numFmtId="167" fontId="4" fillId="0" borderId="56" xfId="6" applyNumberFormat="1" applyFont="1" applyBorder="1">
      <alignment vertical="center"/>
    </xf>
    <xf numFmtId="167" fontId="4" fillId="0" borderId="54" xfId="6" applyNumberFormat="1" applyFont="1" applyBorder="1" applyAlignment="1">
      <alignment vertical="center" wrapText="1"/>
    </xf>
    <xf numFmtId="0" fontId="4" fillId="0" borderId="0" xfId="6" applyFont="1" applyAlignment="1">
      <alignment horizontal="left" vertical="center"/>
    </xf>
    <xf numFmtId="168" fontId="4" fillId="0" borderId="9" xfId="6" applyNumberFormat="1" applyFont="1" applyBorder="1">
      <alignment vertical="center"/>
    </xf>
    <xf numFmtId="168" fontId="4" fillId="0" borderId="15" xfId="6" applyNumberFormat="1" applyFont="1" applyBorder="1">
      <alignment vertical="center"/>
    </xf>
    <xf numFmtId="168" fontId="4" fillId="0" borderId="10" xfId="6" applyNumberFormat="1" applyFont="1" applyBorder="1">
      <alignment vertical="center"/>
    </xf>
    <xf numFmtId="167" fontId="4" fillId="0" borderId="56" xfId="6" applyNumberFormat="1" applyFont="1" applyBorder="1" applyAlignment="1">
      <alignment vertical="center" wrapText="1"/>
    </xf>
    <xf numFmtId="16" fontId="4" fillId="0" borderId="0" xfId="6" quotePrefix="1" applyNumberFormat="1" applyFont="1">
      <alignment vertical="center"/>
    </xf>
    <xf numFmtId="0" fontId="4" fillId="0" borderId="0" xfId="6" quotePrefix="1" applyFont="1">
      <alignment vertical="center"/>
    </xf>
    <xf numFmtId="167" fontId="4" fillId="0" borderId="54" xfId="6" applyNumberFormat="1" applyFont="1" applyBorder="1" applyAlignment="1">
      <alignment horizontal="left" vertical="center" wrapText="1"/>
    </xf>
    <xf numFmtId="0" fontId="4" fillId="0" borderId="1" xfId="6" applyFont="1" applyBorder="1">
      <alignment vertical="center"/>
    </xf>
    <xf numFmtId="17" fontId="4" fillId="0" borderId="1" xfId="6" applyNumberFormat="1" applyFont="1" applyBorder="1" applyAlignment="1">
      <alignment horizontal="center" vertical="center"/>
    </xf>
    <xf numFmtId="167" fontId="4" fillId="0" borderId="1" xfId="6" applyNumberFormat="1" applyFont="1" applyBorder="1" applyAlignment="1">
      <alignment vertical="center" wrapText="1"/>
    </xf>
    <xf numFmtId="0" fontId="46" fillId="3" borderId="1" xfId="6" applyFont="1" applyFill="1" applyBorder="1">
      <alignment vertical="center"/>
    </xf>
    <xf numFmtId="0" fontId="4" fillId="0" borderId="1" xfId="6" applyFont="1" applyBorder="1" applyAlignment="1">
      <alignment horizontal="left" vertical="center"/>
    </xf>
    <xf numFmtId="0" fontId="4" fillId="0" borderId="0" xfId="6" applyFont="1" applyAlignment="1">
      <alignment horizontal="left" vertical="center" wrapText="1"/>
    </xf>
    <xf numFmtId="0" fontId="6" fillId="0" borderId="0" xfId="6">
      <alignment vertical="center"/>
    </xf>
    <xf numFmtId="164" fontId="4" fillId="0" borderId="0" xfId="6" applyNumberFormat="1" applyFont="1">
      <alignment vertical="center"/>
    </xf>
    <xf numFmtId="167" fontId="4" fillId="0" borderId="0" xfId="6" applyNumberFormat="1" applyFont="1">
      <alignment vertical="center"/>
    </xf>
    <xf numFmtId="0" fontId="22" fillId="0" borderId="76" xfId="3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 wrapText="1"/>
    </xf>
    <xf numFmtId="165" fontId="22" fillId="0" borderId="1" xfId="3" applyNumberFormat="1" applyFont="1" applyBorder="1" applyAlignment="1">
      <alignment horizontal="center" vertical="center"/>
    </xf>
    <xf numFmtId="0" fontId="22" fillId="0" borderId="1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77" xfId="3" applyFont="1" applyBorder="1" applyAlignment="1">
      <alignment horizontal="center" vertical="center" wrapText="1"/>
    </xf>
    <xf numFmtId="165" fontId="25" fillId="0" borderId="77" xfId="3" applyNumberFormat="1" applyFont="1" applyBorder="1" applyAlignment="1">
      <alignment horizontal="center" vertical="center"/>
    </xf>
    <xf numFmtId="0" fontId="25" fillId="0" borderId="77" xfId="3" applyFont="1" applyBorder="1" applyAlignment="1">
      <alignment horizontal="center" vertical="center"/>
    </xf>
    <xf numFmtId="0" fontId="22" fillId="0" borderId="74" xfId="3" applyFont="1" applyBorder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61" xfId="3" applyFont="1" applyBorder="1" applyAlignment="1">
      <alignment horizontal="left" vertical="center" wrapText="1"/>
    </xf>
    <xf numFmtId="0" fontId="18" fillId="0" borderId="62" xfId="3" applyFont="1" applyBorder="1" applyAlignment="1">
      <alignment horizontal="left" vertical="center"/>
    </xf>
    <xf numFmtId="0" fontId="18" fillId="0" borderId="65" xfId="3" applyFont="1" applyBorder="1" applyAlignment="1">
      <alignment horizontal="center" vertical="center"/>
    </xf>
    <xf numFmtId="0" fontId="18" fillId="0" borderId="56" xfId="3" applyFont="1" applyBorder="1" applyAlignment="1">
      <alignment horizontal="center" vertical="center"/>
    </xf>
    <xf numFmtId="0" fontId="18" fillId="0" borderId="71" xfId="3" applyFont="1" applyBorder="1" applyAlignment="1">
      <alignment horizontal="center" vertical="center"/>
    </xf>
    <xf numFmtId="0" fontId="18" fillId="0" borderId="7" xfId="3" applyFont="1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4" fillId="0" borderId="93" xfId="6" applyFont="1" applyBorder="1" applyAlignment="1">
      <alignment horizontal="left" vertical="center" wrapText="1"/>
    </xf>
    <xf numFmtId="0" fontId="4" fillId="0" borderId="94" xfId="6" applyFont="1" applyBorder="1" applyAlignment="1">
      <alignment horizontal="left" vertical="center" wrapText="1"/>
    </xf>
    <xf numFmtId="0" fontId="4" fillId="0" borderId="95" xfId="6" applyFont="1" applyBorder="1" applyAlignment="1">
      <alignment horizontal="left" vertical="center" wrapText="1"/>
    </xf>
    <xf numFmtId="16" fontId="4" fillId="0" borderId="0" xfId="6" quotePrefix="1" applyNumberFormat="1" applyFont="1" applyAlignment="1">
      <alignment horizontal="left" vertical="top" wrapText="1"/>
    </xf>
    <xf numFmtId="16" fontId="4" fillId="0" borderId="0" xfId="6" quotePrefix="1" applyNumberFormat="1" applyFont="1" applyAlignment="1">
      <alignment horizontal="left" vertical="top"/>
    </xf>
    <xf numFmtId="0" fontId="49" fillId="0" borderId="1" xfId="6" applyFont="1" applyBorder="1" applyAlignment="1">
      <alignment horizontal="center" vertical="center"/>
    </xf>
    <xf numFmtId="0" fontId="4" fillId="0" borderId="1" xfId="6" applyFont="1" applyBorder="1" applyAlignment="1">
      <alignment horizontal="left" vertical="center" wrapText="1"/>
    </xf>
    <xf numFmtId="0" fontId="4" fillId="0" borderId="1" xfId="6" applyFont="1" applyBorder="1" applyAlignment="1">
      <alignment horizontal="left" vertical="center"/>
    </xf>
    <xf numFmtId="0" fontId="4" fillId="0" borderId="97" xfId="6" applyFont="1" applyBorder="1" applyAlignment="1">
      <alignment horizontal="left" vertical="center" wrapText="1"/>
    </xf>
    <xf numFmtId="0" fontId="4" fillId="0" borderId="98" xfId="6" applyFont="1" applyBorder="1" applyAlignment="1">
      <alignment horizontal="left" vertical="center" wrapText="1"/>
    </xf>
    <xf numFmtId="0" fontId="4" fillId="0" borderId="20" xfId="6" quotePrefix="1" applyFont="1" applyBorder="1" applyAlignment="1">
      <alignment horizontal="left" vertical="center" wrapText="1"/>
    </xf>
    <xf numFmtId="0" fontId="4" fillId="0" borderId="20" xfId="6" applyFont="1" applyBorder="1" applyAlignment="1">
      <alignment horizontal="left" vertical="center" wrapText="1"/>
    </xf>
    <xf numFmtId="0" fontId="4" fillId="0" borderId="20" xfId="6" applyFont="1" applyBorder="1" applyAlignment="1">
      <alignment horizontal="left" vertical="center"/>
    </xf>
    <xf numFmtId="0" fontId="4" fillId="0" borderId="51" xfId="6" applyFont="1" applyBorder="1" applyAlignment="1">
      <alignment horizontal="left" vertical="center" wrapText="1"/>
    </xf>
    <xf numFmtId="0" fontId="36" fillId="0" borderId="93" xfId="6" quotePrefix="1" applyFont="1" applyBorder="1" applyAlignment="1">
      <alignment horizontal="left" vertical="center" wrapText="1"/>
    </xf>
    <xf numFmtId="0" fontId="4" fillId="0" borderId="93" xfId="6" quotePrefix="1" applyFont="1" applyBorder="1" applyAlignment="1">
      <alignment horizontal="left" vertical="center" wrapText="1"/>
    </xf>
    <xf numFmtId="0" fontId="4" fillId="0" borderId="1" xfId="6" applyFont="1" applyBorder="1" applyAlignment="1">
      <alignment horizontal="center" vertical="center"/>
    </xf>
    <xf numFmtId="0" fontId="12" fillId="0" borderId="51" xfId="6" applyFont="1" applyBorder="1" applyAlignment="1">
      <alignment horizontal="left" vertical="center" wrapText="1"/>
    </xf>
    <xf numFmtId="166" fontId="4" fillId="0" borderId="1" xfId="6" applyNumberFormat="1" applyFont="1" applyBorder="1" applyAlignment="1">
      <alignment horizontal="right" vertical="center" wrapText="1"/>
    </xf>
    <xf numFmtId="0" fontId="4" fillId="0" borderId="6" xfId="6" applyFont="1" applyBorder="1" applyAlignment="1">
      <alignment horizontal="center" vertical="center" wrapText="1"/>
    </xf>
    <xf numFmtId="0" fontId="4" fillId="0" borderId="15" xfId="6" applyFont="1" applyBorder="1" applyAlignment="1">
      <alignment horizontal="center" vertical="center" wrapText="1"/>
    </xf>
    <xf numFmtId="0" fontId="4" fillId="0" borderId="8" xfId="6" applyFont="1" applyBorder="1" applyAlignment="1">
      <alignment horizontal="center" vertical="center" wrapText="1"/>
    </xf>
    <xf numFmtId="0" fontId="15" fillId="0" borderId="93" xfId="6" quotePrefix="1" applyFont="1" applyBorder="1" applyAlignment="1">
      <alignment horizontal="left" vertical="center" wrapText="1"/>
    </xf>
    <xf numFmtId="0" fontId="43" fillId="0" borderId="95" xfId="6" applyFont="1" applyBorder="1" applyAlignment="1">
      <alignment horizontal="left" vertical="top" wrapText="1"/>
    </xf>
    <xf numFmtId="16" fontId="44" fillId="0" borderId="0" xfId="6" quotePrefix="1" applyNumberFormat="1" applyFont="1" applyAlignment="1">
      <alignment horizontal="left" vertical="top"/>
    </xf>
    <xf numFmtId="0" fontId="14" fillId="0" borderId="20" xfId="6" quotePrefix="1" applyFont="1" applyBorder="1" applyAlignment="1">
      <alignment horizontal="left" vertical="center" wrapText="1"/>
    </xf>
    <xf numFmtId="0" fontId="14" fillId="0" borderId="20" xfId="6" applyFont="1" applyBorder="1" applyAlignment="1">
      <alignment horizontal="left" vertical="center" wrapText="1"/>
    </xf>
    <xf numFmtId="0" fontId="14" fillId="0" borderId="20" xfId="6" applyFont="1" applyBorder="1" applyAlignment="1">
      <alignment horizontal="left" vertical="center"/>
    </xf>
    <xf numFmtId="0" fontId="14" fillId="0" borderId="93" xfId="6" quotePrefix="1" applyFont="1" applyBorder="1" applyAlignment="1">
      <alignment horizontal="left" vertical="center" wrapText="1"/>
    </xf>
    <xf numFmtId="0" fontId="4" fillId="0" borderId="93" xfId="6" quotePrefix="1" applyFont="1" applyBorder="1" applyAlignment="1">
      <alignment horizontal="left" vertical="top" wrapText="1"/>
    </xf>
    <xf numFmtId="0" fontId="4" fillId="0" borderId="93" xfId="6" applyFont="1" applyBorder="1" applyAlignment="1">
      <alignment horizontal="left" vertical="top" wrapText="1"/>
    </xf>
    <xf numFmtId="0" fontId="4" fillId="2" borderId="6" xfId="6" applyFont="1" applyFill="1" applyBorder="1" applyAlignment="1">
      <alignment horizontal="center" vertical="center" wrapText="1"/>
    </xf>
    <xf numFmtId="0" fontId="4" fillId="2" borderId="15" xfId="6" applyFont="1" applyFill="1" applyBorder="1" applyAlignment="1">
      <alignment horizontal="center" vertical="center" wrapText="1"/>
    </xf>
    <xf numFmtId="0" fontId="4" fillId="2" borderId="8" xfId="6" applyFont="1" applyFill="1" applyBorder="1" applyAlignment="1">
      <alignment horizontal="center" vertical="center" wrapText="1"/>
    </xf>
    <xf numFmtId="0" fontId="7" fillId="0" borderId="6" xfId="6" applyFont="1" applyBorder="1" applyAlignment="1">
      <alignment horizontal="center" vertical="center" wrapText="1"/>
    </xf>
    <xf numFmtId="0" fontId="7" fillId="0" borderId="15" xfId="6" applyFont="1" applyBorder="1" applyAlignment="1">
      <alignment horizontal="center" vertical="center" wrapText="1"/>
    </xf>
    <xf numFmtId="0" fontId="7" fillId="0" borderId="8" xfId="6" applyFont="1" applyBorder="1" applyAlignment="1">
      <alignment horizontal="center" vertical="center" wrapText="1"/>
    </xf>
    <xf numFmtId="0" fontId="4" fillId="0" borderId="95" xfId="6" applyFont="1" applyBorder="1" applyAlignment="1">
      <alignment horizontal="left" vertical="center"/>
    </xf>
    <xf numFmtId="0" fontId="4" fillId="0" borderId="0" xfId="6" applyFont="1" applyAlignment="1">
      <alignment horizontal="left" vertical="top" wrapText="1"/>
    </xf>
    <xf numFmtId="0" fontId="4" fillId="0" borderId="0" xfId="6" applyFont="1" applyAlignment="1">
      <alignment horizontal="left" vertical="top"/>
    </xf>
    <xf numFmtId="0" fontId="7" fillId="0" borderId="6" xfId="6" applyFont="1" applyBorder="1" applyAlignment="1">
      <alignment horizontal="left" vertical="center" wrapText="1"/>
    </xf>
    <xf numFmtId="0" fontId="7" fillId="0" borderId="15" xfId="6" applyFont="1" applyBorder="1" applyAlignment="1">
      <alignment horizontal="left" vertical="center" wrapText="1"/>
    </xf>
    <xf numFmtId="0" fontId="7" fillId="0" borderId="8" xfId="6" applyFont="1" applyBorder="1" applyAlignment="1">
      <alignment horizontal="left" vertical="center" wrapText="1"/>
    </xf>
    <xf numFmtId="0" fontId="4" fillId="0" borderId="0" xfId="6" quotePrefix="1" applyFont="1" applyAlignment="1">
      <alignment horizontal="left" vertical="top" wrapText="1"/>
    </xf>
    <xf numFmtId="0" fontId="4" fillId="0" borderId="0" xfId="6" quotePrefix="1" applyFont="1" applyAlignment="1">
      <alignment horizontal="left" vertical="center" wrapText="1"/>
    </xf>
    <xf numFmtId="0" fontId="4" fillId="0" borderId="0" xfId="6" applyFont="1" applyAlignment="1">
      <alignment horizontal="left" vertical="center"/>
    </xf>
    <xf numFmtId="0" fontId="13" fillId="0" borderId="43" xfId="6" applyFont="1" applyBorder="1" applyAlignment="1">
      <alignment horizontal="left" vertical="center" wrapText="1"/>
    </xf>
    <xf numFmtId="0" fontId="13" fillId="0" borderId="44" xfId="6" applyFont="1" applyBorder="1" applyAlignment="1">
      <alignment horizontal="left" vertical="center"/>
    </xf>
    <xf numFmtId="0" fontId="13" fillId="0" borderId="19" xfId="6" applyFont="1" applyBorder="1" applyAlignment="1">
      <alignment horizontal="left" vertical="center"/>
    </xf>
    <xf numFmtId="0" fontId="14" fillId="0" borderId="93" xfId="6" applyFont="1" applyBorder="1" applyAlignment="1">
      <alignment horizontal="left" vertical="center" wrapText="1"/>
    </xf>
    <xf numFmtId="166" fontId="4" fillId="10" borderId="1" xfId="6" applyNumberFormat="1" applyFont="1" applyFill="1" applyBorder="1" applyAlignment="1">
      <alignment horizontal="right" vertical="center" wrapText="1"/>
    </xf>
    <xf numFmtId="0" fontId="4" fillId="0" borderId="92" xfId="6" applyFont="1" applyBorder="1" applyAlignment="1">
      <alignment horizontal="left" vertical="center" wrapText="1"/>
    </xf>
    <xf numFmtId="166" fontId="4" fillId="10" borderId="5" xfId="6" applyNumberFormat="1" applyFont="1" applyFill="1" applyBorder="1" applyAlignment="1">
      <alignment horizontal="right" vertical="center" wrapText="1"/>
    </xf>
    <xf numFmtId="0" fontId="37" fillId="0" borderId="1" xfId="6" applyFont="1" applyBorder="1" applyAlignment="1">
      <alignment horizontal="left" vertical="center" wrapText="1"/>
    </xf>
    <xf numFmtId="0" fontId="37" fillId="0" borderId="63" xfId="6" applyFont="1" applyBorder="1" applyAlignment="1">
      <alignment horizontal="center" vertical="center" wrapText="1"/>
    </xf>
    <xf numFmtId="0" fontId="37" fillId="0" borderId="15" xfId="6" applyFont="1" applyBorder="1" applyAlignment="1">
      <alignment horizontal="center" vertical="center" wrapText="1"/>
    </xf>
    <xf numFmtId="0" fontId="37" fillId="0" borderId="8" xfId="6" applyFont="1" applyBorder="1" applyAlignment="1">
      <alignment horizontal="center" vertical="center" wrapText="1"/>
    </xf>
    <xf numFmtId="0" fontId="4" fillId="9" borderId="45" xfId="0" applyFont="1" applyFill="1" applyBorder="1" applyAlignment="1">
      <alignment horizontal="left" vertical="center" wrapText="1"/>
    </xf>
    <xf numFmtId="0" fontId="4" fillId="9" borderId="46" xfId="0" applyFont="1" applyFill="1" applyBorder="1" applyAlignment="1">
      <alignment horizontal="left" vertical="center" wrapText="1"/>
    </xf>
    <xf numFmtId="0" fontId="4" fillId="9" borderId="47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 vertical="center" wrapText="1"/>
    </xf>
    <xf numFmtId="0" fontId="4" fillId="9" borderId="48" xfId="0" applyFont="1" applyFill="1" applyBorder="1" applyAlignment="1">
      <alignment horizontal="left" vertical="center" wrapText="1"/>
    </xf>
    <xf numFmtId="0" fontId="14" fillId="0" borderId="45" xfId="0" applyFont="1" applyBorder="1" applyAlignment="1">
      <alignment horizontal="left" vertical="center" wrapText="1"/>
    </xf>
    <xf numFmtId="0" fontId="14" fillId="0" borderId="46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left" vertical="center" wrapText="1"/>
    </xf>
    <xf numFmtId="0" fontId="14" fillId="0" borderId="45" xfId="0" quotePrefix="1" applyFont="1" applyBorder="1" applyAlignment="1">
      <alignment horizontal="left" vertical="center" wrapText="1"/>
    </xf>
    <xf numFmtId="0" fontId="14" fillId="0" borderId="46" xfId="0" quotePrefix="1" applyFont="1" applyBorder="1" applyAlignment="1">
      <alignment horizontal="left" vertical="center" wrapText="1"/>
    </xf>
    <xf numFmtId="0" fontId="14" fillId="0" borderId="47" xfId="0" quotePrefix="1" applyFont="1" applyBorder="1" applyAlignment="1">
      <alignment horizontal="left" vertical="center" wrapText="1"/>
    </xf>
    <xf numFmtId="0" fontId="15" fillId="0" borderId="45" xfId="0" quotePrefix="1" applyFont="1" applyBorder="1" applyAlignment="1">
      <alignment horizontal="left" vertical="center" wrapText="1"/>
    </xf>
    <xf numFmtId="0" fontId="15" fillId="0" borderId="46" xfId="0" quotePrefix="1" applyFont="1" applyBorder="1" applyAlignment="1">
      <alignment horizontal="left" vertical="center" wrapText="1"/>
    </xf>
    <xf numFmtId="0" fontId="15" fillId="0" borderId="47" xfId="0" quotePrefix="1" applyFont="1" applyBorder="1" applyAlignment="1">
      <alignment horizontal="left" vertical="center" wrapText="1"/>
    </xf>
    <xf numFmtId="0" fontId="4" fillId="0" borderId="45" xfId="0" quotePrefix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8" xfId="0" applyFont="1" applyBorder="1" applyAlignment="1">
      <alignment horizontal="left" vertical="center" wrapText="1"/>
    </xf>
    <xf numFmtId="0" fontId="4" fillId="0" borderId="79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right" vertical="center" wrapText="1"/>
    </xf>
    <xf numFmtId="0" fontId="45" fillId="0" borderId="63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8" fillId="2" borderId="6" xfId="0" applyFont="1" applyFill="1" applyBorder="1" applyAlignment="1">
      <alignment horizontal="center" vertical="center" wrapText="1"/>
    </xf>
    <xf numFmtId="0" fontId="48" fillId="2" borderId="15" xfId="0" applyFont="1" applyFill="1" applyBorder="1" applyAlignment="1">
      <alignment horizontal="center" vertical="center" wrapText="1"/>
    </xf>
    <xf numFmtId="0" fontId="48" fillId="2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66" fontId="4" fillId="10" borderId="1" xfId="0" applyNumberFormat="1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12" fillId="0" borderId="5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 wrapText="1"/>
    </xf>
    <xf numFmtId="0" fontId="48" fillId="3" borderId="6" xfId="0" applyFont="1" applyFill="1" applyBorder="1" applyAlignment="1">
      <alignment horizontal="center" vertical="center" wrapText="1"/>
    </xf>
    <xf numFmtId="0" fontId="48" fillId="3" borderId="15" xfId="0" applyFont="1" applyFill="1" applyBorder="1" applyAlignment="1">
      <alignment horizontal="center" vertical="center" wrapText="1"/>
    </xf>
    <xf numFmtId="0" fontId="48" fillId="3" borderId="8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50" fillId="0" borderId="6" xfId="0" applyFont="1" applyBorder="1" applyAlignment="1">
      <alignment horizontal="center" vertical="center" wrapText="1"/>
    </xf>
    <xf numFmtId="0" fontId="50" fillId="0" borderId="15" xfId="0" applyFont="1" applyBorder="1" applyAlignment="1">
      <alignment horizontal="center" vertical="center" wrapText="1"/>
    </xf>
    <xf numFmtId="0" fontId="50" fillId="0" borderId="8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14" fillId="0" borderId="20" xfId="0" quotePrefix="1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/>
    </xf>
    <xf numFmtId="0" fontId="4" fillId="0" borderId="20" xfId="0" quotePrefix="1" applyFont="1" applyBorder="1" applyAlignment="1">
      <alignment horizontal="left" vertical="center" wrapText="1"/>
    </xf>
    <xf numFmtId="0" fontId="34" fillId="14" borderId="6" xfId="4" applyFont="1" applyFill="1" applyBorder="1" applyAlignment="1">
      <alignment horizontal="center" vertical="center" wrapText="1"/>
    </xf>
    <xf numFmtId="0" fontId="34" fillId="14" borderId="8" xfId="4" applyFont="1" applyFill="1" applyBorder="1" applyAlignment="1">
      <alignment horizontal="center" vertical="center"/>
    </xf>
    <xf numFmtId="0" fontId="34" fillId="13" borderId="6" xfId="4" applyFont="1" applyFill="1" applyBorder="1" applyAlignment="1">
      <alignment horizontal="center" vertical="center" wrapText="1"/>
    </xf>
    <xf numFmtId="0" fontId="34" fillId="13" borderId="8" xfId="4" applyFont="1" applyFill="1" applyBorder="1" applyAlignment="1">
      <alignment horizontal="center" vertical="center"/>
    </xf>
    <xf numFmtId="0" fontId="34" fillId="2" borderId="6" xfId="4" applyFont="1" applyFill="1" applyBorder="1" applyAlignment="1">
      <alignment horizontal="center" vertical="center" wrapText="1"/>
    </xf>
    <xf numFmtId="0" fontId="34" fillId="2" borderId="8" xfId="4" applyFont="1" applyFill="1" applyBorder="1" applyAlignment="1">
      <alignment horizontal="center" vertical="center" wrapText="1"/>
    </xf>
    <xf numFmtId="0" fontId="34" fillId="15" borderId="6" xfId="4" applyFont="1" applyFill="1" applyBorder="1" applyAlignment="1">
      <alignment horizontal="center" vertical="center" wrapText="1"/>
    </xf>
    <xf numFmtId="0" fontId="34" fillId="15" borderId="8" xfId="4" applyFont="1" applyFill="1" applyBorder="1" applyAlignment="1">
      <alignment horizontal="center" vertical="center"/>
    </xf>
    <xf numFmtId="0" fontId="34" fillId="2" borderId="1" xfId="4" applyFont="1" applyFill="1" applyBorder="1" applyAlignment="1">
      <alignment horizontal="center" vertical="center" wrapText="1"/>
    </xf>
    <xf numFmtId="0" fontId="34" fillId="16" borderId="6" xfId="4" applyFont="1" applyFill="1" applyBorder="1" applyAlignment="1">
      <alignment horizontal="center" vertical="center"/>
    </xf>
    <xf numFmtId="0" fontId="34" fillId="16" borderId="8" xfId="4" applyFont="1" applyFill="1" applyBorder="1" applyAlignment="1">
      <alignment horizontal="center" vertical="center"/>
    </xf>
    <xf numFmtId="0" fontId="35" fillId="0" borderId="0" xfId="4" applyFont="1" applyAlignment="1">
      <alignment horizontal="center"/>
    </xf>
    <xf numFmtId="0" fontId="34" fillId="16" borderId="6" xfId="4" applyFont="1" applyFill="1" applyBorder="1" applyAlignment="1">
      <alignment horizontal="center" vertical="center" wrapText="1"/>
    </xf>
    <xf numFmtId="0" fontId="34" fillId="16" borderId="8" xfId="4" applyFont="1" applyFill="1" applyBorder="1" applyAlignment="1">
      <alignment horizontal="center" vertical="center" wrapText="1"/>
    </xf>
    <xf numFmtId="0" fontId="34" fillId="16" borderId="51" xfId="4" applyFont="1" applyFill="1" applyBorder="1" applyAlignment="1">
      <alignment horizontal="center" vertical="center"/>
    </xf>
    <xf numFmtId="0" fontId="34" fillId="16" borderId="53" xfId="4" applyFont="1" applyFill="1" applyBorder="1" applyAlignment="1">
      <alignment horizontal="center" vertical="center"/>
    </xf>
    <xf numFmtId="0" fontId="34" fillId="13" borderId="8" xfId="4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" fontId="8" fillId="2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left" vertical="center" wrapText="1"/>
    </xf>
    <xf numFmtId="0" fontId="9" fillId="8" borderId="31" xfId="0" applyFont="1" applyFill="1" applyBorder="1" applyAlignment="1">
      <alignment horizontal="left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8" borderId="31" xfId="0" applyFont="1" applyFill="1" applyBorder="1" applyAlignment="1">
      <alignment horizontal="center" vertical="center" wrapText="1"/>
    </xf>
    <xf numFmtId="0" fontId="9" fillId="8" borderId="30" xfId="0" quotePrefix="1" applyFont="1" applyFill="1" applyBorder="1" applyAlignment="1">
      <alignment horizontal="left" vertical="center" wrapText="1"/>
    </xf>
    <xf numFmtId="0" fontId="9" fillId="8" borderId="32" xfId="0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8">
    <cellStyle name="Comma" xfId="2" builtinId="3"/>
    <cellStyle name="Comma 2" xfId="5" xr:uid="{00000000-0005-0000-0000-000001000000}"/>
    <cellStyle name="Comma 2 2" xfId="7" xr:uid="{EF0B7CAC-29B3-415C-A4E7-D0DADB54EBAB}"/>
    <cellStyle name="Normal" xfId="0" builtinId="0"/>
    <cellStyle name="Normal 2" xfId="3" xr:uid="{00000000-0005-0000-0000-000003000000}"/>
    <cellStyle name="Normal 2 2" xfId="6" xr:uid="{3B60146A-9496-4D19-9600-B0839F743BFB}"/>
    <cellStyle name="Normal 3" xfId="4" xr:uid="{00000000-0005-0000-0000-000004000000}"/>
    <cellStyle name="桁区切り [0.00] 2" xfId="1" xr:uid="{00000000-0005-0000-0000-000005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24</xdr:col>
      <xdr:colOff>350982</xdr:colOff>
      <xdr:row>3</xdr:row>
      <xdr:rowOff>113282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650C2DE-E868-4635-86A4-65B67EBED32D}"/>
            </a:ext>
          </a:extLst>
        </xdr:cNvPr>
        <xdr:cNvSpPr/>
      </xdr:nvSpPr>
      <xdr:spPr>
        <a:xfrm>
          <a:off x="15525750" y="2044700"/>
          <a:ext cx="4840432" cy="716532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17</xdr:col>
      <xdr:colOff>228600</xdr:colOff>
      <xdr:row>2</xdr:row>
      <xdr:rowOff>90192</xdr:rowOff>
    </xdr:from>
    <xdr:to>
      <xdr:col>17</xdr:col>
      <xdr:colOff>533400</xdr:colOff>
      <xdr:row>3</xdr:row>
      <xdr:rowOff>23092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D96CD836-6E7C-41C2-BDFE-C72FB4C9B587}"/>
            </a:ext>
          </a:extLst>
        </xdr:cNvPr>
        <xdr:cNvGrpSpPr/>
      </xdr:nvGrpSpPr>
      <xdr:grpSpPr>
        <a:xfrm>
          <a:off x="15301913" y="2138067"/>
          <a:ext cx="304800" cy="528213"/>
          <a:chOff x="533400" y="6400800"/>
          <a:chExt cx="304800" cy="290809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745AD0C-6E59-0F7A-6379-E46B63F81D83}"/>
              </a:ext>
            </a:extLst>
          </xdr:cNvPr>
          <xdr:cNvSpPr/>
        </xdr:nvSpPr>
        <xdr:spPr>
          <a:xfrm>
            <a:off x="533400" y="6400800"/>
            <a:ext cx="304800" cy="290809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F185E2B3-92D5-84BD-6B02-1A9FDC7C857B}"/>
              </a:ext>
            </a:extLst>
          </xdr:cNvPr>
          <xdr:cNvCxnSpPr/>
        </xdr:nvCxnSpPr>
        <xdr:spPr>
          <a:xfrm flipH="1">
            <a:off x="533400" y="6400800"/>
            <a:ext cx="304800" cy="290809"/>
          </a:xfrm>
          <a:prstGeom prst="lin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cxnSp>
    </xdr:grpSp>
    <xdr:clientData/>
  </xdr:twoCellAnchor>
  <xdr:twoCellAnchor>
    <xdr:from>
      <xdr:col>17</xdr:col>
      <xdr:colOff>533400</xdr:colOff>
      <xdr:row>2</xdr:row>
      <xdr:rowOff>93416</xdr:rowOff>
    </xdr:from>
    <xdr:to>
      <xdr:col>19</xdr:col>
      <xdr:colOff>535709</xdr:colOff>
      <xdr:row>3</xdr:row>
      <xdr:rowOff>43284</xdr:rowOff>
    </xdr:to>
    <xdr:sp macro="" textlink="">
      <xdr:nvSpPr>
        <xdr:cNvPr id="6" name="TextBox 15">
          <a:extLst>
            <a:ext uri="{FF2B5EF4-FFF2-40B4-BE49-F238E27FC236}">
              <a16:creationId xmlns:a16="http://schemas.microsoft.com/office/drawing/2014/main" id="{117DCE4B-2666-48FF-83DD-18F3E7711C60}"/>
            </a:ext>
          </a:extLst>
        </xdr:cNvPr>
        <xdr:cNvSpPr txBox="1"/>
      </xdr:nvSpPr>
      <xdr:spPr>
        <a:xfrm>
          <a:off x="16059150" y="2138116"/>
          <a:ext cx="1285009" cy="5531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In Progress</a:t>
          </a:r>
        </a:p>
      </xdr:txBody>
    </xdr:sp>
    <xdr:clientData/>
  </xdr:twoCellAnchor>
  <xdr:twoCellAnchor>
    <xdr:from>
      <xdr:col>19</xdr:col>
      <xdr:colOff>383309</xdr:colOff>
      <xdr:row>2</xdr:row>
      <xdr:rowOff>102292</xdr:rowOff>
    </xdr:from>
    <xdr:to>
      <xdr:col>20</xdr:col>
      <xdr:colOff>41564</xdr:colOff>
      <xdr:row>3</xdr:row>
      <xdr:rowOff>35192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97A5A94-AC86-4442-84B3-D6A35D188C72}"/>
            </a:ext>
          </a:extLst>
        </xdr:cNvPr>
        <xdr:cNvSpPr/>
      </xdr:nvSpPr>
      <xdr:spPr>
        <a:xfrm>
          <a:off x="17191759" y="2146992"/>
          <a:ext cx="299605" cy="53615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0" i="0" u="none" strike="noStrike">
              <a:solidFill>
                <a:srgbClr val="0000FF"/>
              </a:solidFill>
              <a:effectLst/>
              <a:latin typeface="Arial" panose="020B0604020202020204" pitchFamily="34" charset="0"/>
              <a:ea typeface="Yu Gothic UI" panose="020B0500000000000000" pitchFamily="34" charset="-128"/>
              <a:cs typeface="Arial" panose="020B0604020202020204" pitchFamily="34" charset="0"/>
            </a:rPr>
            <a:t>O</a:t>
          </a:r>
        </a:p>
      </xdr:txBody>
    </xdr:sp>
    <xdr:clientData/>
  </xdr:twoCellAnchor>
  <xdr:twoCellAnchor>
    <xdr:from>
      <xdr:col>20</xdr:col>
      <xdr:colOff>127572</xdr:colOff>
      <xdr:row>2</xdr:row>
      <xdr:rowOff>85324</xdr:rowOff>
    </xdr:from>
    <xdr:to>
      <xdr:col>22</xdr:col>
      <xdr:colOff>129881</xdr:colOff>
      <xdr:row>3</xdr:row>
      <xdr:rowOff>35192</xdr:rowOff>
    </xdr:to>
    <xdr:sp macro="" textlink="">
      <xdr:nvSpPr>
        <xdr:cNvPr id="8" name="TextBox 23">
          <a:extLst>
            <a:ext uri="{FF2B5EF4-FFF2-40B4-BE49-F238E27FC236}">
              <a16:creationId xmlns:a16="http://schemas.microsoft.com/office/drawing/2014/main" id="{F298A3C1-D9AC-419B-BC3C-5640BA1B3A75}"/>
            </a:ext>
          </a:extLst>
        </xdr:cNvPr>
        <xdr:cNvSpPr txBox="1"/>
      </xdr:nvSpPr>
      <xdr:spPr>
        <a:xfrm>
          <a:off x="17577372" y="2130024"/>
          <a:ext cx="1285009" cy="5531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Achieved</a:t>
          </a:r>
        </a:p>
      </xdr:txBody>
    </xdr:sp>
    <xdr:clientData/>
  </xdr:twoCellAnchor>
  <xdr:twoCellAnchor>
    <xdr:from>
      <xdr:col>22</xdr:col>
      <xdr:colOff>167981</xdr:colOff>
      <xdr:row>2</xdr:row>
      <xdr:rowOff>102292</xdr:rowOff>
    </xdr:from>
    <xdr:to>
      <xdr:col>24</xdr:col>
      <xdr:colOff>350982</xdr:colOff>
      <xdr:row>3</xdr:row>
      <xdr:rowOff>52160</xdr:rowOff>
    </xdr:to>
    <xdr:sp macro="" textlink="">
      <xdr:nvSpPr>
        <xdr:cNvPr id="9" name="TextBox 24">
          <a:extLst>
            <a:ext uri="{FF2B5EF4-FFF2-40B4-BE49-F238E27FC236}">
              <a16:creationId xmlns:a16="http://schemas.microsoft.com/office/drawing/2014/main" id="{C13EF881-3986-4A5A-9F7F-7BA8B1399713}"/>
            </a:ext>
          </a:extLst>
        </xdr:cNvPr>
        <xdr:cNvSpPr txBox="1"/>
      </xdr:nvSpPr>
      <xdr:spPr>
        <a:xfrm>
          <a:off x="18900481" y="2146992"/>
          <a:ext cx="1465701" cy="55311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Non - Achieved</a:t>
          </a:r>
        </a:p>
      </xdr:txBody>
    </xdr:sp>
    <xdr:clientData/>
  </xdr:twoCellAnchor>
  <xdr:twoCellAnchor>
    <xdr:from>
      <xdr:col>21</xdr:col>
      <xdr:colOff>519545</xdr:colOff>
      <xdr:row>2</xdr:row>
      <xdr:rowOff>80818</xdr:rowOff>
    </xdr:from>
    <xdr:to>
      <xdr:col>22</xdr:col>
      <xdr:colOff>177800</xdr:colOff>
      <xdr:row>3</xdr:row>
      <xdr:rowOff>13718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153A79E-AE70-4471-B3C3-D703059DF9C3}"/>
            </a:ext>
          </a:extLst>
        </xdr:cNvPr>
        <xdr:cNvSpPr/>
      </xdr:nvSpPr>
      <xdr:spPr>
        <a:xfrm>
          <a:off x="18610695" y="2125518"/>
          <a:ext cx="299605" cy="536150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ctr"/>
          <a:r>
            <a:rPr lang="en-US" sz="1800" b="0" i="0" u="none" strike="noStrike">
              <a:solidFill>
                <a:srgbClr val="0000FF"/>
              </a:solidFill>
              <a:effectLst/>
              <a:latin typeface="Arial" panose="020B0604020202020204" pitchFamily="34" charset="0"/>
              <a:ea typeface="Yu Gothic UI" panose="020B0500000000000000" pitchFamily="34" charset="-128"/>
              <a:cs typeface="Arial" panose="020B0604020202020204" pitchFamily="34" charset="0"/>
            </a:rPr>
            <a:t>X</a:t>
          </a:r>
        </a:p>
      </xdr:txBody>
    </xdr:sp>
    <xdr:clientData/>
  </xdr:twoCellAnchor>
  <xdr:twoCellAnchor>
    <xdr:from>
      <xdr:col>2</xdr:col>
      <xdr:colOff>324971</xdr:colOff>
      <xdr:row>1</xdr:row>
      <xdr:rowOff>123264</xdr:rowOff>
    </xdr:from>
    <xdr:to>
      <xdr:col>2</xdr:col>
      <xdr:colOff>1703295</xdr:colOff>
      <xdr:row>1</xdr:row>
      <xdr:rowOff>616323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2923C9B-FD1B-4060-34C0-305525F935E9}"/>
            </a:ext>
          </a:extLst>
        </xdr:cNvPr>
        <xdr:cNvSpPr txBox="1"/>
      </xdr:nvSpPr>
      <xdr:spPr>
        <a:xfrm>
          <a:off x="2857500" y="986117"/>
          <a:ext cx="1378324" cy="4930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MONTH</a:t>
          </a:r>
        </a:p>
      </xdr:txBody>
    </xdr:sp>
    <xdr:clientData/>
  </xdr:twoCellAnchor>
  <xdr:twoCellAnchor>
    <xdr:from>
      <xdr:col>1</xdr:col>
      <xdr:colOff>235322</xdr:colOff>
      <xdr:row>1</xdr:row>
      <xdr:rowOff>537883</xdr:rowOff>
    </xdr:from>
    <xdr:to>
      <xdr:col>1</xdr:col>
      <xdr:colOff>1613646</xdr:colOff>
      <xdr:row>1</xdr:row>
      <xdr:rowOff>1030942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61FF0C4-CAF4-491E-AE8A-CA3FF80F1530}"/>
            </a:ext>
          </a:extLst>
        </xdr:cNvPr>
        <xdr:cNvSpPr txBox="1"/>
      </xdr:nvSpPr>
      <xdr:spPr>
        <a:xfrm>
          <a:off x="840440" y="1400736"/>
          <a:ext cx="1378324" cy="4930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ITEMS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27421</xdr:colOff>
      <xdr:row>0</xdr:row>
      <xdr:rowOff>186171</xdr:rowOff>
    </xdr:from>
    <xdr:to>
      <xdr:col>20</xdr:col>
      <xdr:colOff>27421</xdr:colOff>
      <xdr:row>75</xdr:row>
      <xdr:rowOff>115454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170C8CD-A50C-491B-89D1-66E909D33E23}"/>
            </a:ext>
          </a:extLst>
        </xdr:cNvPr>
        <xdr:cNvCxnSpPr/>
      </xdr:nvCxnSpPr>
      <xdr:spPr>
        <a:xfrm>
          <a:off x="14473671" y="186171"/>
          <a:ext cx="0" cy="10883033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207818</xdr:colOff>
      <xdr:row>3</xdr:row>
      <xdr:rowOff>0</xdr:rowOff>
    </xdr:from>
    <xdr:to>
      <xdr:col>6</xdr:col>
      <xdr:colOff>362032</xdr:colOff>
      <xdr:row>3</xdr:row>
      <xdr:rowOff>145143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677E04E4-0D39-4AA5-8657-174F2AA7AA41}"/>
            </a:ext>
          </a:extLst>
        </xdr:cNvPr>
        <xdr:cNvSpPr/>
      </xdr:nvSpPr>
      <xdr:spPr>
        <a:xfrm>
          <a:off x="6106968" y="781050"/>
          <a:ext cx="154214" cy="145143"/>
        </a:xfrm>
        <a:prstGeom prst="triangl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184727</xdr:colOff>
      <xdr:row>6</xdr:row>
      <xdr:rowOff>23091</xdr:rowOff>
    </xdr:from>
    <xdr:to>
      <xdr:col>6</xdr:col>
      <xdr:colOff>323273</xdr:colOff>
      <xdr:row>6</xdr:row>
      <xdr:rowOff>161636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7A3B841-9214-4F01-9D50-6D0C12027756}"/>
            </a:ext>
          </a:extLst>
        </xdr:cNvPr>
        <xdr:cNvSpPr/>
      </xdr:nvSpPr>
      <xdr:spPr>
        <a:xfrm>
          <a:off x="6083877" y="1394691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210126</xdr:colOff>
      <xdr:row>9</xdr:row>
      <xdr:rowOff>36947</xdr:rowOff>
    </xdr:from>
    <xdr:to>
      <xdr:col>6</xdr:col>
      <xdr:colOff>348672</xdr:colOff>
      <xdr:row>9</xdr:row>
      <xdr:rowOff>175492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8B774A6-3D52-4B3E-AD32-C586B79E9855}"/>
            </a:ext>
          </a:extLst>
        </xdr:cNvPr>
        <xdr:cNvSpPr/>
      </xdr:nvSpPr>
      <xdr:spPr>
        <a:xfrm>
          <a:off x="6109276" y="1999097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210127</xdr:colOff>
      <xdr:row>12</xdr:row>
      <xdr:rowOff>13855</xdr:rowOff>
    </xdr:from>
    <xdr:to>
      <xdr:col>6</xdr:col>
      <xdr:colOff>364341</xdr:colOff>
      <xdr:row>12</xdr:row>
      <xdr:rowOff>158998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D069ED57-41EC-4A33-89CA-8159528B7F05}"/>
            </a:ext>
          </a:extLst>
        </xdr:cNvPr>
        <xdr:cNvSpPr/>
      </xdr:nvSpPr>
      <xdr:spPr>
        <a:xfrm>
          <a:off x="6109277" y="2566555"/>
          <a:ext cx="154214" cy="145143"/>
        </a:xfrm>
        <a:prstGeom prst="triangl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223980</xdr:colOff>
      <xdr:row>15</xdr:row>
      <xdr:rowOff>16164</xdr:rowOff>
    </xdr:from>
    <xdr:to>
      <xdr:col>6</xdr:col>
      <xdr:colOff>362526</xdr:colOff>
      <xdr:row>15</xdr:row>
      <xdr:rowOff>154709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229AE9D5-AA7D-401E-84C2-D8B3400C25F2}"/>
            </a:ext>
          </a:extLst>
        </xdr:cNvPr>
        <xdr:cNvSpPr/>
      </xdr:nvSpPr>
      <xdr:spPr>
        <a:xfrm>
          <a:off x="6123130" y="3153064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226290</xdr:colOff>
      <xdr:row>18</xdr:row>
      <xdr:rowOff>6928</xdr:rowOff>
    </xdr:from>
    <xdr:to>
      <xdr:col>6</xdr:col>
      <xdr:colOff>364836</xdr:colOff>
      <xdr:row>18</xdr:row>
      <xdr:rowOff>145473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80BF2B1-E9CE-4AF4-9655-DF0C1A3CFFDC}"/>
            </a:ext>
          </a:extLst>
        </xdr:cNvPr>
        <xdr:cNvSpPr/>
      </xdr:nvSpPr>
      <xdr:spPr>
        <a:xfrm>
          <a:off x="6125440" y="3721678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228599</xdr:colOff>
      <xdr:row>47</xdr:row>
      <xdr:rowOff>182419</xdr:rowOff>
    </xdr:from>
    <xdr:to>
      <xdr:col>6</xdr:col>
      <xdr:colOff>367145</xdr:colOff>
      <xdr:row>48</xdr:row>
      <xdr:rowOff>124691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F6BA06B-CE9F-46D8-BCB8-73C8017EF053}"/>
            </a:ext>
          </a:extLst>
        </xdr:cNvPr>
        <xdr:cNvSpPr/>
      </xdr:nvSpPr>
      <xdr:spPr>
        <a:xfrm>
          <a:off x="6127749" y="5529119"/>
          <a:ext cx="138546" cy="139122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207817</xdr:colOff>
      <xdr:row>51</xdr:row>
      <xdr:rowOff>46182</xdr:rowOff>
    </xdr:from>
    <xdr:to>
      <xdr:col>6</xdr:col>
      <xdr:colOff>346363</xdr:colOff>
      <xdr:row>51</xdr:row>
      <xdr:rowOff>184727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E87A4119-80AA-40E0-9144-495AE66DFA39}"/>
            </a:ext>
          </a:extLst>
        </xdr:cNvPr>
        <xdr:cNvSpPr/>
      </xdr:nvSpPr>
      <xdr:spPr>
        <a:xfrm>
          <a:off x="6106967" y="6180282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210126</xdr:colOff>
      <xdr:row>54</xdr:row>
      <xdr:rowOff>36946</xdr:rowOff>
    </xdr:from>
    <xdr:to>
      <xdr:col>6</xdr:col>
      <xdr:colOff>348672</xdr:colOff>
      <xdr:row>54</xdr:row>
      <xdr:rowOff>175491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FBEFD73-A7DE-4F8A-991B-BDCAC02E1C8E}"/>
            </a:ext>
          </a:extLst>
        </xdr:cNvPr>
        <xdr:cNvSpPr/>
      </xdr:nvSpPr>
      <xdr:spPr>
        <a:xfrm>
          <a:off x="6109276" y="6748896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200890</xdr:colOff>
      <xdr:row>57</xdr:row>
      <xdr:rowOff>73892</xdr:rowOff>
    </xdr:from>
    <xdr:to>
      <xdr:col>6</xdr:col>
      <xdr:colOff>339436</xdr:colOff>
      <xdr:row>58</xdr:row>
      <xdr:rowOff>16164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C9BE9142-2BE5-4CD8-AE74-89E8E66FE4A0}"/>
            </a:ext>
          </a:extLst>
        </xdr:cNvPr>
        <xdr:cNvSpPr/>
      </xdr:nvSpPr>
      <xdr:spPr>
        <a:xfrm>
          <a:off x="6100040" y="7344642"/>
          <a:ext cx="138546" cy="132772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200890</xdr:colOff>
      <xdr:row>66</xdr:row>
      <xdr:rowOff>73892</xdr:rowOff>
    </xdr:from>
    <xdr:to>
      <xdr:col>6</xdr:col>
      <xdr:colOff>339436</xdr:colOff>
      <xdr:row>67</xdr:row>
      <xdr:rowOff>16164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F47E328-DF29-4BFA-8EE9-E849944AF91D}"/>
            </a:ext>
          </a:extLst>
        </xdr:cNvPr>
        <xdr:cNvSpPr/>
      </xdr:nvSpPr>
      <xdr:spPr>
        <a:xfrm>
          <a:off x="6100040" y="9078192"/>
          <a:ext cx="138546" cy="132772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200890</xdr:colOff>
      <xdr:row>63</xdr:row>
      <xdr:rowOff>73892</xdr:rowOff>
    </xdr:from>
    <xdr:to>
      <xdr:col>6</xdr:col>
      <xdr:colOff>339436</xdr:colOff>
      <xdr:row>64</xdr:row>
      <xdr:rowOff>16164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461000D-C9EA-45A4-A4DC-2CF86013B004}"/>
            </a:ext>
          </a:extLst>
        </xdr:cNvPr>
        <xdr:cNvSpPr/>
      </xdr:nvSpPr>
      <xdr:spPr>
        <a:xfrm>
          <a:off x="6100040" y="8500342"/>
          <a:ext cx="138546" cy="132772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200890</xdr:colOff>
      <xdr:row>60</xdr:row>
      <xdr:rowOff>73892</xdr:rowOff>
    </xdr:from>
    <xdr:to>
      <xdr:col>6</xdr:col>
      <xdr:colOff>339436</xdr:colOff>
      <xdr:row>61</xdr:row>
      <xdr:rowOff>16164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645C698-9E94-4D5A-AB2F-5BFEE242370C}"/>
            </a:ext>
          </a:extLst>
        </xdr:cNvPr>
        <xdr:cNvSpPr/>
      </xdr:nvSpPr>
      <xdr:spPr>
        <a:xfrm>
          <a:off x="6100040" y="7922492"/>
          <a:ext cx="138546" cy="132772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335</xdr:colOff>
      <xdr:row>2</xdr:row>
      <xdr:rowOff>11206</xdr:rowOff>
    </xdr:from>
    <xdr:to>
      <xdr:col>21</xdr:col>
      <xdr:colOff>335</xdr:colOff>
      <xdr:row>41</xdr:row>
      <xdr:rowOff>40821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7B6D93B8-6B4F-4255-9404-79DBF40C42EC}"/>
            </a:ext>
          </a:extLst>
        </xdr:cNvPr>
        <xdr:cNvCxnSpPr/>
      </xdr:nvCxnSpPr>
      <xdr:spPr>
        <a:xfrm>
          <a:off x="15117871" y="623527"/>
          <a:ext cx="0" cy="9391330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162462</xdr:colOff>
      <xdr:row>3</xdr:row>
      <xdr:rowOff>90714</xdr:rowOff>
    </xdr:from>
    <xdr:to>
      <xdr:col>6</xdr:col>
      <xdr:colOff>301008</xdr:colOff>
      <xdr:row>4</xdr:row>
      <xdr:rowOff>29687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FB40B04-D7E2-4BFC-AE5C-924D5B2350AD}"/>
            </a:ext>
          </a:extLst>
        </xdr:cNvPr>
        <xdr:cNvSpPr/>
      </xdr:nvSpPr>
      <xdr:spPr>
        <a:xfrm>
          <a:off x="6575962" y="879928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198583</xdr:colOff>
      <xdr:row>18</xdr:row>
      <xdr:rowOff>13854</xdr:rowOff>
    </xdr:from>
    <xdr:to>
      <xdr:col>6</xdr:col>
      <xdr:colOff>337129</xdr:colOff>
      <xdr:row>18</xdr:row>
      <xdr:rowOff>152399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0AADFD0-3BC3-41B7-B764-78C04709BD6B}"/>
            </a:ext>
          </a:extLst>
        </xdr:cNvPr>
        <xdr:cNvSpPr/>
      </xdr:nvSpPr>
      <xdr:spPr>
        <a:xfrm>
          <a:off x="6606310" y="4297218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189347</xdr:colOff>
      <xdr:row>21</xdr:row>
      <xdr:rowOff>4617</xdr:rowOff>
    </xdr:from>
    <xdr:to>
      <xdr:col>6</xdr:col>
      <xdr:colOff>327893</xdr:colOff>
      <xdr:row>21</xdr:row>
      <xdr:rowOff>143162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5F961A6B-1E21-48CD-BFC0-5A04F5640684}"/>
            </a:ext>
          </a:extLst>
        </xdr:cNvPr>
        <xdr:cNvSpPr/>
      </xdr:nvSpPr>
      <xdr:spPr>
        <a:xfrm>
          <a:off x="6597074" y="4876799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184727</xdr:colOff>
      <xdr:row>27</xdr:row>
      <xdr:rowOff>23092</xdr:rowOff>
    </xdr:from>
    <xdr:to>
      <xdr:col>6</xdr:col>
      <xdr:colOff>323273</xdr:colOff>
      <xdr:row>27</xdr:row>
      <xdr:rowOff>161637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9164CBE-43FC-4C55-B051-B6B3A0B100CD}"/>
            </a:ext>
          </a:extLst>
        </xdr:cNvPr>
        <xdr:cNvSpPr/>
      </xdr:nvSpPr>
      <xdr:spPr>
        <a:xfrm>
          <a:off x="6592454" y="6072910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174201</xdr:colOff>
      <xdr:row>6</xdr:row>
      <xdr:rowOff>33617</xdr:rowOff>
    </xdr:from>
    <xdr:to>
      <xdr:col>6</xdr:col>
      <xdr:colOff>312747</xdr:colOff>
      <xdr:row>6</xdr:row>
      <xdr:rowOff>172162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098D403-4B78-91DB-651E-03B35309C06D}"/>
            </a:ext>
          </a:extLst>
        </xdr:cNvPr>
        <xdr:cNvSpPr/>
      </xdr:nvSpPr>
      <xdr:spPr>
        <a:xfrm>
          <a:off x="6281407" y="1467970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190210</xdr:colOff>
      <xdr:row>9</xdr:row>
      <xdr:rowOff>40820</xdr:rowOff>
    </xdr:from>
    <xdr:to>
      <xdr:col>6</xdr:col>
      <xdr:colOff>328756</xdr:colOff>
      <xdr:row>9</xdr:row>
      <xdr:rowOff>179365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3FB4E58-23CE-6342-EB0F-B472C47A681C}"/>
            </a:ext>
          </a:extLst>
        </xdr:cNvPr>
        <xdr:cNvSpPr/>
      </xdr:nvSpPr>
      <xdr:spPr>
        <a:xfrm>
          <a:off x="6327031" y="2081891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174881</xdr:colOff>
      <xdr:row>12</xdr:row>
      <xdr:rowOff>66556</xdr:rowOff>
    </xdr:from>
    <xdr:to>
      <xdr:col>6</xdr:col>
      <xdr:colOff>313427</xdr:colOff>
      <xdr:row>12</xdr:row>
      <xdr:rowOff>205101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EDFC9E5-5188-CE76-FAB2-2FC60C7CCB61}"/>
            </a:ext>
          </a:extLst>
        </xdr:cNvPr>
        <xdr:cNvSpPr/>
      </xdr:nvSpPr>
      <xdr:spPr>
        <a:xfrm>
          <a:off x="6594154" y="2802829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195933</xdr:colOff>
      <xdr:row>30</xdr:row>
      <xdr:rowOff>34297</xdr:rowOff>
    </xdr:from>
    <xdr:to>
      <xdr:col>6</xdr:col>
      <xdr:colOff>334479</xdr:colOff>
      <xdr:row>30</xdr:row>
      <xdr:rowOff>172842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591A2E9-69AE-8BEB-ADE8-9D002F30E6A9}"/>
            </a:ext>
          </a:extLst>
        </xdr:cNvPr>
        <xdr:cNvSpPr/>
      </xdr:nvSpPr>
      <xdr:spPr>
        <a:xfrm>
          <a:off x="6303139" y="7385356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182326</xdr:colOff>
      <xdr:row>33</xdr:row>
      <xdr:rowOff>61511</xdr:rowOff>
    </xdr:from>
    <xdr:to>
      <xdr:col>6</xdr:col>
      <xdr:colOff>320872</xdr:colOff>
      <xdr:row>33</xdr:row>
      <xdr:rowOff>200056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6E09091-93CD-2642-91E9-E71B3576ED1D}"/>
            </a:ext>
          </a:extLst>
        </xdr:cNvPr>
        <xdr:cNvSpPr/>
      </xdr:nvSpPr>
      <xdr:spPr>
        <a:xfrm>
          <a:off x="6319147" y="8157761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209541</xdr:colOff>
      <xdr:row>38</xdr:row>
      <xdr:rowOff>197582</xdr:rowOff>
    </xdr:from>
    <xdr:to>
      <xdr:col>6</xdr:col>
      <xdr:colOff>348087</xdr:colOff>
      <xdr:row>39</xdr:row>
      <xdr:rowOff>132020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49C1873-95F6-8A8D-E37D-7B00BACF6B61}"/>
            </a:ext>
          </a:extLst>
        </xdr:cNvPr>
        <xdr:cNvSpPr/>
      </xdr:nvSpPr>
      <xdr:spPr>
        <a:xfrm>
          <a:off x="6346362" y="9559296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38966</xdr:colOff>
      <xdr:row>0</xdr:row>
      <xdr:rowOff>145761</xdr:rowOff>
    </xdr:from>
    <xdr:to>
      <xdr:col>22</xdr:col>
      <xdr:colOff>46181</xdr:colOff>
      <xdr:row>59</xdr:row>
      <xdr:rowOff>34636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861C60A5-CD22-4A73-8610-4599C0A69250}"/>
            </a:ext>
          </a:extLst>
        </xdr:cNvPr>
        <xdr:cNvCxnSpPr/>
      </xdr:nvCxnSpPr>
      <xdr:spPr>
        <a:xfrm>
          <a:off x="15336693" y="145761"/>
          <a:ext cx="7215" cy="11665239"/>
        </a:xfrm>
        <a:prstGeom prst="line">
          <a:avLst/>
        </a:prstGeom>
        <a:ln w="38100">
          <a:solidFill>
            <a:srgbClr val="FF0000"/>
          </a:solidFill>
          <a:headEnd type="oval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151245</xdr:colOff>
      <xdr:row>6</xdr:row>
      <xdr:rowOff>47625</xdr:rowOff>
    </xdr:from>
    <xdr:to>
      <xdr:col>8</xdr:col>
      <xdr:colOff>289791</xdr:colOff>
      <xdr:row>6</xdr:row>
      <xdr:rowOff>186170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02ED4B4-9C8D-470B-B4AE-5423E02DF442}"/>
            </a:ext>
          </a:extLst>
        </xdr:cNvPr>
        <xdr:cNvSpPr/>
      </xdr:nvSpPr>
      <xdr:spPr>
        <a:xfrm>
          <a:off x="6974609" y="1421534"/>
          <a:ext cx="138546" cy="138545"/>
        </a:xfrm>
        <a:prstGeom prst="ellips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161635</xdr:colOff>
      <xdr:row>2</xdr:row>
      <xdr:rowOff>161637</xdr:rowOff>
    </xdr:from>
    <xdr:to>
      <xdr:col>8</xdr:col>
      <xdr:colOff>315849</xdr:colOff>
      <xdr:row>3</xdr:row>
      <xdr:rowOff>110507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DACC6CF6-0DFE-480F-975F-F2A38FFF545F}"/>
            </a:ext>
          </a:extLst>
        </xdr:cNvPr>
        <xdr:cNvSpPr/>
      </xdr:nvSpPr>
      <xdr:spPr>
        <a:xfrm>
          <a:off x="6984999" y="750455"/>
          <a:ext cx="154214" cy="145143"/>
        </a:xfrm>
        <a:prstGeom prst="triangle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server\03%20&#20225;&#30011;\10&#20491;&#20154;&#21029;&#65288;&#19968;&#26178;&#20445;&#31649;&#65289;\10&#30495;&#26041;&#23665;\my%20ducuments\2000&#24180;\10&#20491;&#20154;&#21029;&#65288;&#19968;&#26178;&#20445;&#31649;&#65289;\10&#30495;&#26041;&#23665;\my%20ducuments\99&#24180;\&#65394;&#65399;&#65438;&#65432;&#65405;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server\03%20&#20225;&#30011;\10&#20491;&#20154;&#21029;&#65288;&#19968;&#26178;&#20445;&#31649;&#65289;\10&#30495;&#26041;&#23665;\my%20ducuments\2000&#24180;\10&#20491;&#20154;&#21029;&#65288;&#19968;&#26178;&#20445;&#31649;&#65289;\10&#30495;&#26041;&#23665;\my%20ducuments\99&#24180;\MAKACHAN\&#27431;&#24030;&#20840;&#33324;\EXCEL5\AKAMINE\&#31859;&#22269;&#36009;&#2277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&#24180;\MAKACHAN\&#27431;&#24030;&#20840;&#33324;\EXCEL5\AKAMINE\&#31859;&#22269;&#36009;&#2277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&#24180;\&#65394;&#65399;&#65438;&#65432;&#65405;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dsrvntb\techpriv\My%20Documents\99&#24180;\MAKACHAN\&#27431;&#24030;&#20840;&#33324;\EXCEL5\AKAMINE\&#31859;&#22269;&#36009;&#2277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dsrvntb\techpriv\My%20Documents\99&#24180;\&#65394;&#65399;&#65438;&#65432;&#65405;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SD%20Activity_FY2023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 (2)"/>
      <sheetName val="PIC"/>
      <sheetName val="Schedule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 (2)"/>
      <sheetName val="Sheet12 (2)"/>
      <sheetName val="FP152BX日本完成)"/>
      <sheetName val="Sheet5 _2_"/>
      <sheetName val="値一覧"/>
      <sheetName val="ｱｲﾃﾞｨｱｼｰﾄ"/>
      <sheetName val="new"/>
      <sheetName val="old"/>
      <sheetName val="data"/>
      <sheetName val="設定"/>
      <sheetName val="電力集"/>
      <sheetName val="定義一覧"/>
      <sheetName val="Sheet5 (2) _x0000__x0000__x0000__x0000__x0000__x0000__x0000__x0000_"/>
      <sheetName val="Ｒ３"/>
      <sheetName val="TCD707 Hset"/>
      <sheetName val="米国販売"/>
      <sheetName val="PW55CL改善案"/>
      <sheetName val="残業実績資料"/>
      <sheetName val="Moulding data"/>
      <sheetName val="T7425"/>
      <sheetName val="メンバー定義_Original"/>
      <sheetName val="メンバー定義"/>
      <sheetName val="FLB751ｼﾘｰｽﾞ"/>
      <sheetName val="個人別(2002年ソフト)１月 )"/>
      <sheetName val="IWU_INT状態遷移表"/>
      <sheetName val="IWU_MEDIATOR状態遷移表"/>
      <sheetName val="■ActionMgr"/>
      <sheetName val="WBS1875"/>
      <sheetName val="ForFuncList"/>
      <sheetName val="UC_UM"/>
      <sheetName val="DP原価"/>
      <sheetName val="P1461JP（Ope)"/>
    </sheetNames>
    <sheetDataSet>
      <sheetData sheetId="0" refreshError="1">
        <row r="2">
          <cell r="C2" t="str">
            <v>単価</v>
          </cell>
          <cell r="O2" t="str">
            <v>単価</v>
          </cell>
        </row>
        <row r="3">
          <cell r="C3">
            <v>5852</v>
          </cell>
          <cell r="O3">
            <v>5852</v>
          </cell>
        </row>
        <row r="4">
          <cell r="C4">
            <v>5882</v>
          </cell>
          <cell r="O4">
            <v>5882</v>
          </cell>
        </row>
        <row r="5">
          <cell r="C5">
            <v>3109</v>
          </cell>
          <cell r="O5">
            <v>3109</v>
          </cell>
        </row>
        <row r="6">
          <cell r="C6">
            <v>3646</v>
          </cell>
          <cell r="O6">
            <v>3646</v>
          </cell>
        </row>
        <row r="7">
          <cell r="C7">
            <v>2062</v>
          </cell>
          <cell r="O7">
            <v>2062</v>
          </cell>
        </row>
        <row r="8">
          <cell r="C8">
            <v>2537</v>
          </cell>
          <cell r="O8">
            <v>2537</v>
          </cell>
        </row>
        <row r="9">
          <cell r="C9">
            <v>3467</v>
          </cell>
          <cell r="O9">
            <v>3467</v>
          </cell>
        </row>
        <row r="10">
          <cell r="C10">
            <v>6660</v>
          </cell>
          <cell r="O10">
            <v>6660</v>
          </cell>
        </row>
        <row r="11">
          <cell r="C11">
            <v>3472</v>
          </cell>
          <cell r="O11">
            <v>3472</v>
          </cell>
        </row>
        <row r="12">
          <cell r="C12">
            <v>6850</v>
          </cell>
          <cell r="O12">
            <v>6850</v>
          </cell>
        </row>
        <row r="13">
          <cell r="C13">
            <v>7332</v>
          </cell>
          <cell r="O13">
            <v>7332</v>
          </cell>
        </row>
        <row r="14">
          <cell r="C14">
            <v>10254</v>
          </cell>
          <cell r="O14">
            <v>10254</v>
          </cell>
        </row>
        <row r="15">
          <cell r="C15">
            <v>7312</v>
          </cell>
          <cell r="O15">
            <v>7312</v>
          </cell>
        </row>
        <row r="16">
          <cell r="C16">
            <v>7312</v>
          </cell>
          <cell r="O16">
            <v>7312</v>
          </cell>
        </row>
        <row r="17">
          <cell r="C17">
            <v>9351</v>
          </cell>
          <cell r="O17">
            <v>9351</v>
          </cell>
        </row>
        <row r="18">
          <cell r="C18">
            <v>4166</v>
          </cell>
          <cell r="O18">
            <v>4166</v>
          </cell>
        </row>
        <row r="19">
          <cell r="C19">
            <v>8870</v>
          </cell>
          <cell r="O19">
            <v>8870</v>
          </cell>
        </row>
        <row r="20">
          <cell r="C20">
            <v>7647</v>
          </cell>
          <cell r="O20">
            <v>7647</v>
          </cell>
        </row>
        <row r="23">
          <cell r="C23" t="str">
            <v>単価</v>
          </cell>
          <cell r="O23" t="str">
            <v>単価</v>
          </cell>
        </row>
        <row r="24">
          <cell r="C24">
            <v>4617</v>
          </cell>
          <cell r="O24">
            <v>4617</v>
          </cell>
        </row>
        <row r="25">
          <cell r="C25">
            <v>6181</v>
          </cell>
          <cell r="O25">
            <v>6181</v>
          </cell>
        </row>
        <row r="26">
          <cell r="C26">
            <v>9200</v>
          </cell>
          <cell r="O26">
            <v>9200</v>
          </cell>
        </row>
        <row r="27">
          <cell r="C27">
            <v>8625</v>
          </cell>
          <cell r="O27">
            <v>8625</v>
          </cell>
        </row>
        <row r="28">
          <cell r="C28">
            <v>9647</v>
          </cell>
          <cell r="O28">
            <v>9647</v>
          </cell>
        </row>
        <row r="29">
          <cell r="C29">
            <v>9647</v>
          </cell>
          <cell r="O29">
            <v>9647</v>
          </cell>
        </row>
        <row r="30">
          <cell r="C30">
            <v>10262</v>
          </cell>
          <cell r="O30">
            <v>10262</v>
          </cell>
        </row>
        <row r="31">
          <cell r="C31">
            <v>11773</v>
          </cell>
          <cell r="O31">
            <v>11773</v>
          </cell>
        </row>
        <row r="32">
          <cell r="C32">
            <v>11087</v>
          </cell>
          <cell r="O32">
            <v>11087</v>
          </cell>
        </row>
        <row r="33">
          <cell r="C33">
            <v>4333</v>
          </cell>
          <cell r="O33">
            <v>4333</v>
          </cell>
        </row>
        <row r="34">
          <cell r="C34">
            <v>4333</v>
          </cell>
          <cell r="O34">
            <v>4333</v>
          </cell>
        </row>
        <row r="35">
          <cell r="C35">
            <v>7070</v>
          </cell>
          <cell r="O35">
            <v>7070</v>
          </cell>
        </row>
        <row r="36">
          <cell r="C36">
            <v>6060</v>
          </cell>
          <cell r="O36">
            <v>6060</v>
          </cell>
        </row>
        <row r="37">
          <cell r="C37">
            <v>6568</v>
          </cell>
          <cell r="O37">
            <v>6568</v>
          </cell>
        </row>
        <row r="38">
          <cell r="C38">
            <v>10535</v>
          </cell>
          <cell r="O38">
            <v>10535</v>
          </cell>
        </row>
        <row r="39">
          <cell r="C39">
            <v>10535</v>
          </cell>
          <cell r="O39">
            <v>10535</v>
          </cell>
        </row>
        <row r="40">
          <cell r="O40">
            <v>10074</v>
          </cell>
        </row>
        <row r="48">
          <cell r="C48" t="str">
            <v>単価</v>
          </cell>
          <cell r="O48" t="str">
            <v>単価</v>
          </cell>
        </row>
        <row r="49">
          <cell r="C49">
            <v>2757</v>
          </cell>
          <cell r="O49">
            <v>2527</v>
          </cell>
        </row>
        <row r="50">
          <cell r="C50">
            <v>3236</v>
          </cell>
          <cell r="O50">
            <v>2965</v>
          </cell>
        </row>
        <row r="51">
          <cell r="C51">
            <v>3455</v>
          </cell>
          <cell r="O51">
            <v>3168</v>
          </cell>
        </row>
        <row r="52">
          <cell r="C52">
            <v>4142</v>
          </cell>
          <cell r="O52">
            <v>3797</v>
          </cell>
        </row>
        <row r="53">
          <cell r="C53">
            <v>2189</v>
          </cell>
          <cell r="O53">
            <v>2006</v>
          </cell>
        </row>
        <row r="54">
          <cell r="C54">
            <v>2745</v>
          </cell>
          <cell r="O54">
            <v>2500</v>
          </cell>
        </row>
        <row r="55">
          <cell r="C55">
            <v>3614</v>
          </cell>
          <cell r="O55">
            <v>3309</v>
          </cell>
        </row>
        <row r="56">
          <cell r="C56">
            <v>4226</v>
          </cell>
          <cell r="O56">
            <v>3865</v>
          </cell>
        </row>
        <row r="57">
          <cell r="C57">
            <v>3565</v>
          </cell>
          <cell r="O57">
            <v>3242</v>
          </cell>
        </row>
        <row r="58">
          <cell r="C58">
            <v>3786</v>
          </cell>
          <cell r="O58">
            <v>3470</v>
          </cell>
        </row>
        <row r="59">
          <cell r="C59">
            <v>4524</v>
          </cell>
          <cell r="O59">
            <v>4120</v>
          </cell>
        </row>
        <row r="60">
          <cell r="C60">
            <v>4524</v>
          </cell>
          <cell r="O60">
            <v>4120</v>
          </cell>
        </row>
        <row r="61">
          <cell r="C61">
            <v>3486</v>
          </cell>
          <cell r="O61">
            <v>3168</v>
          </cell>
        </row>
        <row r="62">
          <cell r="C62">
            <v>3945</v>
          </cell>
          <cell r="O62">
            <v>3617</v>
          </cell>
        </row>
        <row r="63">
          <cell r="C63">
            <v>6801</v>
          </cell>
          <cell r="O63">
            <v>6234</v>
          </cell>
        </row>
        <row r="65">
          <cell r="C65" t="str">
            <v>単価</v>
          </cell>
          <cell r="O65" t="str">
            <v>単価</v>
          </cell>
        </row>
        <row r="66">
          <cell r="C66">
            <v>7171</v>
          </cell>
          <cell r="O66">
            <v>7171</v>
          </cell>
        </row>
        <row r="67">
          <cell r="C67">
            <v>7171</v>
          </cell>
          <cell r="O67">
            <v>7171</v>
          </cell>
        </row>
        <row r="68">
          <cell r="C68">
            <v>4931</v>
          </cell>
          <cell r="O68">
            <v>4931</v>
          </cell>
        </row>
        <row r="69">
          <cell r="C69">
            <v>4627</v>
          </cell>
          <cell r="O69">
            <v>4237</v>
          </cell>
        </row>
        <row r="70">
          <cell r="C70">
            <v>4627</v>
          </cell>
          <cell r="O70">
            <v>4237</v>
          </cell>
        </row>
        <row r="71">
          <cell r="C71">
            <v>5541</v>
          </cell>
          <cell r="O71">
            <v>5075</v>
          </cell>
        </row>
        <row r="72">
          <cell r="C72">
            <v>7280</v>
          </cell>
          <cell r="O72">
            <v>6667</v>
          </cell>
        </row>
        <row r="73">
          <cell r="C73">
            <v>8342</v>
          </cell>
          <cell r="O73">
            <v>7639</v>
          </cell>
        </row>
        <row r="74">
          <cell r="C74">
            <v>4675</v>
          </cell>
          <cell r="O74">
            <v>7035</v>
          </cell>
        </row>
        <row r="75">
          <cell r="C75">
            <v>7675</v>
          </cell>
          <cell r="O75">
            <v>7035</v>
          </cell>
        </row>
        <row r="76">
          <cell r="O76">
            <v>7588</v>
          </cell>
        </row>
        <row r="77">
          <cell r="C77">
            <v>8240</v>
          </cell>
          <cell r="O77">
            <v>7588</v>
          </cell>
        </row>
        <row r="78">
          <cell r="O78">
            <v>7030</v>
          </cell>
        </row>
        <row r="79">
          <cell r="O79">
            <v>7030</v>
          </cell>
        </row>
        <row r="80">
          <cell r="C80">
            <v>8240</v>
          </cell>
          <cell r="O80">
            <v>7588</v>
          </cell>
        </row>
        <row r="81">
          <cell r="C81">
            <v>7333</v>
          </cell>
          <cell r="O81">
            <v>6678</v>
          </cell>
        </row>
        <row r="82">
          <cell r="C82">
            <v>7333</v>
          </cell>
          <cell r="O82">
            <v>6678</v>
          </cell>
        </row>
        <row r="83">
          <cell r="C83">
            <v>9601</v>
          </cell>
          <cell r="O83">
            <v>8787</v>
          </cell>
        </row>
        <row r="84">
          <cell r="C84">
            <v>9299</v>
          </cell>
          <cell r="O84">
            <v>8787</v>
          </cell>
        </row>
        <row r="85">
          <cell r="C85">
            <v>10274</v>
          </cell>
          <cell r="O85">
            <v>10274</v>
          </cell>
        </row>
        <row r="86">
          <cell r="C86">
            <v>10459</v>
          </cell>
          <cell r="O86">
            <v>9587</v>
          </cell>
        </row>
        <row r="87">
          <cell r="C87">
            <v>10459</v>
          </cell>
          <cell r="O87">
            <v>9587</v>
          </cell>
        </row>
        <row r="88">
          <cell r="C88">
            <v>13666</v>
          </cell>
          <cell r="O88">
            <v>12445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 (2)"/>
      <sheetName val="Sheet5 _2_"/>
      <sheetName val="Moulding data"/>
      <sheetName val="T7425"/>
      <sheetName val="FLB751ｼﾘｰｽﾞ"/>
      <sheetName val="メンバー定義_Original"/>
      <sheetName val="メンバー定義"/>
      <sheetName val="Sheet12 (2)"/>
      <sheetName val="米国販売"/>
      <sheetName val="値一覧"/>
      <sheetName val="Ｒ３"/>
      <sheetName val="個人別(2002年ソフト)１月 )"/>
      <sheetName val="IWU_INT状態遷移表"/>
      <sheetName val="IWU_MEDIATOR状態遷移表"/>
      <sheetName val="■ActionMgr"/>
      <sheetName val="TS5SIRIES"/>
      <sheetName val="W01"/>
      <sheetName val="DP原価"/>
      <sheetName val="ｱｲﾃﾞｨｱｼｰﾄ"/>
      <sheetName val="new"/>
      <sheetName val="old"/>
      <sheetName val="data"/>
      <sheetName val="設定"/>
      <sheetName val="電力集"/>
      <sheetName val="定義一覧"/>
      <sheetName val="Sheet5 (2) _x0000__x0000__x0000__x0000__x0000__x0000__x0000__x0000_"/>
      <sheetName val="TCD707 Hset"/>
      <sheetName val="PW55CL改善案"/>
      <sheetName val="残業実績資料"/>
      <sheetName val="WBS1875"/>
      <sheetName val="ForFuncList"/>
      <sheetName val="UC_UM"/>
      <sheetName val="P1461JP（Ope)"/>
      <sheetName val="別紙"/>
      <sheetName val="#REF"/>
      <sheetName val="入力情報"/>
      <sheetName val="DSPG Nov16"/>
      <sheetName val="Sheet5 (2) ????????"/>
      <sheetName val="SAP1(XFlash)"/>
      <sheetName val="VL-MW230K"/>
      <sheetName val="値一覧(兼 ハード入力)"/>
      <sheetName val="KX-MB263UA"/>
      <sheetName val="FP101ﾘｽﾄ"/>
      <sheetName val="PFLP1892JPZA"/>
      <sheetName val="Product List"/>
      <sheetName val="変更履歴"/>
      <sheetName val="表紙"/>
      <sheetName val="本体"/>
      <sheetName val="Sheet1"/>
      <sheetName val="Sheet5 (2) ________"/>
      <sheetName val="外観"/>
      <sheetName val="BS96K"/>
      <sheetName val="Control Data"/>
      <sheetName val="【要確認】電源ドメイン仕様"/>
      <sheetName val="メンバー定義l"/>
      <sheetName val="Tone Detect"/>
      <sheetName val="DATABASE (v)"/>
      <sheetName val="Sheet5 (2) "/>
    </sheetNames>
    <sheetDataSet>
      <sheetData sheetId="0" refreshError="1">
        <row r="2">
          <cell r="C2" t="str">
            <v>単価</v>
          </cell>
          <cell r="O2" t="str">
            <v>単価</v>
          </cell>
        </row>
        <row r="3">
          <cell r="O3">
            <v>5852</v>
          </cell>
        </row>
        <row r="4">
          <cell r="O4">
            <v>5882</v>
          </cell>
        </row>
        <row r="5">
          <cell r="O5">
            <v>3109</v>
          </cell>
        </row>
        <row r="6">
          <cell r="O6">
            <v>3646</v>
          </cell>
        </row>
        <row r="7">
          <cell r="O7">
            <v>2062</v>
          </cell>
        </row>
        <row r="8">
          <cell r="O8">
            <v>2537</v>
          </cell>
        </row>
        <row r="9">
          <cell r="O9">
            <v>3467</v>
          </cell>
        </row>
        <row r="10">
          <cell r="O10">
            <v>6660</v>
          </cell>
        </row>
        <row r="11">
          <cell r="O11">
            <v>3472</v>
          </cell>
        </row>
        <row r="12">
          <cell r="O12">
            <v>6850</v>
          </cell>
        </row>
        <row r="13">
          <cell r="O13">
            <v>7332</v>
          </cell>
        </row>
        <row r="14">
          <cell r="O14">
            <v>10254</v>
          </cell>
        </row>
        <row r="15">
          <cell r="O15">
            <v>7312</v>
          </cell>
        </row>
        <row r="16">
          <cell r="O16">
            <v>7312</v>
          </cell>
        </row>
        <row r="17">
          <cell r="O17">
            <v>9351</v>
          </cell>
        </row>
        <row r="18">
          <cell r="O18">
            <v>4166</v>
          </cell>
        </row>
        <row r="19">
          <cell r="O19">
            <v>8870</v>
          </cell>
        </row>
        <row r="20">
          <cell r="O20">
            <v>7647</v>
          </cell>
        </row>
        <row r="23">
          <cell r="O23" t="str">
            <v>単価</v>
          </cell>
        </row>
        <row r="24">
          <cell r="O24">
            <v>4617</v>
          </cell>
        </row>
        <row r="25">
          <cell r="O25">
            <v>6181</v>
          </cell>
        </row>
        <row r="26">
          <cell r="O26">
            <v>9200</v>
          </cell>
        </row>
        <row r="27">
          <cell r="O27">
            <v>8625</v>
          </cell>
        </row>
        <row r="28">
          <cell r="O28">
            <v>9647</v>
          </cell>
        </row>
        <row r="29">
          <cell r="O29">
            <v>9647</v>
          </cell>
        </row>
        <row r="30">
          <cell r="O30">
            <v>10262</v>
          </cell>
        </row>
        <row r="31">
          <cell r="O31">
            <v>11773</v>
          </cell>
        </row>
        <row r="32">
          <cell r="O32">
            <v>11087</v>
          </cell>
        </row>
        <row r="33">
          <cell r="O33">
            <v>4333</v>
          </cell>
        </row>
        <row r="34">
          <cell r="O34">
            <v>4333</v>
          </cell>
        </row>
        <row r="35">
          <cell r="O35">
            <v>7070</v>
          </cell>
        </row>
        <row r="36">
          <cell r="O36">
            <v>6060</v>
          </cell>
        </row>
        <row r="37">
          <cell r="O37">
            <v>6568</v>
          </cell>
        </row>
        <row r="38">
          <cell r="O38">
            <v>10535</v>
          </cell>
        </row>
        <row r="39">
          <cell r="O39">
            <v>10535</v>
          </cell>
        </row>
        <row r="40">
          <cell r="O40">
            <v>10074</v>
          </cell>
        </row>
        <row r="48">
          <cell r="O48" t="str">
            <v>単価</v>
          </cell>
        </row>
        <row r="49">
          <cell r="O49">
            <v>2527</v>
          </cell>
        </row>
        <row r="50">
          <cell r="O50">
            <v>2965</v>
          </cell>
        </row>
        <row r="51">
          <cell r="O51">
            <v>3168</v>
          </cell>
        </row>
        <row r="52">
          <cell r="O52">
            <v>3797</v>
          </cell>
        </row>
        <row r="53">
          <cell r="O53">
            <v>2006</v>
          </cell>
        </row>
        <row r="54">
          <cell r="O54">
            <v>2500</v>
          </cell>
        </row>
        <row r="55">
          <cell r="O55">
            <v>3309</v>
          </cell>
        </row>
        <row r="56">
          <cell r="O56">
            <v>3865</v>
          </cell>
        </row>
        <row r="57">
          <cell r="O57">
            <v>3242</v>
          </cell>
        </row>
        <row r="58">
          <cell r="O58">
            <v>3470</v>
          </cell>
        </row>
        <row r="59">
          <cell r="O59">
            <v>4120</v>
          </cell>
        </row>
        <row r="60">
          <cell r="O60">
            <v>4120</v>
          </cell>
        </row>
        <row r="61">
          <cell r="O61">
            <v>3168</v>
          </cell>
        </row>
        <row r="62">
          <cell r="O62">
            <v>3617</v>
          </cell>
        </row>
        <row r="63">
          <cell r="O63">
            <v>6234</v>
          </cell>
        </row>
        <row r="65">
          <cell r="O65" t="str">
            <v>単価</v>
          </cell>
        </row>
        <row r="66">
          <cell r="O66">
            <v>7171</v>
          </cell>
        </row>
        <row r="67">
          <cell r="O67">
            <v>7171</v>
          </cell>
        </row>
        <row r="68">
          <cell r="O68">
            <v>4931</v>
          </cell>
        </row>
        <row r="69">
          <cell r="O69">
            <v>4237</v>
          </cell>
        </row>
        <row r="70">
          <cell r="O70">
            <v>4237</v>
          </cell>
        </row>
        <row r="71">
          <cell r="O71">
            <v>5075</v>
          </cell>
        </row>
        <row r="72">
          <cell r="O72">
            <v>6667</v>
          </cell>
        </row>
        <row r="73">
          <cell r="O73">
            <v>7639</v>
          </cell>
        </row>
        <row r="74">
          <cell r="O74">
            <v>7035</v>
          </cell>
        </row>
        <row r="75">
          <cell r="O75">
            <v>7035</v>
          </cell>
        </row>
        <row r="76">
          <cell r="O76">
            <v>7588</v>
          </cell>
        </row>
        <row r="77">
          <cell r="O77">
            <v>7588</v>
          </cell>
        </row>
        <row r="78">
          <cell r="O78">
            <v>7030</v>
          </cell>
        </row>
        <row r="79">
          <cell r="O79">
            <v>7030</v>
          </cell>
        </row>
        <row r="80">
          <cell r="O80">
            <v>7588</v>
          </cell>
        </row>
        <row r="81">
          <cell r="O81">
            <v>6678</v>
          </cell>
        </row>
        <row r="82">
          <cell r="O82">
            <v>6678</v>
          </cell>
        </row>
        <row r="83">
          <cell r="O83">
            <v>8787</v>
          </cell>
        </row>
        <row r="84">
          <cell r="O84">
            <v>8787</v>
          </cell>
        </row>
        <row r="85">
          <cell r="O85">
            <v>10274</v>
          </cell>
        </row>
        <row r="86">
          <cell r="O86">
            <v>9587</v>
          </cell>
        </row>
        <row r="87">
          <cell r="O87">
            <v>9587</v>
          </cell>
        </row>
        <row r="88">
          <cell r="O88">
            <v>12445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 (2)"/>
      <sheetName val="Sheet12 _2_"/>
      <sheetName val="Sheet5 (2)"/>
      <sheetName val="残業実績資料"/>
      <sheetName val="Sheet12 (2)5"/>
      <sheetName val="Moulding data"/>
      <sheetName val="Ｒ３"/>
      <sheetName val="個人別(2002年ソフト)１月 )"/>
      <sheetName val="TS5SIRIES"/>
      <sheetName val="F580LA"/>
      <sheetName val="new"/>
      <sheetName val="old"/>
      <sheetName val="DP原価"/>
      <sheetName val="TCD707 Hset"/>
      <sheetName val="値一覧"/>
      <sheetName val="メンバー定義_Original"/>
      <sheetName val="メンバー定義"/>
      <sheetName val="製品版"/>
      <sheetName val="部品版"/>
      <sheetName val="VL-SW230K"/>
      <sheetName val="メンバー定義l"/>
      <sheetName val="T7425"/>
      <sheetName val="P1461JP（Ope)"/>
      <sheetName val="FLB751ｼﾘｰｽﾞ"/>
      <sheetName val="Supplier"/>
      <sheetName val="外観"/>
      <sheetName val="BS96K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5 (2)"/>
      <sheetName val="Sheet5 _2_"/>
      <sheetName val="ｱｲﾃﾞｨｱｼｰﾄ"/>
      <sheetName val="値一覧"/>
      <sheetName val="new"/>
      <sheetName val="old"/>
      <sheetName val="設定"/>
      <sheetName val="data"/>
      <sheetName val="Sheet12 (2)"/>
      <sheetName val="電力集"/>
      <sheetName val="定義一覧"/>
      <sheetName val="Sheet5 (2) _x0000__x0000__x0000__x0000__x0000__x0000__x0000__x0000_"/>
      <sheetName val="UC_UM"/>
      <sheetName val="SAP1(XFlash)"/>
      <sheetName val="Ｒ３"/>
      <sheetName val="TCD707 Hset"/>
      <sheetName val="米国販売"/>
      <sheetName val="PW55CL改善案"/>
      <sheetName val="残業実績資料"/>
      <sheetName val="Moulding data"/>
      <sheetName val="T7425"/>
      <sheetName val="メンバー定義_Original"/>
      <sheetName val="メンバー定義"/>
      <sheetName val="FLB751ｼﾘｰｽﾞ"/>
      <sheetName val="個人別(2002年ソフト)１月 )"/>
      <sheetName val="IWU_INT状態遷移表"/>
      <sheetName val="IWU_MEDIATOR状態遷移表"/>
      <sheetName val="■ActionMgr"/>
      <sheetName val="WBS1875"/>
      <sheetName val="ForFuncList"/>
      <sheetName val="値一覧(兼 ハード入力)"/>
      <sheetName val="VL-MW230K"/>
      <sheetName val="KX-MB263UA"/>
      <sheetName val="PFLP1892JPZA"/>
      <sheetName val="Product List"/>
      <sheetName val="変更履歴"/>
      <sheetName val="FP101ﾘｽﾄ"/>
      <sheetName val="表紙"/>
      <sheetName val="本体"/>
      <sheetName val="Sheet1 (2)"/>
      <sheetName val="F780-ANALOG"/>
      <sheetName val="TS5SIRIES"/>
      <sheetName val="W01"/>
      <sheetName val="●WD812K表紙"/>
      <sheetName val="#REF"/>
      <sheetName val="入力情報"/>
      <sheetName val="P1461JP（Ope)"/>
      <sheetName val="DP原価"/>
      <sheetName val="charger"/>
      <sheetName val="Sheet5 (2) ????????"/>
      <sheetName val="テスト時間"/>
      <sheetName val="修正者バグ残件数"/>
      <sheetName val="Z4"/>
      <sheetName val="20080808"/>
      <sheetName val="F580LA"/>
      <sheetName val="Sheet1"/>
      <sheetName val="6.Data_Release_Confirmation"/>
      <sheetName val="Sheet5 (2) ________"/>
      <sheetName val="VE-GP33DL-S"/>
      <sheetName val="DATA2004(JAN'05)"/>
      <sheetName val="リスト"/>
      <sheetName val="POLIST"/>
      <sheetName val="Rules"/>
      <sheetName val="価格一覧表"/>
      <sheetName val="Sheet5 (2) "/>
    </sheetNames>
    <sheetDataSet>
      <sheetData sheetId="0" refreshError="1">
        <row r="2">
          <cell r="C2" t="str">
            <v>単価</v>
          </cell>
          <cell r="O2" t="str">
            <v>単価</v>
          </cell>
        </row>
        <row r="3">
          <cell r="C3">
            <v>5852</v>
          </cell>
          <cell r="O3">
            <v>5852</v>
          </cell>
        </row>
        <row r="4">
          <cell r="C4">
            <v>5882</v>
          </cell>
          <cell r="O4">
            <v>5882</v>
          </cell>
        </row>
        <row r="5">
          <cell r="C5">
            <v>3109</v>
          </cell>
          <cell r="O5">
            <v>3109</v>
          </cell>
        </row>
        <row r="6">
          <cell r="C6">
            <v>3646</v>
          </cell>
          <cell r="O6">
            <v>3646</v>
          </cell>
        </row>
        <row r="7">
          <cell r="C7">
            <v>2062</v>
          </cell>
          <cell r="O7">
            <v>2062</v>
          </cell>
        </row>
        <row r="8">
          <cell r="C8">
            <v>2537</v>
          </cell>
          <cell r="O8">
            <v>2537</v>
          </cell>
        </row>
        <row r="9">
          <cell r="C9">
            <v>3467</v>
          </cell>
          <cell r="O9">
            <v>3467</v>
          </cell>
        </row>
        <row r="10">
          <cell r="C10">
            <v>6660</v>
          </cell>
          <cell r="O10">
            <v>6660</v>
          </cell>
        </row>
        <row r="11">
          <cell r="C11">
            <v>3472</v>
          </cell>
          <cell r="O11">
            <v>3472</v>
          </cell>
        </row>
        <row r="12">
          <cell r="C12">
            <v>6850</v>
          </cell>
          <cell r="O12">
            <v>6850</v>
          </cell>
        </row>
        <row r="13">
          <cell r="C13">
            <v>7332</v>
          </cell>
          <cell r="O13">
            <v>7332</v>
          </cell>
        </row>
        <row r="14">
          <cell r="C14">
            <v>10254</v>
          </cell>
          <cell r="O14">
            <v>10254</v>
          </cell>
        </row>
        <row r="15">
          <cell r="C15">
            <v>7312</v>
          </cell>
          <cell r="O15">
            <v>7312</v>
          </cell>
        </row>
        <row r="16">
          <cell r="C16">
            <v>7312</v>
          </cell>
          <cell r="O16">
            <v>7312</v>
          </cell>
        </row>
        <row r="17">
          <cell r="C17">
            <v>9351</v>
          </cell>
          <cell r="O17">
            <v>9351</v>
          </cell>
        </row>
        <row r="18">
          <cell r="C18">
            <v>4166</v>
          </cell>
          <cell r="O18">
            <v>4166</v>
          </cell>
        </row>
        <row r="19">
          <cell r="C19">
            <v>8870</v>
          </cell>
          <cell r="O19">
            <v>8870</v>
          </cell>
        </row>
        <row r="20">
          <cell r="C20">
            <v>7647</v>
          </cell>
          <cell r="O20">
            <v>7647</v>
          </cell>
        </row>
        <row r="23">
          <cell r="C23" t="str">
            <v>単価</v>
          </cell>
          <cell r="O23" t="str">
            <v>単価</v>
          </cell>
        </row>
        <row r="24">
          <cell r="C24">
            <v>4617</v>
          </cell>
          <cell r="O24">
            <v>4617</v>
          </cell>
        </row>
        <row r="25">
          <cell r="C25">
            <v>6181</v>
          </cell>
          <cell r="O25">
            <v>6181</v>
          </cell>
        </row>
        <row r="26">
          <cell r="C26">
            <v>9200</v>
          </cell>
          <cell r="O26">
            <v>9200</v>
          </cell>
        </row>
        <row r="27">
          <cell r="C27">
            <v>8625</v>
          </cell>
          <cell r="O27">
            <v>8625</v>
          </cell>
        </row>
        <row r="28">
          <cell r="C28">
            <v>9647</v>
          </cell>
          <cell r="O28">
            <v>9647</v>
          </cell>
        </row>
        <row r="29">
          <cell r="C29">
            <v>9647</v>
          </cell>
          <cell r="O29">
            <v>9647</v>
          </cell>
        </row>
        <row r="30">
          <cell r="C30">
            <v>10262</v>
          </cell>
          <cell r="O30">
            <v>10262</v>
          </cell>
        </row>
        <row r="31">
          <cell r="C31">
            <v>11773</v>
          </cell>
          <cell r="O31">
            <v>11773</v>
          </cell>
        </row>
        <row r="32">
          <cell r="C32">
            <v>11087</v>
          </cell>
          <cell r="O32">
            <v>11087</v>
          </cell>
        </row>
        <row r="33">
          <cell r="C33">
            <v>4333</v>
          </cell>
          <cell r="O33">
            <v>4333</v>
          </cell>
        </row>
        <row r="34">
          <cell r="C34">
            <v>4333</v>
          </cell>
          <cell r="O34">
            <v>4333</v>
          </cell>
        </row>
        <row r="35">
          <cell r="C35">
            <v>7070</v>
          </cell>
          <cell r="O35">
            <v>7070</v>
          </cell>
        </row>
        <row r="36">
          <cell r="C36">
            <v>6060</v>
          </cell>
          <cell r="O36">
            <v>6060</v>
          </cell>
        </row>
        <row r="37">
          <cell r="C37">
            <v>6568</v>
          </cell>
          <cell r="O37">
            <v>6568</v>
          </cell>
        </row>
        <row r="38">
          <cell r="C38">
            <v>10535</v>
          </cell>
          <cell r="O38">
            <v>10535</v>
          </cell>
        </row>
        <row r="39">
          <cell r="C39">
            <v>10535</v>
          </cell>
          <cell r="O39">
            <v>10535</v>
          </cell>
        </row>
        <row r="40">
          <cell r="O40">
            <v>10074</v>
          </cell>
        </row>
        <row r="48">
          <cell r="C48" t="str">
            <v>単価</v>
          </cell>
          <cell r="O48" t="str">
            <v>単価</v>
          </cell>
        </row>
        <row r="49">
          <cell r="C49">
            <v>2757</v>
          </cell>
          <cell r="O49">
            <v>2527</v>
          </cell>
        </row>
        <row r="50">
          <cell r="C50">
            <v>3236</v>
          </cell>
          <cell r="O50">
            <v>2965</v>
          </cell>
        </row>
        <row r="51">
          <cell r="C51">
            <v>3455</v>
          </cell>
          <cell r="O51">
            <v>3168</v>
          </cell>
        </row>
        <row r="52">
          <cell r="C52">
            <v>4142</v>
          </cell>
          <cell r="O52">
            <v>3797</v>
          </cell>
        </row>
        <row r="53">
          <cell r="C53">
            <v>2189</v>
          </cell>
          <cell r="O53">
            <v>2006</v>
          </cell>
        </row>
        <row r="54">
          <cell r="C54">
            <v>2745</v>
          </cell>
          <cell r="O54">
            <v>2500</v>
          </cell>
        </row>
        <row r="55">
          <cell r="C55">
            <v>3614</v>
          </cell>
          <cell r="O55">
            <v>3309</v>
          </cell>
        </row>
        <row r="56">
          <cell r="C56">
            <v>4226</v>
          </cell>
          <cell r="O56">
            <v>3865</v>
          </cell>
        </row>
        <row r="57">
          <cell r="C57">
            <v>3565</v>
          </cell>
          <cell r="O57">
            <v>3242</v>
          </cell>
        </row>
        <row r="58">
          <cell r="C58">
            <v>3786</v>
          </cell>
          <cell r="O58">
            <v>3470</v>
          </cell>
        </row>
        <row r="59">
          <cell r="C59">
            <v>4524</v>
          </cell>
          <cell r="O59">
            <v>4120</v>
          </cell>
        </row>
        <row r="60">
          <cell r="C60">
            <v>4524</v>
          </cell>
          <cell r="O60">
            <v>4120</v>
          </cell>
        </row>
        <row r="61">
          <cell r="C61">
            <v>3486</v>
          </cell>
          <cell r="O61">
            <v>3168</v>
          </cell>
        </row>
        <row r="62">
          <cell r="C62">
            <v>3945</v>
          </cell>
          <cell r="O62">
            <v>3617</v>
          </cell>
        </row>
        <row r="63">
          <cell r="C63">
            <v>6801</v>
          </cell>
          <cell r="O63">
            <v>6234</v>
          </cell>
        </row>
        <row r="65">
          <cell r="C65" t="str">
            <v>単価</v>
          </cell>
          <cell r="O65" t="str">
            <v>単価</v>
          </cell>
        </row>
        <row r="66">
          <cell r="C66">
            <v>7171</v>
          </cell>
          <cell r="O66">
            <v>7171</v>
          </cell>
        </row>
        <row r="67">
          <cell r="C67">
            <v>7171</v>
          </cell>
          <cell r="O67">
            <v>7171</v>
          </cell>
        </row>
        <row r="68">
          <cell r="C68">
            <v>4931</v>
          </cell>
          <cell r="O68">
            <v>4931</v>
          </cell>
        </row>
        <row r="69">
          <cell r="C69">
            <v>4627</v>
          </cell>
          <cell r="O69">
            <v>4237</v>
          </cell>
        </row>
        <row r="70">
          <cell r="C70">
            <v>4627</v>
          </cell>
          <cell r="O70">
            <v>4237</v>
          </cell>
        </row>
        <row r="71">
          <cell r="C71">
            <v>5541</v>
          </cell>
          <cell r="O71">
            <v>5075</v>
          </cell>
        </row>
        <row r="72">
          <cell r="C72">
            <v>7280</v>
          </cell>
          <cell r="O72">
            <v>6667</v>
          </cell>
        </row>
        <row r="73">
          <cell r="C73">
            <v>8342</v>
          </cell>
          <cell r="O73">
            <v>7639</v>
          </cell>
        </row>
        <row r="74">
          <cell r="C74">
            <v>4675</v>
          </cell>
          <cell r="O74">
            <v>7035</v>
          </cell>
        </row>
        <row r="75">
          <cell r="C75">
            <v>7675</v>
          </cell>
          <cell r="O75">
            <v>7035</v>
          </cell>
        </row>
        <row r="76">
          <cell r="O76">
            <v>7588</v>
          </cell>
        </row>
        <row r="77">
          <cell r="C77">
            <v>8240</v>
          </cell>
          <cell r="O77">
            <v>7588</v>
          </cell>
        </row>
        <row r="78">
          <cell r="O78">
            <v>7030</v>
          </cell>
        </row>
        <row r="79">
          <cell r="O79">
            <v>7030</v>
          </cell>
        </row>
        <row r="80">
          <cell r="C80">
            <v>8240</v>
          </cell>
          <cell r="O80">
            <v>7588</v>
          </cell>
        </row>
        <row r="81">
          <cell r="C81">
            <v>7333</v>
          </cell>
          <cell r="O81">
            <v>6678</v>
          </cell>
        </row>
        <row r="82">
          <cell r="C82">
            <v>7333</v>
          </cell>
          <cell r="O82">
            <v>6678</v>
          </cell>
        </row>
        <row r="83">
          <cell r="C83">
            <v>9601</v>
          </cell>
          <cell r="O83">
            <v>8787</v>
          </cell>
        </row>
        <row r="84">
          <cell r="C84">
            <v>9299</v>
          </cell>
          <cell r="O84">
            <v>8787</v>
          </cell>
        </row>
        <row r="85">
          <cell r="C85">
            <v>10274</v>
          </cell>
          <cell r="O85">
            <v>10274</v>
          </cell>
        </row>
        <row r="86">
          <cell r="C86">
            <v>10459</v>
          </cell>
          <cell r="O86">
            <v>9587</v>
          </cell>
        </row>
        <row r="87">
          <cell r="C87">
            <v>10459</v>
          </cell>
          <cell r="O87">
            <v>9587</v>
          </cell>
        </row>
        <row r="88">
          <cell r="C88">
            <v>13666</v>
          </cell>
          <cell r="O88">
            <v>12445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 (2)"/>
      <sheetName val="Sheet5 (2)"/>
      <sheetName val="20080808"/>
    </sheetNames>
    <sheetDataSet>
      <sheetData sheetId="0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Y23(SAP)111"/>
      <sheetName val="FY23(Develop)"/>
      <sheetName val="FY23(BPI)"/>
      <sheetName val="count 22Jun"/>
      <sheetName val="Dev-Unplan"/>
      <sheetName val="Detai Schedule"/>
    </sheetNames>
    <sheetDataSet>
      <sheetData sheetId="0"/>
      <sheetData sheetId="1"/>
      <sheetData sheetId="2">
        <row r="21">
          <cell r="D21">
            <v>0.7</v>
          </cell>
        </row>
        <row r="23">
          <cell r="D23">
            <v>0.7</v>
          </cell>
        </row>
      </sheetData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ien Nguyen Van" id="{F52506F0-2D4B-4DDC-9C12-90E80379663B}" userId="S::vanhien01.nguyen@vn.panasonic.com::e21eee68-b43b-4d99-b6b5-c9fdb6c71ef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3-05-30T02:33:23.17" personId="{F52506F0-2D4B-4DDC-9C12-90E80379663B}" id="{CE980AB4-6C5B-4744-B4A5-869F53D8E887}" done="1">
    <text>Only develop fee. Not include Management fee</text>
  </threadedComment>
  <threadedComment ref="S3" dT="2023-05-30T01:56:52.44" personId="{F52506F0-2D4B-4DDC-9C12-90E80379663B}" id="{B1D85F6E-0137-42A6-A6D9-A7552924EE80}" done="1">
    <text xml:space="preserve">Man-Month: 3K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  <pageSetUpPr fitToPage="1"/>
  </sheetPr>
  <dimension ref="B1:P23"/>
  <sheetViews>
    <sheetView showGridLines="0" view="pageBreakPreview" zoomScale="40" zoomScaleNormal="25" zoomScaleSheetLayoutView="40" workbookViewId="0">
      <selection activeCell="W9" sqref="W9"/>
    </sheetView>
  </sheetViews>
  <sheetFormatPr defaultColWidth="9.140625" defaultRowHeight="16.5"/>
  <cols>
    <col min="1" max="1" width="9.140625" style="72"/>
    <col min="2" max="2" width="28.85546875" style="72" customWidth="1"/>
    <col min="3" max="3" width="27.42578125" style="72" bestFit="1" customWidth="1"/>
    <col min="4" max="4" width="13.85546875" style="72" customWidth="1"/>
    <col min="5" max="16" width="11.42578125" style="72" customWidth="1"/>
    <col min="17" max="16384" width="9.140625" style="72"/>
  </cols>
  <sheetData>
    <row r="1" spans="2:16" ht="68.25" customHeight="1" thickBot="1">
      <c r="B1" s="252" t="s">
        <v>102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</row>
    <row r="2" spans="2:16" ht="93" customHeight="1" thickBot="1">
      <c r="B2" s="253"/>
      <c r="C2" s="254"/>
      <c r="D2" s="73" t="s">
        <v>1</v>
      </c>
      <c r="E2" s="73" t="s">
        <v>2</v>
      </c>
      <c r="F2" s="73" t="s">
        <v>3</v>
      </c>
      <c r="G2" s="73" t="s">
        <v>4</v>
      </c>
      <c r="H2" s="73" t="s">
        <v>5</v>
      </c>
      <c r="I2" s="73" t="s">
        <v>6</v>
      </c>
      <c r="J2" s="73" t="s">
        <v>7</v>
      </c>
      <c r="K2" s="73" t="s">
        <v>8</v>
      </c>
      <c r="L2" s="73" t="s">
        <v>9</v>
      </c>
      <c r="M2" s="73" t="s">
        <v>10</v>
      </c>
      <c r="N2" s="73" t="s">
        <v>11</v>
      </c>
      <c r="O2" s="73" t="s">
        <v>12</v>
      </c>
      <c r="P2" s="74" t="s">
        <v>103</v>
      </c>
    </row>
    <row r="3" spans="2:16" ht="47.45" customHeight="1">
      <c r="B3" s="255" t="s">
        <v>104</v>
      </c>
      <c r="C3" s="75" t="s">
        <v>15</v>
      </c>
      <c r="D3" s="76">
        <f>'count 22Jun'!AM3</f>
        <v>1</v>
      </c>
      <c r="E3" s="76">
        <f>'count 22Jun'!AN3</f>
        <v>2</v>
      </c>
      <c r="F3" s="76">
        <f>'count 22Jun'!AO3</f>
        <v>0</v>
      </c>
      <c r="G3" s="76">
        <f>'count 22Jun'!AP3</f>
        <v>0</v>
      </c>
      <c r="H3" s="76">
        <f>'count 22Jun'!AQ3</f>
        <v>0</v>
      </c>
      <c r="I3" s="76">
        <f>'count 22Jun'!AR3</f>
        <v>0</v>
      </c>
      <c r="J3" s="76">
        <f>'count 22Jun'!AS3</f>
        <v>1</v>
      </c>
      <c r="K3" s="76">
        <f>'count 22Jun'!AT3</f>
        <v>1</v>
      </c>
      <c r="L3" s="76">
        <f>'count 22Jun'!AU3</f>
        <v>0</v>
      </c>
      <c r="M3" s="76">
        <f>'count 22Jun'!AV3</f>
        <v>0</v>
      </c>
      <c r="N3" s="76">
        <f>'count 22Jun'!AW3</f>
        <v>0</v>
      </c>
      <c r="O3" s="76">
        <f>'count 22Jun'!AX3</f>
        <v>0</v>
      </c>
      <c r="P3" s="131">
        <f t="shared" ref="P3:P8" si="0">SUM(D3:O3
)</f>
        <v>5</v>
      </c>
    </row>
    <row r="4" spans="2:16" ht="47.45" customHeight="1">
      <c r="B4" s="256"/>
      <c r="C4" s="77" t="s">
        <v>105</v>
      </c>
      <c r="D4" s="98">
        <v>1.4</v>
      </c>
      <c r="E4" s="78">
        <v>8.6999999999999993</v>
      </c>
      <c r="F4" s="78">
        <v>0</v>
      </c>
      <c r="G4" s="78">
        <v>0</v>
      </c>
      <c r="H4" s="78">
        <v>0</v>
      </c>
      <c r="I4" s="78">
        <v>0</v>
      </c>
      <c r="J4" s="78">
        <v>0</v>
      </c>
      <c r="K4" s="78">
        <v>24</v>
      </c>
      <c r="L4" s="78">
        <v>0</v>
      </c>
      <c r="M4" s="78">
        <v>0</v>
      </c>
      <c r="N4" s="78">
        <v>0</v>
      </c>
      <c r="O4" s="78">
        <v>0</v>
      </c>
      <c r="P4" s="132">
        <f t="shared" si="0"/>
        <v>34.1</v>
      </c>
    </row>
    <row r="5" spans="2:16" ht="47.45" customHeight="1">
      <c r="B5" s="256"/>
      <c r="C5" s="79" t="s">
        <v>106</v>
      </c>
      <c r="D5" s="80">
        <f>'count 22Jun'!AM4</f>
        <v>2</v>
      </c>
      <c r="E5" s="80">
        <f>'count 22Jun'!AN4</f>
        <v>1</v>
      </c>
      <c r="F5" s="80">
        <v>1</v>
      </c>
      <c r="G5" s="80">
        <f>'count 22Jun'!AP4</f>
        <v>0</v>
      </c>
      <c r="H5" s="80">
        <f>'count 22Jun'!AQ4</f>
        <v>0</v>
      </c>
      <c r="I5" s="80">
        <f>'count 22Jun'!AR4</f>
        <v>0</v>
      </c>
      <c r="J5" s="80">
        <v>1</v>
      </c>
      <c r="K5" s="80">
        <v>1</v>
      </c>
      <c r="L5" s="80">
        <f>'count 22Jun'!AU4</f>
        <v>0</v>
      </c>
      <c r="M5" s="80">
        <f>'count 22Jun'!AV4</f>
        <v>0</v>
      </c>
      <c r="N5" s="80">
        <f>'count 22Jun'!AW4</f>
        <v>0</v>
      </c>
      <c r="O5" s="80">
        <f>'count 22Jun'!AX4</f>
        <v>0</v>
      </c>
      <c r="P5" s="133">
        <f t="shared" si="0"/>
        <v>6</v>
      </c>
    </row>
    <row r="6" spans="2:16" ht="47.45" customHeight="1" thickBot="1">
      <c r="B6" s="257"/>
      <c r="C6" s="81" t="s">
        <v>105</v>
      </c>
      <c r="D6" s="99">
        <v>5.87</v>
      </c>
      <c r="E6" s="130">
        <v>0.7</v>
      </c>
      <c r="F6" s="82">
        <v>10.9</v>
      </c>
      <c r="G6" s="82">
        <v>0</v>
      </c>
      <c r="H6" s="82">
        <v>0</v>
      </c>
      <c r="I6" s="82">
        <v>0</v>
      </c>
      <c r="J6" s="82">
        <v>0</v>
      </c>
      <c r="K6" s="82">
        <v>24</v>
      </c>
      <c r="L6" s="82">
        <v>0</v>
      </c>
      <c r="M6" s="82">
        <v>0</v>
      </c>
      <c r="N6" s="82">
        <v>0</v>
      </c>
      <c r="O6" s="82">
        <v>0</v>
      </c>
      <c r="P6" s="134">
        <f t="shared" si="0"/>
        <v>41.47</v>
      </c>
    </row>
    <row r="7" spans="2:16" ht="47.45" customHeight="1">
      <c r="B7" s="258" t="s">
        <v>165</v>
      </c>
      <c r="C7" s="75" t="s">
        <v>15</v>
      </c>
      <c r="D7" s="76">
        <f>'count 22Jun'!AM5</f>
        <v>4</v>
      </c>
      <c r="E7" s="76">
        <f>'count 22Jun'!AN5</f>
        <v>2</v>
      </c>
      <c r="F7" s="173">
        <v>3</v>
      </c>
      <c r="G7" s="76">
        <f>'count 22Jun'!AP5</f>
        <v>0</v>
      </c>
      <c r="H7" s="76">
        <v>2</v>
      </c>
      <c r="I7" s="76">
        <v>1</v>
      </c>
      <c r="J7" s="76">
        <f>'count 22Jun'!AS5</f>
        <v>0</v>
      </c>
      <c r="K7" s="76">
        <f>'count 22Jun'!AT5</f>
        <v>1</v>
      </c>
      <c r="L7" s="76">
        <v>1</v>
      </c>
      <c r="M7" s="76">
        <f>'count 22Jun'!AV5</f>
        <v>1</v>
      </c>
      <c r="N7" s="76">
        <f>'count 22Jun'!AW5</f>
        <v>0</v>
      </c>
      <c r="O7" s="76">
        <f>'count 22Jun'!AX5</f>
        <v>2</v>
      </c>
      <c r="P7" s="131">
        <f t="shared" si="0"/>
        <v>17</v>
      </c>
    </row>
    <row r="8" spans="2:16" ht="47.45" customHeight="1" thickBot="1">
      <c r="B8" s="259"/>
      <c r="C8" s="81" t="s">
        <v>106</v>
      </c>
      <c r="D8" s="83">
        <f>'count 22Jun'!AM6</f>
        <v>2</v>
      </c>
      <c r="E8" s="83">
        <f>'count 22Jun'!AN6</f>
        <v>2</v>
      </c>
      <c r="F8" s="174">
        <v>2</v>
      </c>
      <c r="G8" s="83">
        <v>0</v>
      </c>
      <c r="H8" s="83">
        <v>2</v>
      </c>
      <c r="I8" s="83">
        <v>1</v>
      </c>
      <c r="J8" s="83">
        <f>'count 22Jun'!AS6</f>
        <v>0</v>
      </c>
      <c r="K8" s="83">
        <v>2</v>
      </c>
      <c r="L8" s="83">
        <f>'count 22Jun'!AU6</f>
        <v>0</v>
      </c>
      <c r="M8" s="83">
        <f>'count 22Jun'!AV6</f>
        <v>0</v>
      </c>
      <c r="N8" s="83">
        <f>'count 22Jun'!AW6</f>
        <v>0</v>
      </c>
      <c r="O8" s="83">
        <f>'count 22Jun'!AX6</f>
        <v>0</v>
      </c>
      <c r="P8" s="135">
        <f t="shared" si="0"/>
        <v>11</v>
      </c>
    </row>
    <row r="9" spans="2:16" ht="47.45" customHeight="1">
      <c r="B9" s="84"/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7"/>
    </row>
    <row r="10" spans="2:16" ht="47.45" customHeight="1">
      <c r="B10" s="84"/>
      <c r="C10" s="85"/>
      <c r="D10" s="86"/>
      <c r="E10" s="86"/>
      <c r="F10" s="86"/>
      <c r="G10" s="86"/>
      <c r="H10" s="86"/>
    </row>
    <row r="11" spans="2:16" ht="28.5" customHeight="1">
      <c r="B11" s="88"/>
    </row>
    <row r="12" spans="2:16" ht="29.25">
      <c r="B12" s="89"/>
      <c r="C12" s="88"/>
      <c r="D12" s="90"/>
      <c r="E12" s="90"/>
      <c r="F12" s="90"/>
      <c r="G12" s="91"/>
      <c r="H12" s="90"/>
      <c r="I12" s="90"/>
      <c r="J12" s="90"/>
      <c r="K12" s="90"/>
      <c r="L12" s="90"/>
      <c r="M12" s="90"/>
      <c r="N12" s="90"/>
      <c r="O12" s="90"/>
      <c r="P12" s="91"/>
    </row>
    <row r="13" spans="2:16" ht="51" hidden="1">
      <c r="B13" s="260" t="s">
        <v>107</v>
      </c>
      <c r="C13" s="261"/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</row>
    <row r="14" spans="2:16" ht="42.75" hidden="1" customHeight="1">
      <c r="B14" s="250" t="s">
        <v>108</v>
      </c>
      <c r="C14" s="251"/>
      <c r="D14" s="251" t="s">
        <v>105</v>
      </c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92" t="s">
        <v>16</v>
      </c>
    </row>
    <row r="15" spans="2:16" ht="51.75" hidden="1" customHeight="1">
      <c r="B15" s="242" t="s">
        <v>109</v>
      </c>
      <c r="C15" s="243"/>
      <c r="D15" s="244" t="e">
        <f>#REF!</f>
        <v>#REF!</v>
      </c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93" t="s">
        <v>110</v>
      </c>
    </row>
    <row r="16" spans="2:16" ht="44.25" hidden="1">
      <c r="B16" s="242" t="s">
        <v>111</v>
      </c>
      <c r="C16" s="243"/>
      <c r="D16" s="245">
        <v>16.3</v>
      </c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93" t="s">
        <v>110</v>
      </c>
    </row>
    <row r="17" spans="2:16" ht="45" hidden="1" thickBot="1">
      <c r="B17" s="246" t="s">
        <v>103</v>
      </c>
      <c r="C17" s="247"/>
      <c r="D17" s="248" t="e">
        <f>D15+D16</f>
        <v>#REF!</v>
      </c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94" t="s">
        <v>110</v>
      </c>
    </row>
    <row r="18" spans="2:16">
      <c r="B18" s="101"/>
      <c r="C18" s="101"/>
      <c r="D18" s="72" t="s">
        <v>159</v>
      </c>
    </row>
    <row r="19" spans="2:16">
      <c r="B19" s="101"/>
      <c r="C19" s="101"/>
      <c r="D19" s="129" t="s">
        <v>1</v>
      </c>
      <c r="E19" s="129" t="s">
        <v>2</v>
      </c>
      <c r="F19" s="72" t="s">
        <v>3</v>
      </c>
      <c r="G19" s="72" t="s">
        <v>4</v>
      </c>
      <c r="H19" s="72" t="s">
        <v>5</v>
      </c>
      <c r="I19" s="72" t="s">
        <v>6</v>
      </c>
      <c r="J19" s="72" t="s">
        <v>7</v>
      </c>
      <c r="K19" s="72" t="s">
        <v>8</v>
      </c>
      <c r="L19" s="72" t="s">
        <v>9</v>
      </c>
      <c r="M19" s="72" t="s">
        <v>10</v>
      </c>
      <c r="N19" s="72" t="s">
        <v>11</v>
      </c>
      <c r="O19" s="95" t="s">
        <v>12</v>
      </c>
      <c r="P19" s="95"/>
    </row>
    <row r="20" spans="2:16">
      <c r="B20" s="101" t="s">
        <v>156</v>
      </c>
      <c r="C20" s="101" t="s">
        <v>77</v>
      </c>
      <c r="D20" s="72">
        <v>2</v>
      </c>
      <c r="E20" s="72">
        <v>3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0</v>
      </c>
      <c r="L20" s="72">
        <v>0</v>
      </c>
      <c r="M20" s="72">
        <v>1</v>
      </c>
      <c r="N20" s="72">
        <v>0</v>
      </c>
      <c r="O20" s="72">
        <v>0</v>
      </c>
    </row>
    <row r="21" spans="2:16">
      <c r="B21" s="101"/>
      <c r="C21" s="101" t="s">
        <v>160</v>
      </c>
      <c r="D21" s="72">
        <v>3</v>
      </c>
      <c r="E21" s="72">
        <v>1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>
        <v>0</v>
      </c>
    </row>
    <row r="22" spans="2:16">
      <c r="B22" s="101" t="s">
        <v>157</v>
      </c>
      <c r="C22" s="101" t="s">
        <v>77</v>
      </c>
      <c r="D22" s="72">
        <v>4</v>
      </c>
      <c r="E22" s="72">
        <v>2</v>
      </c>
      <c r="F22" s="72">
        <v>3</v>
      </c>
      <c r="G22" s="72">
        <v>0</v>
      </c>
      <c r="H22" s="72">
        <v>3</v>
      </c>
      <c r="I22" s="72">
        <v>0</v>
      </c>
      <c r="J22" s="72">
        <v>0</v>
      </c>
      <c r="K22" s="72">
        <v>0</v>
      </c>
      <c r="L22" s="72">
        <v>0</v>
      </c>
      <c r="M22" s="72">
        <v>0</v>
      </c>
      <c r="N22" s="72">
        <v>0</v>
      </c>
      <c r="O22" s="96">
        <v>2</v>
      </c>
    </row>
    <row r="23" spans="2:16">
      <c r="B23" s="101"/>
      <c r="C23" s="101" t="s">
        <v>161</v>
      </c>
      <c r="D23" s="72">
        <v>0</v>
      </c>
      <c r="E23" s="72">
        <v>1</v>
      </c>
      <c r="F23" s="72">
        <v>1</v>
      </c>
      <c r="G23" s="72">
        <v>0</v>
      </c>
      <c r="H23" s="72">
        <v>0</v>
      </c>
      <c r="I23" s="72">
        <v>0</v>
      </c>
      <c r="J23" s="72">
        <v>0</v>
      </c>
      <c r="K23" s="72">
        <v>0</v>
      </c>
      <c r="L23" s="72">
        <v>0</v>
      </c>
      <c r="M23" s="72">
        <v>0</v>
      </c>
      <c r="N23" s="72">
        <v>0</v>
      </c>
      <c r="O23" s="72">
        <v>0</v>
      </c>
    </row>
  </sheetData>
  <mergeCells count="13">
    <mergeCell ref="B14:C14"/>
    <mergeCell ref="D14:O14"/>
    <mergeCell ref="B1:P1"/>
    <mergeCell ref="B2:C2"/>
    <mergeCell ref="B3:B6"/>
    <mergeCell ref="B7:B8"/>
    <mergeCell ref="B13:P13"/>
    <mergeCell ref="B15:C15"/>
    <mergeCell ref="D15:O15"/>
    <mergeCell ref="B16:C16"/>
    <mergeCell ref="D16:O16"/>
    <mergeCell ref="B17:C17"/>
    <mergeCell ref="D17:O17"/>
  </mergeCells>
  <printOptions horizontalCentered="1" verticalCentered="1"/>
  <pageMargins left="0" right="0" top="0" bottom="0" header="0" footer="0"/>
  <pageSetup paperSize="8" scale="99" orientation="landscape" r:id="rId1"/>
  <rowBreaks count="1" manualBreakCount="1">
    <brk id="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C0F2-2FB1-4746-84E4-865BBC358E0A}">
  <dimension ref="B1:AJ83"/>
  <sheetViews>
    <sheetView showGridLines="0" zoomScale="55" zoomScaleNormal="55" workbookViewId="0">
      <pane xSplit="5" ySplit="2" topLeftCell="I26" activePane="bottomRight" state="frozen"/>
      <selection pane="topRight" activeCell="G1" sqref="G1"/>
      <selection pane="bottomLeft" activeCell="A3" sqref="A3"/>
      <selection pane="bottomRight" activeCell="AH57" sqref="AH57:AH59"/>
    </sheetView>
  </sheetViews>
  <sheetFormatPr defaultColWidth="9.140625" defaultRowHeight="15.75"/>
  <cols>
    <col min="1" max="1" width="4" style="187" customWidth="1"/>
    <col min="2" max="2" width="5.42578125" style="187" customWidth="1"/>
    <col min="3" max="3" width="52.28515625" style="187" customWidth="1"/>
    <col min="4" max="4" width="0.140625" style="187" customWidth="1"/>
    <col min="5" max="5" width="9.28515625" style="187" customWidth="1"/>
    <col min="6" max="6" width="13.28515625" style="187" customWidth="1"/>
    <col min="7" max="7" width="9.42578125" style="187" customWidth="1"/>
    <col min="8" max="8" width="13" style="187" customWidth="1"/>
    <col min="9" max="9" width="20" style="187" customWidth="1"/>
    <col min="10" max="10" width="14.85546875" style="187" customWidth="1"/>
    <col min="11" max="11" width="12.85546875" style="187" customWidth="1"/>
    <col min="12" max="12" width="5.7109375" style="187" customWidth="1"/>
    <col min="13" max="24" width="5.85546875" style="187" customWidth="1"/>
    <col min="25" max="25" width="0.28515625" style="187" customWidth="1"/>
    <col min="26" max="26" width="14.42578125" style="187" customWidth="1"/>
    <col min="27" max="28" width="0.140625" style="187" hidden="1" customWidth="1"/>
    <col min="29" max="29" width="36.140625" style="187" hidden="1" customWidth="1"/>
    <col min="30" max="31" width="0.28515625" style="187" customWidth="1"/>
    <col min="32" max="32" width="0.42578125" style="187" customWidth="1"/>
    <col min="33" max="33" width="44.5703125" style="187" hidden="1" customWidth="1"/>
    <col min="34" max="34" width="48.140625" style="187" bestFit="1" customWidth="1"/>
    <col min="35" max="35" width="15.5703125" style="187" customWidth="1"/>
    <col min="36" max="16384" width="9.140625" style="187"/>
  </cols>
  <sheetData>
    <row r="1" spans="2:34" ht="16.5" thickBot="1">
      <c r="B1" s="186"/>
      <c r="D1" s="188"/>
      <c r="K1" s="188"/>
      <c r="U1" s="189"/>
      <c r="V1" s="189"/>
      <c r="W1" s="189"/>
      <c r="X1" s="189"/>
    </row>
    <row r="2" spans="2:34" ht="32.25" thickBot="1">
      <c r="B2" s="190" t="s">
        <v>376</v>
      </c>
      <c r="C2" s="191" t="s">
        <v>72</v>
      </c>
      <c r="D2" s="192" t="s">
        <v>377</v>
      </c>
      <c r="E2" s="193" t="s">
        <v>118</v>
      </c>
      <c r="F2" s="193" t="s">
        <v>378</v>
      </c>
      <c r="G2" s="193" t="s">
        <v>344</v>
      </c>
      <c r="H2" s="193" t="s">
        <v>379</v>
      </c>
      <c r="I2" s="193" t="s">
        <v>14</v>
      </c>
      <c r="J2" s="193" t="s">
        <v>380</v>
      </c>
      <c r="K2" s="194" t="s">
        <v>381</v>
      </c>
      <c r="L2" s="193" t="s">
        <v>194</v>
      </c>
      <c r="M2" s="190" t="s">
        <v>1</v>
      </c>
      <c r="N2" s="190" t="s">
        <v>2</v>
      </c>
      <c r="O2" s="190" t="s">
        <v>3</v>
      </c>
      <c r="P2" s="190" t="s">
        <v>4</v>
      </c>
      <c r="Q2" s="190" t="s">
        <v>5</v>
      </c>
      <c r="R2" s="190" t="s">
        <v>6</v>
      </c>
      <c r="S2" s="190" t="s">
        <v>7</v>
      </c>
      <c r="T2" s="190" t="s">
        <v>8</v>
      </c>
      <c r="U2" s="190" t="s">
        <v>9</v>
      </c>
      <c r="V2" s="190" t="s">
        <v>10</v>
      </c>
      <c r="W2" s="190" t="s">
        <v>11</v>
      </c>
      <c r="X2" s="192" t="s">
        <v>12</v>
      </c>
      <c r="Y2" s="195">
        <v>45043</v>
      </c>
      <c r="Z2" s="193" t="s">
        <v>79</v>
      </c>
      <c r="AA2" s="195">
        <v>45077</v>
      </c>
      <c r="AB2" s="195">
        <v>45107</v>
      </c>
      <c r="AC2" s="195">
        <v>45138</v>
      </c>
      <c r="AD2" s="195">
        <v>45169</v>
      </c>
      <c r="AE2" s="195">
        <v>45198</v>
      </c>
      <c r="AF2" s="195">
        <v>45230</v>
      </c>
      <c r="AG2" s="195">
        <v>45260</v>
      </c>
      <c r="AH2" s="195">
        <v>45288</v>
      </c>
    </row>
    <row r="3" spans="2:34" ht="15.75" customHeight="1">
      <c r="B3" s="278">
        <v>1</v>
      </c>
      <c r="C3" s="279" t="s">
        <v>30</v>
      </c>
      <c r="D3" s="196"/>
      <c r="E3" s="268"/>
      <c r="F3" s="314">
        <v>100</v>
      </c>
      <c r="G3" s="315"/>
      <c r="H3" s="316" t="s">
        <v>385</v>
      </c>
      <c r="I3" s="198" t="s">
        <v>77</v>
      </c>
      <c r="J3" s="199">
        <v>45017</v>
      </c>
      <c r="K3" s="200" t="s">
        <v>113</v>
      </c>
      <c r="L3" s="198"/>
      <c r="M3" s="201">
        <v>1</v>
      </c>
      <c r="N3" s="201"/>
      <c r="O3" s="201"/>
      <c r="P3" s="201"/>
      <c r="Q3" s="202"/>
      <c r="R3" s="202"/>
      <c r="S3" s="202"/>
      <c r="T3" s="202"/>
      <c r="U3" s="202"/>
      <c r="V3" s="202"/>
      <c r="W3" s="202"/>
      <c r="X3" s="202"/>
      <c r="Y3" s="273" t="s">
        <v>81</v>
      </c>
      <c r="Z3" s="275" t="s">
        <v>22</v>
      </c>
      <c r="AA3" s="313" t="s">
        <v>91</v>
      </c>
      <c r="AB3" s="313"/>
      <c r="AC3" s="313"/>
      <c r="AD3" s="313"/>
    </row>
    <row r="4" spans="2:34" ht="15.75" customHeight="1">
      <c r="B4" s="278"/>
      <c r="C4" s="279"/>
      <c r="D4" s="203"/>
      <c r="E4" s="268"/>
      <c r="F4" s="312"/>
      <c r="G4" s="268"/>
      <c r="H4" s="317"/>
      <c r="I4" s="204" t="s">
        <v>383</v>
      </c>
      <c r="J4" s="205"/>
      <c r="K4" s="206"/>
      <c r="L4" s="204"/>
      <c r="M4" s="207"/>
      <c r="N4" s="207"/>
      <c r="O4" s="207"/>
      <c r="P4" s="207"/>
      <c r="Q4" s="208"/>
      <c r="R4" s="208"/>
      <c r="S4" s="208"/>
      <c r="T4" s="208"/>
      <c r="U4" s="208"/>
      <c r="V4" s="208"/>
      <c r="W4" s="208"/>
      <c r="X4" s="208"/>
      <c r="Y4" s="273"/>
      <c r="Z4" s="275"/>
      <c r="AA4" s="262"/>
      <c r="AB4" s="262"/>
      <c r="AC4" s="262"/>
      <c r="AD4" s="262"/>
    </row>
    <row r="5" spans="2:34" ht="15.75" customHeight="1">
      <c r="B5" s="278"/>
      <c r="C5" s="279"/>
      <c r="D5" s="209"/>
      <c r="E5" s="268"/>
      <c r="F5" s="312"/>
      <c r="G5" s="268"/>
      <c r="H5" s="318"/>
      <c r="I5" s="210" t="s">
        <v>384</v>
      </c>
      <c r="J5" s="211">
        <v>45047</v>
      </c>
      <c r="K5" s="212" t="s">
        <v>113</v>
      </c>
      <c r="L5" s="210"/>
      <c r="M5" s="213">
        <v>1</v>
      </c>
      <c r="N5" s="213">
        <v>1</v>
      </c>
      <c r="O5" s="213"/>
      <c r="P5" s="213"/>
      <c r="Q5" s="214"/>
      <c r="R5" s="214"/>
      <c r="S5" s="214"/>
      <c r="T5" s="214"/>
      <c r="U5" s="214"/>
      <c r="V5" s="214"/>
      <c r="W5" s="214"/>
      <c r="X5" s="214"/>
      <c r="Y5" s="274"/>
      <c r="Z5" s="275"/>
      <c r="AA5" s="262"/>
      <c r="AB5" s="262"/>
      <c r="AC5" s="262"/>
      <c r="AD5" s="262"/>
    </row>
    <row r="6" spans="2:34" ht="15.75" customHeight="1">
      <c r="B6" s="278">
        <v>2</v>
      </c>
      <c r="C6" s="279" t="s">
        <v>80</v>
      </c>
      <c r="D6" s="196"/>
      <c r="E6" s="268" t="s">
        <v>24</v>
      </c>
      <c r="F6" s="312">
        <v>100</v>
      </c>
      <c r="G6" s="268"/>
      <c r="H6" s="281" t="s">
        <v>382</v>
      </c>
      <c r="I6" s="198" t="s">
        <v>77</v>
      </c>
      <c r="J6" s="199">
        <v>45047</v>
      </c>
      <c r="K6" s="200">
        <v>8</v>
      </c>
      <c r="L6" s="198"/>
      <c r="M6" s="201">
        <v>1</v>
      </c>
      <c r="N6" s="201">
        <v>1</v>
      </c>
      <c r="O6" s="201"/>
      <c r="P6" s="201"/>
      <c r="Q6" s="202"/>
      <c r="R6" s="202"/>
      <c r="S6" s="202"/>
      <c r="T6" s="202"/>
      <c r="U6" s="202"/>
      <c r="V6" s="202"/>
      <c r="W6" s="202"/>
      <c r="X6" s="202"/>
      <c r="Y6" s="273" t="s">
        <v>82</v>
      </c>
      <c r="Z6" s="275" t="s">
        <v>62</v>
      </c>
      <c r="AA6" s="262" t="s">
        <v>90</v>
      </c>
      <c r="AB6" s="262"/>
      <c r="AC6" s="262"/>
      <c r="AD6" s="262"/>
    </row>
    <row r="7" spans="2:34" ht="15.75" customHeight="1">
      <c r="B7" s="278"/>
      <c r="C7" s="279"/>
      <c r="D7" s="215"/>
      <c r="E7" s="268"/>
      <c r="F7" s="312"/>
      <c r="G7" s="268"/>
      <c r="H7" s="282"/>
      <c r="I7" s="204" t="s">
        <v>383</v>
      </c>
      <c r="J7" s="205"/>
      <c r="K7" s="216"/>
      <c r="L7" s="204"/>
      <c r="M7" s="217"/>
      <c r="N7" s="217"/>
      <c r="O7" s="217"/>
      <c r="P7" s="217"/>
      <c r="Q7" s="218"/>
      <c r="R7" s="218"/>
      <c r="S7" s="218"/>
      <c r="T7" s="218"/>
      <c r="U7" s="218"/>
      <c r="V7" s="218"/>
      <c r="W7" s="218"/>
      <c r="X7" s="218"/>
      <c r="Y7" s="273"/>
      <c r="Z7" s="275"/>
      <c r="AA7" s="262"/>
      <c r="AB7" s="262"/>
      <c r="AC7" s="262"/>
      <c r="AD7" s="262"/>
    </row>
    <row r="8" spans="2:34" ht="15.75" customHeight="1">
      <c r="B8" s="278"/>
      <c r="C8" s="279"/>
      <c r="D8" s="209"/>
      <c r="E8" s="268"/>
      <c r="F8" s="312"/>
      <c r="G8" s="268"/>
      <c r="H8" s="283"/>
      <c r="I8" s="210" t="s">
        <v>384</v>
      </c>
      <c r="J8" s="211">
        <v>45017</v>
      </c>
      <c r="K8" s="212">
        <v>5.7</v>
      </c>
      <c r="L8" s="210"/>
      <c r="M8" s="213">
        <v>1</v>
      </c>
      <c r="N8" s="213"/>
      <c r="O8" s="213"/>
      <c r="P8" s="213"/>
      <c r="Q8" s="214"/>
      <c r="R8" s="214"/>
      <c r="S8" s="214"/>
      <c r="T8" s="214"/>
      <c r="U8" s="214"/>
      <c r="V8" s="214"/>
      <c r="W8" s="214"/>
      <c r="X8" s="214"/>
      <c r="Y8" s="274"/>
      <c r="Z8" s="275"/>
      <c r="AA8" s="262"/>
      <c r="AB8" s="262"/>
      <c r="AC8" s="262"/>
      <c r="AD8" s="262"/>
    </row>
    <row r="9" spans="2:34" ht="15.75" customHeight="1">
      <c r="B9" s="278">
        <v>3</v>
      </c>
      <c r="C9" s="279" t="s">
        <v>75</v>
      </c>
      <c r="D9" s="196"/>
      <c r="E9" s="268" t="s">
        <v>20</v>
      </c>
      <c r="F9" s="312">
        <v>100</v>
      </c>
      <c r="G9" s="268"/>
      <c r="H9" s="281" t="s">
        <v>382</v>
      </c>
      <c r="I9" s="198" t="s">
        <v>77</v>
      </c>
      <c r="J9" s="199">
        <v>45017</v>
      </c>
      <c r="K9" s="200">
        <v>1.4</v>
      </c>
      <c r="L9" s="198"/>
      <c r="M9" s="201">
        <v>1</v>
      </c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73" t="s">
        <v>84</v>
      </c>
      <c r="Z9" s="275" t="s">
        <v>62</v>
      </c>
      <c r="AA9" s="262" t="s">
        <v>91</v>
      </c>
      <c r="AB9" s="262"/>
      <c r="AC9" s="262"/>
      <c r="AD9" s="262"/>
    </row>
    <row r="10" spans="2:34" ht="15.75" customHeight="1">
      <c r="B10" s="278"/>
      <c r="C10" s="279"/>
      <c r="D10" s="203"/>
      <c r="E10" s="268"/>
      <c r="F10" s="312"/>
      <c r="G10" s="268"/>
      <c r="H10" s="282"/>
      <c r="I10" s="204" t="s">
        <v>383</v>
      </c>
      <c r="J10" s="205"/>
      <c r="K10" s="206"/>
      <c r="L10" s="204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73"/>
      <c r="Z10" s="275"/>
      <c r="AA10" s="262"/>
      <c r="AB10" s="262"/>
      <c r="AC10" s="262"/>
      <c r="AD10" s="262"/>
    </row>
    <row r="11" spans="2:34" ht="15.75" customHeight="1">
      <c r="B11" s="278"/>
      <c r="C11" s="279"/>
      <c r="D11" s="209"/>
      <c r="E11" s="268"/>
      <c r="F11" s="312"/>
      <c r="G11" s="268"/>
      <c r="H11" s="283"/>
      <c r="I11" s="210" t="s">
        <v>384</v>
      </c>
      <c r="J11" s="211">
        <v>45017</v>
      </c>
      <c r="K11" s="212">
        <f>T80</f>
        <v>0</v>
      </c>
      <c r="L11" s="210"/>
      <c r="M11" s="213">
        <v>1</v>
      </c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74"/>
      <c r="Z11" s="275"/>
      <c r="AA11" s="262"/>
      <c r="AB11" s="262"/>
      <c r="AC11" s="262"/>
      <c r="AD11" s="262"/>
    </row>
    <row r="12" spans="2:34" ht="15.75" customHeight="1">
      <c r="B12" s="278">
        <v>4</v>
      </c>
      <c r="C12" s="279" t="s">
        <v>63</v>
      </c>
      <c r="D12" s="196"/>
      <c r="E12" s="268" t="s">
        <v>76</v>
      </c>
      <c r="F12" s="280">
        <v>100</v>
      </c>
      <c r="G12" s="268"/>
      <c r="H12" s="281" t="s">
        <v>385</v>
      </c>
      <c r="I12" s="198" t="s">
        <v>77</v>
      </c>
      <c r="J12" s="199">
        <v>45047</v>
      </c>
      <c r="K12" s="200" t="s">
        <v>112</v>
      </c>
      <c r="L12" s="198"/>
      <c r="M12" s="201">
        <v>1</v>
      </c>
      <c r="N12" s="201">
        <v>1</v>
      </c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73" t="s">
        <v>83</v>
      </c>
      <c r="Z12" s="275" t="s">
        <v>62</v>
      </c>
      <c r="AA12" s="262" t="s">
        <v>336</v>
      </c>
      <c r="AB12" s="262" t="s">
        <v>337</v>
      </c>
      <c r="AC12" s="262"/>
      <c r="AD12" s="262"/>
    </row>
    <row r="13" spans="2:34" ht="15.75" customHeight="1">
      <c r="B13" s="278"/>
      <c r="C13" s="279"/>
      <c r="D13" s="203"/>
      <c r="E13" s="268"/>
      <c r="F13" s="280"/>
      <c r="G13" s="268"/>
      <c r="H13" s="282"/>
      <c r="I13" s="219" t="s">
        <v>383</v>
      </c>
      <c r="J13" s="220">
        <v>45108</v>
      </c>
      <c r="K13" s="221"/>
      <c r="L13" s="219"/>
      <c r="M13" s="207"/>
      <c r="N13" s="207">
        <v>1</v>
      </c>
      <c r="O13" s="207">
        <v>1</v>
      </c>
      <c r="P13" s="207">
        <v>1</v>
      </c>
      <c r="Q13" s="207"/>
      <c r="R13" s="207"/>
      <c r="S13" s="207"/>
      <c r="T13" s="207"/>
      <c r="U13" s="207"/>
      <c r="V13" s="207"/>
      <c r="W13" s="207"/>
      <c r="X13" s="207"/>
      <c r="Y13" s="273"/>
      <c r="Z13" s="275"/>
      <c r="AA13" s="262"/>
      <c r="AB13" s="262"/>
      <c r="AC13" s="262"/>
      <c r="AD13" s="262"/>
    </row>
    <row r="14" spans="2:34" ht="15.75" customHeight="1">
      <c r="B14" s="278"/>
      <c r="C14" s="279"/>
      <c r="D14" s="209"/>
      <c r="E14" s="268"/>
      <c r="F14" s="280"/>
      <c r="G14" s="268"/>
      <c r="H14" s="283"/>
      <c r="I14" s="210" t="s">
        <v>384</v>
      </c>
      <c r="J14" s="211">
        <v>45100</v>
      </c>
      <c r="K14" s="212"/>
      <c r="L14" s="210"/>
      <c r="M14" s="213">
        <v>1</v>
      </c>
      <c r="N14" s="213">
        <v>1</v>
      </c>
      <c r="O14" s="213">
        <v>1</v>
      </c>
      <c r="P14" s="213"/>
      <c r="Q14" s="213"/>
      <c r="R14" s="213"/>
      <c r="S14" s="213"/>
      <c r="T14" s="213"/>
      <c r="U14" s="213"/>
      <c r="V14" s="213"/>
      <c r="W14" s="213"/>
      <c r="X14" s="213"/>
      <c r="Y14" s="274"/>
      <c r="Z14" s="275"/>
      <c r="AA14" s="262"/>
      <c r="AB14" s="262"/>
      <c r="AC14" s="262"/>
      <c r="AD14" s="262"/>
    </row>
    <row r="15" spans="2:34" ht="15" customHeight="1">
      <c r="B15" s="278">
        <v>5</v>
      </c>
      <c r="C15" s="279" t="s">
        <v>70</v>
      </c>
      <c r="D15" s="196"/>
      <c r="E15" s="268" t="s">
        <v>28</v>
      </c>
      <c r="F15" s="280">
        <v>100</v>
      </c>
      <c r="G15" s="268"/>
      <c r="H15" s="281" t="s">
        <v>382</v>
      </c>
      <c r="I15" s="198" t="s">
        <v>77</v>
      </c>
      <c r="J15" s="199">
        <v>45039</v>
      </c>
      <c r="K15" s="222" t="s">
        <v>112</v>
      </c>
      <c r="L15" s="198"/>
      <c r="M15" s="201">
        <v>1</v>
      </c>
      <c r="N15" s="201">
        <v>1</v>
      </c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308"/>
      <c r="Z15" s="275" t="s">
        <v>21</v>
      </c>
      <c r="AA15" s="311"/>
      <c r="AB15" s="262"/>
      <c r="AC15" s="262"/>
      <c r="AD15" s="262"/>
    </row>
    <row r="16" spans="2:34" ht="15" customHeight="1">
      <c r="B16" s="278"/>
      <c r="C16" s="279"/>
      <c r="D16" s="203"/>
      <c r="E16" s="268"/>
      <c r="F16" s="280"/>
      <c r="G16" s="268"/>
      <c r="H16" s="282"/>
      <c r="I16" s="219" t="s">
        <v>383</v>
      </c>
      <c r="J16" s="205"/>
      <c r="K16" s="223"/>
      <c r="L16" s="219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309"/>
      <c r="Z16" s="275"/>
      <c r="AA16" s="311"/>
      <c r="AB16" s="262"/>
      <c r="AC16" s="262"/>
      <c r="AD16" s="262"/>
    </row>
    <row r="17" spans="2:36">
      <c r="B17" s="278"/>
      <c r="C17" s="279"/>
      <c r="D17" s="209"/>
      <c r="E17" s="268"/>
      <c r="F17" s="280"/>
      <c r="G17" s="268"/>
      <c r="H17" s="283"/>
      <c r="I17" s="210" t="s">
        <v>384</v>
      </c>
      <c r="J17" s="211">
        <v>45039</v>
      </c>
      <c r="K17" s="212"/>
      <c r="L17" s="210"/>
      <c r="M17" s="213">
        <v>1</v>
      </c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310"/>
      <c r="Z17" s="275"/>
      <c r="AA17" s="311"/>
      <c r="AB17" s="262"/>
      <c r="AC17" s="262"/>
      <c r="AD17" s="262"/>
    </row>
    <row r="18" spans="2:36" ht="15.6" customHeight="1">
      <c r="B18" s="278">
        <v>6</v>
      </c>
      <c r="C18" s="275" t="s">
        <v>89</v>
      </c>
      <c r="D18" s="196"/>
      <c r="E18" s="296"/>
      <c r="F18" s="280">
        <v>100</v>
      </c>
      <c r="G18" s="296"/>
      <c r="H18" s="281" t="s">
        <v>382</v>
      </c>
      <c r="I18" s="198" t="s">
        <v>77</v>
      </c>
      <c r="J18" s="199">
        <v>45039</v>
      </c>
      <c r="K18" s="224" t="s">
        <v>113</v>
      </c>
      <c r="L18" s="198"/>
      <c r="M18" s="201">
        <v>1</v>
      </c>
      <c r="N18" s="201">
        <v>1</v>
      </c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73" t="s">
        <v>92</v>
      </c>
      <c r="Z18" s="275" t="s">
        <v>387</v>
      </c>
      <c r="AA18" s="262" t="s">
        <v>93</v>
      </c>
      <c r="AB18" s="262" t="s">
        <v>338</v>
      </c>
      <c r="AC18" s="262" t="s">
        <v>351</v>
      </c>
      <c r="AD18" s="262" t="s">
        <v>357</v>
      </c>
      <c r="AG18" s="306" t="s">
        <v>406</v>
      </c>
      <c r="AH18" s="306" t="s">
        <v>406</v>
      </c>
    </row>
    <row r="19" spans="2:36" ht="15.6" customHeight="1">
      <c r="B19" s="278"/>
      <c r="C19" s="275"/>
      <c r="D19" s="203"/>
      <c r="E19" s="297"/>
      <c r="F19" s="280"/>
      <c r="G19" s="297"/>
      <c r="H19" s="282"/>
      <c r="I19" s="219" t="s">
        <v>383</v>
      </c>
      <c r="J19" s="220">
        <v>45231</v>
      </c>
      <c r="K19" s="221"/>
      <c r="L19" s="219"/>
      <c r="M19" s="207"/>
      <c r="N19" s="207"/>
      <c r="O19" s="207"/>
      <c r="P19" s="207"/>
      <c r="Q19" s="207"/>
      <c r="R19" s="201">
        <v>1</v>
      </c>
      <c r="S19" s="201">
        <v>1</v>
      </c>
      <c r="T19" s="207">
        <v>1</v>
      </c>
      <c r="U19" s="207"/>
      <c r="V19" s="207"/>
      <c r="W19" s="207"/>
      <c r="X19" s="207"/>
      <c r="Y19" s="273"/>
      <c r="Z19" s="275"/>
      <c r="AA19" s="262"/>
      <c r="AB19" s="262"/>
      <c r="AC19" s="262"/>
      <c r="AD19" s="262"/>
      <c r="AG19" s="307"/>
      <c r="AH19" s="307"/>
    </row>
    <row r="20" spans="2:36" ht="15.6" customHeight="1">
      <c r="B20" s="278"/>
      <c r="C20" s="275"/>
      <c r="D20" s="209"/>
      <c r="E20" s="298"/>
      <c r="F20" s="280"/>
      <c r="G20" s="298"/>
      <c r="H20" s="283"/>
      <c r="I20" s="210" t="s">
        <v>384</v>
      </c>
      <c r="J20" s="220">
        <v>45231</v>
      </c>
      <c r="K20" s="212"/>
      <c r="L20" s="210"/>
      <c r="M20" s="213"/>
      <c r="N20" s="213"/>
      <c r="O20" s="213"/>
      <c r="P20" s="213"/>
      <c r="Q20" s="213"/>
      <c r="R20" s="201">
        <v>1</v>
      </c>
      <c r="S20" s="213">
        <v>1</v>
      </c>
      <c r="T20" s="213">
        <v>1</v>
      </c>
      <c r="U20" s="213"/>
      <c r="V20" s="213"/>
      <c r="W20" s="213"/>
      <c r="X20" s="213"/>
      <c r="Y20" s="274"/>
      <c r="Z20" s="275"/>
      <c r="AA20" s="262"/>
      <c r="AB20" s="262"/>
      <c r="AC20" s="262"/>
      <c r="AD20" s="262"/>
      <c r="AG20" s="307"/>
      <c r="AH20" s="307"/>
    </row>
    <row r="21" spans="2:36" ht="15.6" customHeight="1">
      <c r="B21" s="278">
        <v>7</v>
      </c>
      <c r="C21" s="275" t="s">
        <v>71</v>
      </c>
      <c r="D21" s="196"/>
      <c r="E21" s="296"/>
      <c r="F21" s="280">
        <v>75</v>
      </c>
      <c r="G21" s="296"/>
      <c r="H21" s="293" t="s">
        <v>386</v>
      </c>
      <c r="I21" s="198" t="s">
        <v>77</v>
      </c>
      <c r="J21" s="199">
        <v>45139</v>
      </c>
      <c r="K21" s="224" t="s">
        <v>113</v>
      </c>
      <c r="L21" s="198"/>
      <c r="M21" s="201"/>
      <c r="N21" s="201">
        <v>1</v>
      </c>
      <c r="O21" s="201">
        <v>1</v>
      </c>
      <c r="P21" s="201">
        <v>1</v>
      </c>
      <c r="Q21" s="201">
        <v>1</v>
      </c>
      <c r="R21" s="201"/>
      <c r="S21" s="201"/>
      <c r="T21" s="201"/>
      <c r="U21" s="201"/>
      <c r="V21" s="201"/>
      <c r="W21" s="201"/>
      <c r="X21" s="201"/>
      <c r="Y21" s="273" t="s">
        <v>85</v>
      </c>
      <c r="Z21" s="275" t="s">
        <v>388</v>
      </c>
      <c r="AA21" s="262" t="s">
        <v>94</v>
      </c>
      <c r="AB21" s="262" t="s">
        <v>339</v>
      </c>
      <c r="AC21" s="262" t="s">
        <v>91</v>
      </c>
      <c r="AD21" s="262"/>
      <c r="AG21" s="305" t="s">
        <v>408</v>
      </c>
      <c r="AH21" s="305"/>
    </row>
    <row r="22" spans="2:36" ht="15.6" customHeight="1">
      <c r="B22" s="278"/>
      <c r="C22" s="275"/>
      <c r="D22" s="203"/>
      <c r="E22" s="297"/>
      <c r="F22" s="280"/>
      <c r="G22" s="297"/>
      <c r="H22" s="294"/>
      <c r="I22" s="219" t="s">
        <v>383</v>
      </c>
      <c r="J22" s="220">
        <v>45261</v>
      </c>
      <c r="K22" s="221"/>
      <c r="L22" s="219"/>
      <c r="M22" s="207"/>
      <c r="N22" s="207"/>
      <c r="O22" s="207"/>
      <c r="P22" s="201">
        <v>1</v>
      </c>
      <c r="Q22" s="201">
        <v>1</v>
      </c>
      <c r="R22" s="201">
        <v>1</v>
      </c>
      <c r="S22" s="201">
        <v>1</v>
      </c>
      <c r="T22" s="207">
        <v>1</v>
      </c>
      <c r="U22" s="207"/>
      <c r="V22" s="207"/>
      <c r="W22" s="207"/>
      <c r="X22" s="207"/>
      <c r="Y22" s="273"/>
      <c r="Z22" s="275"/>
      <c r="AA22" s="262"/>
      <c r="AB22" s="262"/>
      <c r="AC22" s="262"/>
      <c r="AD22" s="262"/>
      <c r="AG22" s="301"/>
      <c r="AH22" s="301"/>
    </row>
    <row r="23" spans="2:36" ht="15.6" customHeight="1">
      <c r="B23" s="278"/>
      <c r="C23" s="275"/>
      <c r="D23" s="209"/>
      <c r="E23" s="298"/>
      <c r="F23" s="280"/>
      <c r="G23" s="298"/>
      <c r="H23" s="295"/>
      <c r="I23" s="210" t="s">
        <v>384</v>
      </c>
      <c r="J23" s="205"/>
      <c r="K23" s="212"/>
      <c r="L23" s="210"/>
      <c r="M23" s="213"/>
      <c r="N23" s="213"/>
      <c r="O23" s="213"/>
      <c r="P23" s="201">
        <v>1</v>
      </c>
      <c r="Q23" s="201">
        <v>1</v>
      </c>
      <c r="R23" s="201">
        <v>1</v>
      </c>
      <c r="S23" s="201">
        <v>1</v>
      </c>
      <c r="T23" s="213">
        <v>1</v>
      </c>
      <c r="U23" s="213"/>
      <c r="V23" s="213"/>
      <c r="W23" s="213"/>
      <c r="X23" s="213"/>
      <c r="Y23" s="274"/>
      <c r="Z23" s="275"/>
      <c r="AA23" s="262"/>
      <c r="AB23" s="262"/>
      <c r="AC23" s="262"/>
      <c r="AD23" s="262"/>
      <c r="AG23" s="301"/>
      <c r="AH23" s="301"/>
    </row>
    <row r="24" spans="2:36" ht="15.75" customHeight="1">
      <c r="B24" s="278">
        <v>8</v>
      </c>
      <c r="C24" s="279" t="s">
        <v>78</v>
      </c>
      <c r="D24" s="196"/>
      <c r="E24" s="302" t="s">
        <v>28</v>
      </c>
      <c r="F24" s="280">
        <v>25</v>
      </c>
      <c r="G24" s="302"/>
      <c r="H24" s="293" t="s">
        <v>386</v>
      </c>
      <c r="I24" s="198" t="s">
        <v>77</v>
      </c>
      <c r="J24" s="199">
        <v>45352</v>
      </c>
      <c r="K24" s="200" t="s">
        <v>113</v>
      </c>
      <c r="L24" s="198"/>
      <c r="M24" s="201">
        <v>1</v>
      </c>
      <c r="N24" s="201">
        <v>1</v>
      </c>
      <c r="O24" s="201">
        <v>1</v>
      </c>
      <c r="P24" s="201">
        <v>1</v>
      </c>
      <c r="Q24" s="201">
        <v>1</v>
      </c>
      <c r="R24" s="201">
        <v>1</v>
      </c>
      <c r="S24" s="201">
        <v>1</v>
      </c>
      <c r="T24" s="201">
        <v>1</v>
      </c>
      <c r="U24" s="201">
        <v>1</v>
      </c>
      <c r="V24" s="201">
        <v>1</v>
      </c>
      <c r="W24" s="201">
        <v>1</v>
      </c>
      <c r="X24" s="201">
        <v>1</v>
      </c>
      <c r="Y24" s="273"/>
      <c r="Z24" s="275" t="s">
        <v>28</v>
      </c>
      <c r="AA24" s="262"/>
      <c r="AB24" s="262"/>
      <c r="AC24" s="262" t="s">
        <v>352</v>
      </c>
      <c r="AD24" s="262" t="s">
        <v>358</v>
      </c>
      <c r="AE24" s="299" t="s">
        <v>370</v>
      </c>
      <c r="AF24" s="300" t="s">
        <v>396</v>
      </c>
      <c r="AG24" s="300"/>
      <c r="AH24" s="300"/>
    </row>
    <row r="25" spans="2:36" ht="15.75" customHeight="1">
      <c r="B25" s="278"/>
      <c r="C25" s="279"/>
      <c r="D25" s="203"/>
      <c r="E25" s="303"/>
      <c r="F25" s="280"/>
      <c r="G25" s="303"/>
      <c r="H25" s="294"/>
      <c r="I25" s="219" t="s">
        <v>383</v>
      </c>
      <c r="J25" s="205" t="s">
        <v>389</v>
      </c>
      <c r="K25" s="221"/>
      <c r="L25" s="219"/>
      <c r="M25" s="207"/>
      <c r="N25" s="207"/>
      <c r="O25" s="207"/>
      <c r="P25" s="207"/>
      <c r="Q25" s="201">
        <v>1</v>
      </c>
      <c r="R25" s="201">
        <v>1</v>
      </c>
      <c r="S25" s="201">
        <v>1</v>
      </c>
      <c r="T25" s="201">
        <v>1</v>
      </c>
      <c r="U25" s="201">
        <v>1</v>
      </c>
      <c r="V25" s="201">
        <v>1</v>
      </c>
      <c r="W25" s="201">
        <v>1</v>
      </c>
      <c r="X25" s="201">
        <v>1</v>
      </c>
      <c r="Y25" s="273"/>
      <c r="Z25" s="275"/>
      <c r="AA25" s="262"/>
      <c r="AB25" s="262"/>
      <c r="AC25" s="262"/>
      <c r="AD25" s="262"/>
      <c r="AE25" s="299"/>
      <c r="AF25" s="301"/>
      <c r="AG25" s="301"/>
      <c r="AH25" s="301"/>
    </row>
    <row r="26" spans="2:36" ht="20.100000000000001" customHeight="1">
      <c r="B26" s="278"/>
      <c r="C26" s="279"/>
      <c r="D26" s="209"/>
      <c r="E26" s="304"/>
      <c r="F26" s="280"/>
      <c r="G26" s="304"/>
      <c r="H26" s="295"/>
      <c r="I26" s="210" t="s">
        <v>384</v>
      </c>
      <c r="J26" s="211"/>
      <c r="K26" s="212"/>
      <c r="L26" s="210"/>
      <c r="M26" s="213"/>
      <c r="N26" s="213"/>
      <c r="O26" s="213"/>
      <c r="P26" s="213"/>
      <c r="Q26" s="201">
        <v>1</v>
      </c>
      <c r="R26" s="201">
        <v>1</v>
      </c>
      <c r="S26" s="213">
        <v>1</v>
      </c>
      <c r="T26" s="213">
        <v>1</v>
      </c>
      <c r="U26" s="213"/>
      <c r="V26" s="213"/>
      <c r="W26" s="213"/>
      <c r="X26" s="213"/>
      <c r="Y26" s="274"/>
      <c r="Z26" s="275"/>
      <c r="AA26" s="262"/>
      <c r="AB26" s="262"/>
      <c r="AC26" s="262"/>
      <c r="AD26" s="262"/>
      <c r="AE26" s="299"/>
      <c r="AF26" s="301"/>
      <c r="AG26" s="301"/>
      <c r="AH26" s="301"/>
    </row>
    <row r="27" spans="2:36" ht="12" hidden="1" customHeight="1">
      <c r="B27" s="278"/>
      <c r="C27" s="275" t="s">
        <v>73</v>
      </c>
      <c r="D27" s="196"/>
      <c r="E27" s="296"/>
      <c r="F27" s="280">
        <v>50</v>
      </c>
      <c r="G27" s="296"/>
      <c r="H27" s="293" t="s">
        <v>390</v>
      </c>
      <c r="I27" s="198" t="s">
        <v>77</v>
      </c>
      <c r="J27" s="226"/>
      <c r="K27" s="200"/>
      <c r="L27" s="198"/>
      <c r="M27" s="201">
        <v>1</v>
      </c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73"/>
      <c r="Z27" s="275"/>
      <c r="AA27" s="262"/>
      <c r="AB27" s="262"/>
      <c r="AC27" s="262"/>
      <c r="AD27" s="262"/>
    </row>
    <row r="28" spans="2:36" ht="12" hidden="1" customHeight="1">
      <c r="B28" s="278"/>
      <c r="C28" s="275"/>
      <c r="D28" s="203"/>
      <c r="E28" s="297"/>
      <c r="F28" s="280"/>
      <c r="G28" s="297"/>
      <c r="H28" s="294"/>
      <c r="I28" s="219" t="s">
        <v>383</v>
      </c>
      <c r="J28" s="227"/>
      <c r="K28" s="221"/>
      <c r="L28" s="219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73"/>
      <c r="Z28" s="275"/>
      <c r="AA28" s="262"/>
      <c r="AB28" s="262"/>
      <c r="AC28" s="262"/>
      <c r="AD28" s="262"/>
    </row>
    <row r="29" spans="2:36" ht="12" hidden="1" customHeight="1">
      <c r="B29" s="278"/>
      <c r="C29" s="275"/>
      <c r="D29" s="209"/>
      <c r="E29" s="298"/>
      <c r="F29" s="280"/>
      <c r="G29" s="298"/>
      <c r="H29" s="295"/>
      <c r="I29" s="210" t="s">
        <v>384</v>
      </c>
      <c r="J29" s="228"/>
      <c r="K29" s="212"/>
      <c r="L29" s="210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74"/>
      <c r="Z29" s="275"/>
      <c r="AA29" s="262"/>
      <c r="AB29" s="262"/>
      <c r="AC29" s="262"/>
      <c r="AD29" s="262"/>
    </row>
    <row r="30" spans="2:36" ht="12" hidden="1" customHeight="1">
      <c r="B30" s="278"/>
      <c r="C30" s="275" t="s">
        <v>74</v>
      </c>
      <c r="D30" s="196"/>
      <c r="E30" s="296"/>
      <c r="F30" s="280">
        <v>50</v>
      </c>
      <c r="G30" s="296"/>
      <c r="H30" s="293" t="s">
        <v>390</v>
      </c>
      <c r="I30" s="198" t="s">
        <v>77</v>
      </c>
      <c r="J30" s="226"/>
      <c r="K30" s="200"/>
      <c r="L30" s="198"/>
      <c r="M30" s="201">
        <v>1</v>
      </c>
      <c r="N30" s="201">
        <v>1</v>
      </c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73"/>
      <c r="Z30" s="275"/>
      <c r="AA30" s="262"/>
      <c r="AB30" s="262"/>
      <c r="AC30" s="262"/>
      <c r="AD30" s="262"/>
      <c r="AJ30" s="187" t="s">
        <v>31</v>
      </c>
    </row>
    <row r="31" spans="2:36" ht="12" hidden="1" customHeight="1">
      <c r="B31" s="278"/>
      <c r="C31" s="275"/>
      <c r="D31" s="203"/>
      <c r="E31" s="297"/>
      <c r="F31" s="280"/>
      <c r="G31" s="297"/>
      <c r="H31" s="294"/>
      <c r="I31" s="219" t="s">
        <v>383</v>
      </c>
      <c r="J31" s="227"/>
      <c r="K31" s="221"/>
      <c r="L31" s="219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73"/>
      <c r="Z31" s="275"/>
      <c r="AA31" s="262"/>
      <c r="AB31" s="262"/>
      <c r="AC31" s="262"/>
      <c r="AD31" s="262"/>
    </row>
    <row r="32" spans="2:36" ht="12" hidden="1" customHeight="1">
      <c r="B32" s="278"/>
      <c r="C32" s="275"/>
      <c r="D32" s="209"/>
      <c r="E32" s="298"/>
      <c r="F32" s="280"/>
      <c r="G32" s="298"/>
      <c r="H32" s="295"/>
      <c r="I32" s="210" t="s">
        <v>384</v>
      </c>
      <c r="J32" s="228"/>
      <c r="K32" s="212"/>
      <c r="L32" s="210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74"/>
      <c r="Z32" s="275"/>
      <c r="AA32" s="262"/>
      <c r="AB32" s="262"/>
      <c r="AC32" s="262"/>
      <c r="AD32" s="262"/>
    </row>
    <row r="33" spans="2:34" ht="12" hidden="1" customHeight="1">
      <c r="B33" s="278"/>
      <c r="C33" s="275" t="s">
        <v>64</v>
      </c>
      <c r="D33" s="196"/>
      <c r="E33" s="268"/>
      <c r="F33" s="280">
        <v>50</v>
      </c>
      <c r="G33" s="268"/>
      <c r="H33" s="293" t="s">
        <v>390</v>
      </c>
      <c r="I33" s="198" t="s">
        <v>77</v>
      </c>
      <c r="J33" s="226"/>
      <c r="K33" s="224"/>
      <c r="L33" s="198"/>
      <c r="M33" s="201"/>
      <c r="N33" s="201">
        <v>1</v>
      </c>
      <c r="O33" s="201">
        <v>1</v>
      </c>
      <c r="P33" s="201"/>
      <c r="Q33" s="201"/>
      <c r="R33" s="201"/>
      <c r="S33" s="201"/>
      <c r="T33" s="201"/>
      <c r="U33" s="201"/>
      <c r="V33" s="201"/>
      <c r="W33" s="201"/>
      <c r="X33" s="201"/>
      <c r="Y33" s="273"/>
      <c r="Z33" s="275"/>
      <c r="AA33" s="262"/>
      <c r="AB33" s="262"/>
      <c r="AC33" s="262"/>
      <c r="AD33" s="262"/>
    </row>
    <row r="34" spans="2:34" ht="12" hidden="1" customHeight="1">
      <c r="B34" s="278"/>
      <c r="C34" s="275"/>
      <c r="D34" s="203"/>
      <c r="E34" s="268"/>
      <c r="F34" s="280"/>
      <c r="G34" s="268"/>
      <c r="H34" s="294"/>
      <c r="I34" s="219" t="s">
        <v>383</v>
      </c>
      <c r="J34" s="227"/>
      <c r="K34" s="229"/>
      <c r="L34" s="219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73"/>
      <c r="Z34" s="275"/>
      <c r="AA34" s="262"/>
      <c r="AB34" s="262"/>
      <c r="AC34" s="262"/>
      <c r="AD34" s="262"/>
    </row>
    <row r="35" spans="2:34" ht="12" hidden="1" customHeight="1">
      <c r="B35" s="278"/>
      <c r="C35" s="275"/>
      <c r="D35" s="209"/>
      <c r="E35" s="268"/>
      <c r="F35" s="280"/>
      <c r="G35" s="268"/>
      <c r="H35" s="295"/>
      <c r="I35" s="210" t="s">
        <v>384</v>
      </c>
      <c r="J35" s="228"/>
      <c r="K35" s="212"/>
      <c r="L35" s="210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74"/>
      <c r="Z35" s="275"/>
      <c r="AA35" s="262"/>
      <c r="AB35" s="262"/>
      <c r="AC35" s="262"/>
      <c r="AD35" s="262"/>
    </row>
    <row r="36" spans="2:34" ht="12" hidden="1" customHeight="1">
      <c r="B36" s="278"/>
      <c r="C36" s="275" t="s">
        <v>66</v>
      </c>
      <c r="D36" s="196"/>
      <c r="E36" s="268"/>
      <c r="F36" s="280">
        <v>50</v>
      </c>
      <c r="G36" s="268"/>
      <c r="H36" s="293" t="s">
        <v>390</v>
      </c>
      <c r="I36" s="198" t="s">
        <v>77</v>
      </c>
      <c r="J36" s="226"/>
      <c r="K36" s="224"/>
      <c r="L36" s="198"/>
      <c r="M36" s="201"/>
      <c r="N36" s="201">
        <v>1</v>
      </c>
      <c r="O36" s="201">
        <v>1</v>
      </c>
      <c r="P36" s="201">
        <v>1</v>
      </c>
      <c r="Q36" s="201">
        <v>1</v>
      </c>
      <c r="R36" s="201"/>
      <c r="S36" s="201"/>
      <c r="T36" s="201"/>
      <c r="U36" s="201"/>
      <c r="V36" s="201"/>
      <c r="W36" s="201"/>
      <c r="X36" s="201"/>
      <c r="Y36" s="273"/>
      <c r="Z36" s="275"/>
      <c r="AA36" s="262"/>
      <c r="AB36" s="262"/>
      <c r="AC36" s="262"/>
      <c r="AD36" s="262"/>
    </row>
    <row r="37" spans="2:34" ht="12" hidden="1" customHeight="1">
      <c r="B37" s="278"/>
      <c r="C37" s="275"/>
      <c r="D37" s="203"/>
      <c r="E37" s="268"/>
      <c r="F37" s="280"/>
      <c r="G37" s="268"/>
      <c r="H37" s="294"/>
      <c r="I37" s="219" t="s">
        <v>383</v>
      </c>
      <c r="J37" s="227"/>
      <c r="K37" s="229"/>
      <c r="L37" s="219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73"/>
      <c r="Z37" s="275"/>
      <c r="AA37" s="262"/>
      <c r="AB37" s="262"/>
      <c r="AC37" s="262"/>
      <c r="AD37" s="262"/>
    </row>
    <row r="38" spans="2:34" ht="12" hidden="1" customHeight="1">
      <c r="B38" s="278"/>
      <c r="C38" s="275"/>
      <c r="D38" s="209"/>
      <c r="E38" s="268"/>
      <c r="F38" s="280"/>
      <c r="G38" s="268"/>
      <c r="H38" s="295"/>
      <c r="I38" s="210" t="s">
        <v>384</v>
      </c>
      <c r="J38" s="228"/>
      <c r="K38" s="212"/>
      <c r="L38" s="210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74"/>
      <c r="Z38" s="275"/>
      <c r="AA38" s="262"/>
      <c r="AB38" s="262"/>
      <c r="AC38" s="262"/>
      <c r="AD38" s="262"/>
    </row>
    <row r="39" spans="2:34" ht="12" hidden="1" customHeight="1">
      <c r="B39" s="278"/>
      <c r="C39" s="275" t="s">
        <v>65</v>
      </c>
      <c r="D39" s="196"/>
      <c r="E39" s="268"/>
      <c r="F39" s="280">
        <v>50</v>
      </c>
      <c r="G39" s="268"/>
      <c r="H39" s="293" t="s">
        <v>390</v>
      </c>
      <c r="I39" s="198" t="s">
        <v>77</v>
      </c>
      <c r="J39" s="226"/>
      <c r="K39" s="224"/>
      <c r="L39" s="198"/>
      <c r="M39" s="201"/>
      <c r="N39" s="201"/>
      <c r="O39" s="201"/>
      <c r="P39" s="201"/>
      <c r="Q39" s="201">
        <v>1</v>
      </c>
      <c r="R39" s="201"/>
      <c r="S39" s="201"/>
      <c r="T39" s="201"/>
      <c r="U39" s="201"/>
      <c r="V39" s="201"/>
      <c r="W39" s="201"/>
      <c r="X39" s="201"/>
      <c r="Y39" s="273"/>
      <c r="Z39" s="275"/>
      <c r="AA39" s="262"/>
      <c r="AB39" s="262"/>
      <c r="AC39" s="262"/>
      <c r="AD39" s="262"/>
      <c r="AF39" s="230"/>
      <c r="AG39" s="230"/>
      <c r="AH39" s="230"/>
    </row>
    <row r="40" spans="2:34" ht="12" hidden="1" customHeight="1">
      <c r="B40" s="278"/>
      <c r="C40" s="275"/>
      <c r="D40" s="203"/>
      <c r="E40" s="268"/>
      <c r="F40" s="280"/>
      <c r="G40" s="268"/>
      <c r="H40" s="294"/>
      <c r="I40" s="219" t="s">
        <v>383</v>
      </c>
      <c r="J40" s="227"/>
      <c r="K40" s="229"/>
      <c r="L40" s="219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73"/>
      <c r="Z40" s="275"/>
      <c r="AA40" s="262"/>
      <c r="AB40" s="262"/>
      <c r="AC40" s="262"/>
      <c r="AD40" s="262"/>
      <c r="AF40" s="230"/>
      <c r="AG40" s="230"/>
      <c r="AH40" s="230"/>
    </row>
    <row r="41" spans="2:34" ht="12" hidden="1" customHeight="1">
      <c r="B41" s="278"/>
      <c r="C41" s="275"/>
      <c r="D41" s="203"/>
      <c r="E41" s="268"/>
      <c r="F41" s="280"/>
      <c r="G41" s="268"/>
      <c r="H41" s="295"/>
      <c r="I41" s="210" t="s">
        <v>384</v>
      </c>
      <c r="J41" s="227"/>
      <c r="K41" s="223"/>
      <c r="L41" s="219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74"/>
      <c r="Z41" s="275"/>
      <c r="AA41" s="262"/>
      <c r="AB41" s="262"/>
      <c r="AC41" s="262"/>
      <c r="AD41" s="262"/>
    </row>
    <row r="42" spans="2:34" ht="12" hidden="1" customHeight="1">
      <c r="B42" s="278"/>
      <c r="C42" s="275" t="s">
        <v>67</v>
      </c>
      <c r="D42" s="196"/>
      <c r="E42" s="268"/>
      <c r="F42" s="280">
        <v>50</v>
      </c>
      <c r="G42" s="268"/>
      <c r="H42" s="293" t="s">
        <v>390</v>
      </c>
      <c r="I42" s="198" t="s">
        <v>77</v>
      </c>
      <c r="J42" s="226"/>
      <c r="K42" s="224"/>
      <c r="L42" s="198"/>
      <c r="M42" s="201"/>
      <c r="N42" s="201"/>
      <c r="O42" s="201"/>
      <c r="P42" s="201"/>
      <c r="Q42" s="201">
        <v>1</v>
      </c>
      <c r="R42" s="201">
        <v>1</v>
      </c>
      <c r="S42" s="201"/>
      <c r="T42" s="201"/>
      <c r="U42" s="201"/>
      <c r="V42" s="201"/>
      <c r="W42" s="201"/>
      <c r="X42" s="201"/>
      <c r="Y42" s="273"/>
      <c r="Z42" s="275"/>
      <c r="AA42" s="262"/>
      <c r="AB42" s="262"/>
      <c r="AC42" s="262"/>
      <c r="AD42" s="262"/>
      <c r="AF42" s="230"/>
      <c r="AG42" s="230"/>
      <c r="AH42" s="230"/>
    </row>
    <row r="43" spans="2:34" ht="12" hidden="1" customHeight="1">
      <c r="B43" s="278"/>
      <c r="C43" s="275"/>
      <c r="D43" s="203"/>
      <c r="E43" s="268"/>
      <c r="F43" s="280"/>
      <c r="G43" s="268"/>
      <c r="H43" s="294"/>
      <c r="I43" s="219" t="s">
        <v>383</v>
      </c>
      <c r="J43" s="227"/>
      <c r="K43" s="229"/>
      <c r="L43" s="219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73"/>
      <c r="Z43" s="275"/>
      <c r="AA43" s="262"/>
      <c r="AB43" s="262"/>
      <c r="AC43" s="262"/>
      <c r="AD43" s="262"/>
      <c r="AF43" s="230"/>
      <c r="AG43" s="230"/>
      <c r="AH43" s="230"/>
    </row>
    <row r="44" spans="2:34" ht="12" hidden="1" customHeight="1">
      <c r="B44" s="278"/>
      <c r="C44" s="275"/>
      <c r="D44" s="203"/>
      <c r="E44" s="268"/>
      <c r="F44" s="280"/>
      <c r="G44" s="268"/>
      <c r="H44" s="295"/>
      <c r="I44" s="210" t="s">
        <v>384</v>
      </c>
      <c r="J44" s="227"/>
      <c r="K44" s="223"/>
      <c r="L44" s="219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74"/>
      <c r="Z44" s="275"/>
      <c r="AA44" s="262"/>
      <c r="AB44" s="262"/>
      <c r="AC44" s="262"/>
      <c r="AD44" s="262"/>
    </row>
    <row r="45" spans="2:34" ht="12" hidden="1" customHeight="1">
      <c r="B45" s="278"/>
      <c r="C45" s="275" t="s">
        <v>68</v>
      </c>
      <c r="D45" s="196"/>
      <c r="E45" s="268"/>
      <c r="F45" s="280">
        <v>50</v>
      </c>
      <c r="G45" s="268"/>
      <c r="H45" s="293" t="s">
        <v>390</v>
      </c>
      <c r="I45" s="198" t="s">
        <v>77</v>
      </c>
      <c r="J45" s="226"/>
      <c r="K45" s="224"/>
      <c r="L45" s="198"/>
      <c r="M45" s="201"/>
      <c r="N45" s="201"/>
      <c r="O45" s="201"/>
      <c r="P45" s="201"/>
      <c r="Q45" s="201"/>
      <c r="R45" s="201"/>
      <c r="S45" s="201">
        <v>1</v>
      </c>
      <c r="T45" s="201">
        <v>1</v>
      </c>
      <c r="U45" s="201">
        <v>1</v>
      </c>
      <c r="V45" s="201">
        <v>1</v>
      </c>
      <c r="W45" s="201">
        <v>1</v>
      </c>
      <c r="X45" s="201">
        <v>1</v>
      </c>
      <c r="Y45" s="273"/>
      <c r="Z45" s="275"/>
      <c r="AA45" s="262"/>
      <c r="AB45" s="262"/>
      <c r="AC45" s="262"/>
      <c r="AD45" s="262"/>
      <c r="AF45" s="230"/>
      <c r="AG45" s="230"/>
      <c r="AH45" s="230"/>
    </row>
    <row r="46" spans="2:34" ht="12" hidden="1" customHeight="1">
      <c r="B46" s="278"/>
      <c r="C46" s="275"/>
      <c r="D46" s="203"/>
      <c r="E46" s="268"/>
      <c r="F46" s="280"/>
      <c r="G46" s="268"/>
      <c r="H46" s="294"/>
      <c r="I46" s="219" t="s">
        <v>383</v>
      </c>
      <c r="J46" s="227"/>
      <c r="K46" s="229"/>
      <c r="L46" s="219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73"/>
      <c r="Z46" s="275"/>
      <c r="AA46" s="262"/>
      <c r="AB46" s="262"/>
      <c r="AC46" s="262"/>
      <c r="AD46" s="262"/>
      <c r="AF46" s="230"/>
      <c r="AG46" s="230"/>
      <c r="AH46" s="230"/>
    </row>
    <row r="47" spans="2:34" ht="12" hidden="1" customHeight="1">
      <c r="B47" s="278"/>
      <c r="C47" s="275"/>
      <c r="D47" s="209"/>
      <c r="E47" s="268"/>
      <c r="F47" s="280"/>
      <c r="G47" s="268"/>
      <c r="H47" s="295"/>
      <c r="I47" s="210" t="s">
        <v>384</v>
      </c>
      <c r="J47" s="228"/>
      <c r="K47" s="212"/>
      <c r="L47" s="210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74"/>
      <c r="Z47" s="275"/>
      <c r="AA47" s="262"/>
      <c r="AB47" s="262"/>
      <c r="AC47" s="262"/>
      <c r="AD47" s="262"/>
      <c r="AF47" s="231"/>
      <c r="AG47" s="231"/>
      <c r="AH47" s="231"/>
    </row>
    <row r="48" spans="2:34" ht="15.75" customHeight="1">
      <c r="B48" s="278">
        <v>9</v>
      </c>
      <c r="C48" s="279" t="s">
        <v>69</v>
      </c>
      <c r="D48" s="196"/>
      <c r="E48" s="268" t="s">
        <v>28</v>
      </c>
      <c r="F48" s="280">
        <v>100</v>
      </c>
      <c r="G48" s="268"/>
      <c r="H48" s="281" t="s">
        <v>382</v>
      </c>
      <c r="I48" s="198" t="s">
        <v>77</v>
      </c>
      <c r="J48" s="199">
        <v>45139</v>
      </c>
      <c r="K48" s="222" t="s">
        <v>112</v>
      </c>
      <c r="L48" s="198"/>
      <c r="M48" s="201"/>
      <c r="N48" s="201"/>
      <c r="O48" s="201"/>
      <c r="P48" s="201">
        <v>1</v>
      </c>
      <c r="Q48" s="201">
        <v>1</v>
      </c>
      <c r="R48" s="201"/>
      <c r="S48" s="201"/>
      <c r="T48" s="201"/>
      <c r="U48" s="201"/>
      <c r="V48" s="201"/>
      <c r="W48" s="201"/>
      <c r="X48" s="201"/>
      <c r="Y48" s="273"/>
      <c r="Z48" s="275" t="s">
        <v>28</v>
      </c>
      <c r="AA48" s="262"/>
      <c r="AB48" s="262"/>
      <c r="AC48" s="262" t="s">
        <v>353</v>
      </c>
      <c r="AD48" s="262" t="s">
        <v>359</v>
      </c>
      <c r="AF48" s="230"/>
      <c r="AG48" s="230"/>
      <c r="AH48" s="230"/>
    </row>
    <row r="49" spans="2:34" ht="15.75" customHeight="1">
      <c r="B49" s="278"/>
      <c r="C49" s="279"/>
      <c r="D49" s="203"/>
      <c r="E49" s="268"/>
      <c r="F49" s="280"/>
      <c r="G49" s="268"/>
      <c r="H49" s="282"/>
      <c r="I49" s="219" t="s">
        <v>383</v>
      </c>
      <c r="J49" s="205" t="s">
        <v>389</v>
      </c>
      <c r="K49" s="229"/>
      <c r="L49" s="219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73"/>
      <c r="Z49" s="275"/>
      <c r="AA49" s="262"/>
      <c r="AB49" s="262"/>
      <c r="AC49" s="262"/>
      <c r="AD49" s="262"/>
      <c r="AF49" s="230"/>
      <c r="AG49" s="230"/>
      <c r="AH49" s="230"/>
    </row>
    <row r="50" spans="2:34" ht="15.75" customHeight="1">
      <c r="B50" s="278"/>
      <c r="C50" s="279"/>
      <c r="D50" s="209"/>
      <c r="E50" s="268"/>
      <c r="F50" s="280"/>
      <c r="G50" s="268"/>
      <c r="H50" s="283"/>
      <c r="I50" s="210" t="s">
        <v>384</v>
      </c>
      <c r="J50" s="211">
        <v>45130</v>
      </c>
      <c r="K50" s="212"/>
      <c r="L50" s="210"/>
      <c r="M50" s="213"/>
      <c r="N50" s="213"/>
      <c r="O50" s="213"/>
      <c r="P50" s="213">
        <v>1</v>
      </c>
      <c r="Q50" s="213">
        <v>1</v>
      </c>
      <c r="R50" s="213"/>
      <c r="S50" s="213"/>
      <c r="T50" s="213"/>
      <c r="U50" s="213"/>
      <c r="V50" s="213"/>
      <c r="W50" s="213"/>
      <c r="X50" s="213"/>
      <c r="Y50" s="274"/>
      <c r="Z50" s="275"/>
      <c r="AA50" s="262"/>
      <c r="AB50" s="262"/>
      <c r="AC50" s="262"/>
      <c r="AD50" s="262"/>
      <c r="AF50" s="231"/>
      <c r="AG50" s="231"/>
      <c r="AH50" s="231"/>
    </row>
    <row r="51" spans="2:34" ht="15.75" customHeight="1">
      <c r="B51" s="278">
        <v>10</v>
      </c>
      <c r="C51" s="279" t="s">
        <v>88</v>
      </c>
      <c r="D51" s="196"/>
      <c r="E51" s="268"/>
      <c r="F51" s="280">
        <v>100</v>
      </c>
      <c r="G51" s="268"/>
      <c r="H51" s="281" t="s">
        <v>382</v>
      </c>
      <c r="I51" s="198" t="s">
        <v>77</v>
      </c>
      <c r="J51" s="199">
        <v>45078</v>
      </c>
      <c r="K51" s="224" t="s">
        <v>113</v>
      </c>
      <c r="L51" s="198"/>
      <c r="M51" s="201">
        <v>1</v>
      </c>
      <c r="N51" s="201">
        <v>1</v>
      </c>
      <c r="O51" s="201">
        <v>1</v>
      </c>
      <c r="P51" s="201"/>
      <c r="Q51" s="201"/>
      <c r="R51" s="201"/>
      <c r="S51" s="201"/>
      <c r="T51" s="201"/>
      <c r="U51" s="201"/>
      <c r="V51" s="201"/>
      <c r="W51" s="201"/>
      <c r="X51" s="201"/>
      <c r="Y51" s="287" t="s">
        <v>96</v>
      </c>
      <c r="Z51" s="275" t="s">
        <v>28</v>
      </c>
      <c r="AA51" s="290" t="s">
        <v>95</v>
      </c>
      <c r="AB51" s="262" t="s">
        <v>340</v>
      </c>
      <c r="AC51" s="262" t="s">
        <v>355</v>
      </c>
      <c r="AD51" s="291" t="s">
        <v>360</v>
      </c>
      <c r="AF51" s="230"/>
      <c r="AG51" s="230"/>
      <c r="AH51" s="230"/>
    </row>
    <row r="52" spans="2:34" ht="15" customHeight="1">
      <c r="B52" s="278"/>
      <c r="C52" s="279"/>
      <c r="D52" s="203"/>
      <c r="E52" s="268"/>
      <c r="F52" s="280"/>
      <c r="G52" s="268"/>
      <c r="H52" s="282"/>
      <c r="I52" s="219" t="s">
        <v>383</v>
      </c>
      <c r="J52" s="199">
        <v>45139</v>
      </c>
      <c r="K52" s="229"/>
      <c r="L52" s="219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88"/>
      <c r="Z52" s="275"/>
      <c r="AA52" s="290"/>
      <c r="AB52" s="262"/>
      <c r="AC52" s="262"/>
      <c r="AD52" s="292"/>
      <c r="AF52" s="230"/>
      <c r="AG52" s="230"/>
      <c r="AH52" s="230"/>
    </row>
    <row r="53" spans="2:34" ht="15.75" customHeight="1">
      <c r="B53" s="278"/>
      <c r="C53" s="279"/>
      <c r="D53" s="209"/>
      <c r="E53" s="268"/>
      <c r="F53" s="280"/>
      <c r="G53" s="268"/>
      <c r="H53" s="283"/>
      <c r="I53" s="210" t="s">
        <v>384</v>
      </c>
      <c r="J53" s="211"/>
      <c r="K53" s="212"/>
      <c r="L53" s="210"/>
      <c r="M53" s="201">
        <v>1</v>
      </c>
      <c r="N53" s="201">
        <v>1</v>
      </c>
      <c r="O53" s="201">
        <v>1</v>
      </c>
      <c r="P53" s="213"/>
      <c r="Q53" s="213"/>
      <c r="R53" s="213"/>
      <c r="S53" s="213"/>
      <c r="T53" s="213"/>
      <c r="U53" s="213"/>
      <c r="V53" s="213"/>
      <c r="W53" s="213"/>
      <c r="X53" s="213"/>
      <c r="Y53" s="289"/>
      <c r="Z53" s="275"/>
      <c r="AA53" s="290"/>
      <c r="AB53" s="262"/>
      <c r="AC53" s="262"/>
      <c r="AD53" s="292"/>
      <c r="AF53" s="231"/>
      <c r="AG53" s="231"/>
      <c r="AH53" s="231"/>
    </row>
    <row r="54" spans="2:34" ht="15" customHeight="1">
      <c r="B54" s="278">
        <v>11</v>
      </c>
      <c r="C54" s="279" t="s">
        <v>162</v>
      </c>
      <c r="D54" s="196"/>
      <c r="E54" s="268"/>
      <c r="F54" s="280">
        <v>100</v>
      </c>
      <c r="G54" s="268"/>
      <c r="H54" s="281" t="s">
        <v>382</v>
      </c>
      <c r="I54" s="198" t="s">
        <v>77</v>
      </c>
      <c r="J54" s="199">
        <v>45200</v>
      </c>
      <c r="K54" s="232">
        <v>24</v>
      </c>
      <c r="L54" s="198"/>
      <c r="M54" s="201"/>
      <c r="N54" s="201"/>
      <c r="O54" s="201"/>
      <c r="P54" s="201">
        <v>1</v>
      </c>
      <c r="Q54" s="201">
        <v>1</v>
      </c>
      <c r="R54" s="201">
        <v>1</v>
      </c>
      <c r="S54" s="201">
        <v>1</v>
      </c>
      <c r="T54" s="201"/>
      <c r="U54" s="201"/>
      <c r="V54" s="201"/>
      <c r="W54" s="201"/>
      <c r="X54" s="201"/>
      <c r="Y54" s="272"/>
      <c r="Z54" s="275" t="s">
        <v>391</v>
      </c>
      <c r="AA54" s="284"/>
      <c r="AB54" s="262" t="s">
        <v>341</v>
      </c>
      <c r="AC54" s="262" t="s">
        <v>354</v>
      </c>
      <c r="AD54" s="262" t="s">
        <v>361</v>
      </c>
      <c r="AE54" s="285" t="s">
        <v>371</v>
      </c>
      <c r="AF54" s="286" t="s">
        <v>395</v>
      </c>
      <c r="AG54" s="286"/>
      <c r="AH54" s="286"/>
    </row>
    <row r="55" spans="2:34" ht="15" customHeight="1">
      <c r="B55" s="278"/>
      <c r="C55" s="279"/>
      <c r="D55" s="203"/>
      <c r="E55" s="268"/>
      <c r="F55" s="280"/>
      <c r="G55" s="268"/>
      <c r="H55" s="282"/>
      <c r="I55" s="219" t="s">
        <v>383</v>
      </c>
      <c r="J55" s="205"/>
      <c r="K55" s="229"/>
      <c r="L55" s="219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73"/>
      <c r="Z55" s="275"/>
      <c r="AA55" s="284"/>
      <c r="AB55" s="262"/>
      <c r="AC55" s="262"/>
      <c r="AD55" s="262"/>
      <c r="AE55" s="285"/>
      <c r="AF55" s="286"/>
      <c r="AG55" s="286"/>
      <c r="AH55" s="286"/>
    </row>
    <row r="56" spans="2:34" ht="14.25" customHeight="1">
      <c r="B56" s="278"/>
      <c r="C56" s="279"/>
      <c r="D56" s="209"/>
      <c r="E56" s="268"/>
      <c r="F56" s="280"/>
      <c r="G56" s="268"/>
      <c r="H56" s="283"/>
      <c r="I56" s="210" t="s">
        <v>384</v>
      </c>
      <c r="J56" s="211">
        <v>45229</v>
      </c>
      <c r="K56" s="212"/>
      <c r="L56" s="210"/>
      <c r="M56" s="213"/>
      <c r="N56" s="213"/>
      <c r="O56" s="213"/>
      <c r="P56" s="213">
        <v>1</v>
      </c>
      <c r="Q56" s="213">
        <v>1</v>
      </c>
      <c r="R56" s="213">
        <v>1</v>
      </c>
      <c r="S56" s="213">
        <v>1</v>
      </c>
      <c r="T56" s="213"/>
      <c r="U56" s="213"/>
      <c r="V56" s="213"/>
      <c r="W56" s="213"/>
      <c r="X56" s="213"/>
      <c r="Y56" s="274"/>
      <c r="Z56" s="275"/>
      <c r="AA56" s="284"/>
      <c r="AB56" s="262"/>
      <c r="AC56" s="262"/>
      <c r="AD56" s="262"/>
      <c r="AE56" s="285"/>
      <c r="AF56" s="286"/>
      <c r="AG56" s="286"/>
      <c r="AH56" s="286"/>
    </row>
    <row r="57" spans="2:34" ht="15" customHeight="1">
      <c r="B57" s="278">
        <v>12</v>
      </c>
      <c r="C57" s="279" t="s">
        <v>163</v>
      </c>
      <c r="D57" s="196"/>
      <c r="E57" s="268"/>
      <c r="F57" s="280">
        <v>100</v>
      </c>
      <c r="G57" s="268"/>
      <c r="H57" s="281" t="s">
        <v>382</v>
      </c>
      <c r="I57" s="198" t="s">
        <v>77</v>
      </c>
      <c r="J57" s="199">
        <v>45231</v>
      </c>
      <c r="K57" s="224"/>
      <c r="L57" s="198"/>
      <c r="M57" s="201"/>
      <c r="N57" s="201"/>
      <c r="O57" s="201"/>
      <c r="P57" s="201"/>
      <c r="Q57" s="201"/>
      <c r="R57" s="201"/>
      <c r="S57" s="201">
        <v>1</v>
      </c>
      <c r="T57" s="201">
        <v>1</v>
      </c>
      <c r="U57" s="201"/>
      <c r="V57" s="201"/>
      <c r="W57" s="201"/>
      <c r="X57" s="201"/>
      <c r="Y57" s="272"/>
      <c r="Z57" s="275" t="s">
        <v>391</v>
      </c>
      <c r="AA57" s="284"/>
      <c r="AB57" s="262"/>
      <c r="AC57" s="262"/>
      <c r="AD57" s="262"/>
      <c r="AF57" s="230"/>
      <c r="AG57" s="265" t="s">
        <v>405</v>
      </c>
      <c r="AH57" s="265"/>
    </row>
    <row r="58" spans="2:34" ht="15" customHeight="1">
      <c r="B58" s="278"/>
      <c r="C58" s="279"/>
      <c r="D58" s="203"/>
      <c r="E58" s="268"/>
      <c r="F58" s="280"/>
      <c r="G58" s="268"/>
      <c r="H58" s="282"/>
      <c r="I58" s="219" t="s">
        <v>383</v>
      </c>
      <c r="J58" s="205"/>
      <c r="K58" s="229"/>
      <c r="L58" s="219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73"/>
      <c r="Z58" s="275"/>
      <c r="AA58" s="284"/>
      <c r="AB58" s="262"/>
      <c r="AC58" s="262"/>
      <c r="AD58" s="262"/>
      <c r="AF58" s="230"/>
      <c r="AG58" s="266"/>
      <c r="AH58" s="266"/>
    </row>
    <row r="59" spans="2:34" ht="15.75" customHeight="1">
      <c r="B59" s="278"/>
      <c r="C59" s="279"/>
      <c r="D59" s="209"/>
      <c r="E59" s="268"/>
      <c r="F59" s="280"/>
      <c r="G59" s="268"/>
      <c r="H59" s="283"/>
      <c r="I59" s="210" t="s">
        <v>384</v>
      </c>
      <c r="J59" s="211">
        <v>45258</v>
      </c>
      <c r="K59" s="212"/>
      <c r="L59" s="210"/>
      <c r="M59" s="213"/>
      <c r="N59" s="213"/>
      <c r="O59" s="213"/>
      <c r="P59" s="213"/>
      <c r="Q59" s="213"/>
      <c r="R59" s="213"/>
      <c r="S59" s="213">
        <v>1</v>
      </c>
      <c r="T59" s="213">
        <v>1</v>
      </c>
      <c r="U59" s="213"/>
      <c r="V59" s="213"/>
      <c r="W59" s="213"/>
      <c r="X59" s="213"/>
      <c r="Y59" s="274"/>
      <c r="Z59" s="275"/>
      <c r="AA59" s="284"/>
      <c r="AB59" s="262"/>
      <c r="AC59" s="262"/>
      <c r="AD59" s="262"/>
      <c r="AF59" s="231"/>
      <c r="AG59" s="266"/>
      <c r="AH59" s="266"/>
    </row>
    <row r="60" spans="2:34" ht="15" customHeight="1">
      <c r="B60" s="278">
        <v>13</v>
      </c>
      <c r="C60" s="279" t="s">
        <v>415</v>
      </c>
      <c r="D60" s="196"/>
      <c r="E60" s="268"/>
      <c r="F60" s="280">
        <v>100</v>
      </c>
      <c r="G60" s="268"/>
      <c r="H60" s="281" t="s">
        <v>382</v>
      </c>
      <c r="I60" s="198" t="s">
        <v>77</v>
      </c>
      <c r="J60" s="199">
        <v>45346</v>
      </c>
      <c r="K60" s="224" t="s">
        <v>112</v>
      </c>
      <c r="L60" s="198"/>
      <c r="M60" s="201"/>
      <c r="N60" s="201"/>
      <c r="O60" s="201"/>
      <c r="P60" s="201"/>
      <c r="Q60" s="201"/>
      <c r="R60" s="201"/>
      <c r="S60" s="201"/>
      <c r="T60" s="201"/>
      <c r="U60" s="201">
        <v>1</v>
      </c>
      <c r="V60" s="201">
        <v>1</v>
      </c>
      <c r="W60" s="201">
        <v>1</v>
      </c>
      <c r="X60" s="201"/>
      <c r="Y60" s="272"/>
      <c r="Z60" s="275" t="s">
        <v>62</v>
      </c>
      <c r="AA60" s="284"/>
      <c r="AB60" s="262"/>
      <c r="AC60" s="262"/>
      <c r="AD60" s="262"/>
      <c r="AF60" s="230"/>
      <c r="AG60" s="265" t="s">
        <v>405</v>
      </c>
      <c r="AH60" s="265"/>
    </row>
    <row r="61" spans="2:34" ht="15" customHeight="1">
      <c r="B61" s="278"/>
      <c r="C61" s="279"/>
      <c r="D61" s="203"/>
      <c r="E61" s="268"/>
      <c r="F61" s="280"/>
      <c r="G61" s="268"/>
      <c r="H61" s="282"/>
      <c r="I61" s="219" t="s">
        <v>383</v>
      </c>
      <c r="J61" s="205"/>
      <c r="K61" s="229"/>
      <c r="L61" s="219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73"/>
      <c r="Z61" s="275"/>
      <c r="AA61" s="284"/>
      <c r="AB61" s="262"/>
      <c r="AC61" s="262"/>
      <c r="AD61" s="262"/>
      <c r="AF61" s="230"/>
      <c r="AG61" s="266"/>
      <c r="AH61" s="266"/>
    </row>
    <row r="62" spans="2:34" ht="15.75" customHeight="1">
      <c r="B62" s="278"/>
      <c r="C62" s="279"/>
      <c r="D62" s="209"/>
      <c r="E62" s="268"/>
      <c r="F62" s="280"/>
      <c r="G62" s="268"/>
      <c r="H62" s="283"/>
      <c r="I62" s="210" t="s">
        <v>384</v>
      </c>
      <c r="J62" s="211"/>
      <c r="K62" s="212"/>
      <c r="L62" s="210"/>
      <c r="M62" s="213"/>
      <c r="N62" s="213"/>
      <c r="O62" s="213"/>
      <c r="P62" s="213"/>
      <c r="Q62" s="213"/>
      <c r="R62" s="213"/>
      <c r="S62" s="213"/>
      <c r="T62" s="213"/>
      <c r="U62" s="213">
        <v>1</v>
      </c>
      <c r="V62" s="213"/>
      <c r="W62" s="213"/>
      <c r="X62" s="213"/>
      <c r="Y62" s="274"/>
      <c r="Z62" s="275"/>
      <c r="AA62" s="284"/>
      <c r="AB62" s="262"/>
      <c r="AC62" s="262"/>
      <c r="AD62" s="262"/>
      <c r="AF62" s="231"/>
      <c r="AG62" s="266"/>
      <c r="AH62" s="266"/>
    </row>
    <row r="63" spans="2:34" ht="15" customHeight="1">
      <c r="B63" s="278">
        <v>14</v>
      </c>
      <c r="C63" s="279" t="s">
        <v>416</v>
      </c>
      <c r="D63" s="196"/>
      <c r="E63" s="268"/>
      <c r="F63" s="280">
        <v>100</v>
      </c>
      <c r="G63" s="268"/>
      <c r="H63" s="281" t="s">
        <v>382</v>
      </c>
      <c r="I63" s="198" t="s">
        <v>77</v>
      </c>
      <c r="J63" s="199">
        <v>45315</v>
      </c>
      <c r="K63" s="224" t="s">
        <v>112</v>
      </c>
      <c r="L63" s="198"/>
      <c r="M63" s="201"/>
      <c r="N63" s="201"/>
      <c r="O63" s="201"/>
      <c r="P63" s="201"/>
      <c r="Q63" s="201"/>
      <c r="R63" s="201"/>
      <c r="S63" s="201"/>
      <c r="T63" s="201"/>
      <c r="U63" s="201">
        <v>1</v>
      </c>
      <c r="V63" s="201">
        <v>1</v>
      </c>
      <c r="W63" s="201"/>
      <c r="X63" s="201"/>
      <c r="Y63" s="272"/>
      <c r="Z63" s="275" t="s">
        <v>22</v>
      </c>
      <c r="AA63" s="284"/>
      <c r="AB63" s="262"/>
      <c r="AC63" s="262"/>
      <c r="AD63" s="262"/>
      <c r="AF63" s="230"/>
      <c r="AG63" s="265" t="s">
        <v>405</v>
      </c>
      <c r="AH63" s="265"/>
    </row>
    <row r="64" spans="2:34" ht="15" customHeight="1">
      <c r="B64" s="278"/>
      <c r="C64" s="279"/>
      <c r="D64" s="203"/>
      <c r="E64" s="268"/>
      <c r="F64" s="280"/>
      <c r="G64" s="268"/>
      <c r="H64" s="282"/>
      <c r="I64" s="219" t="s">
        <v>383</v>
      </c>
      <c r="J64" s="205"/>
      <c r="K64" s="229"/>
      <c r="L64" s="219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73"/>
      <c r="Z64" s="275"/>
      <c r="AA64" s="284"/>
      <c r="AB64" s="262"/>
      <c r="AC64" s="262"/>
      <c r="AD64" s="262"/>
      <c r="AF64" s="230"/>
      <c r="AG64" s="266"/>
      <c r="AH64" s="266"/>
    </row>
    <row r="65" spans="2:34" ht="15.75" customHeight="1">
      <c r="B65" s="278"/>
      <c r="C65" s="279"/>
      <c r="D65" s="209"/>
      <c r="E65" s="268"/>
      <c r="F65" s="280"/>
      <c r="G65" s="268"/>
      <c r="H65" s="283"/>
      <c r="I65" s="210" t="s">
        <v>384</v>
      </c>
      <c r="J65" s="211"/>
      <c r="K65" s="212"/>
      <c r="L65" s="210"/>
      <c r="M65" s="213"/>
      <c r="N65" s="213"/>
      <c r="O65" s="213"/>
      <c r="P65" s="213"/>
      <c r="Q65" s="213"/>
      <c r="R65" s="213"/>
      <c r="S65" s="213"/>
      <c r="T65" s="213"/>
      <c r="U65" s="213"/>
      <c r="V65" s="213"/>
      <c r="W65" s="213"/>
      <c r="X65" s="213"/>
      <c r="Y65" s="274"/>
      <c r="Z65" s="275"/>
      <c r="AA65" s="284"/>
      <c r="AB65" s="262"/>
      <c r="AC65" s="262"/>
      <c r="AD65" s="262"/>
      <c r="AF65" s="231"/>
      <c r="AG65" s="266"/>
      <c r="AH65" s="266"/>
    </row>
    <row r="66" spans="2:34" ht="15" customHeight="1">
      <c r="B66" s="278">
        <v>15</v>
      </c>
      <c r="C66" s="279" t="s">
        <v>417</v>
      </c>
      <c r="D66" s="196"/>
      <c r="E66" s="268"/>
      <c r="F66" s="280">
        <v>100</v>
      </c>
      <c r="G66" s="268"/>
      <c r="H66" s="281" t="s">
        <v>382</v>
      </c>
      <c r="I66" s="198" t="s">
        <v>77</v>
      </c>
      <c r="J66" s="199">
        <v>45375</v>
      </c>
      <c r="K66" s="224" t="s">
        <v>112</v>
      </c>
      <c r="L66" s="198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>
        <v>1</v>
      </c>
      <c r="X66" s="201">
        <v>1</v>
      </c>
      <c r="Y66" s="272"/>
      <c r="Z66" s="275" t="s">
        <v>22</v>
      </c>
      <c r="AA66" s="284"/>
      <c r="AB66" s="262"/>
      <c r="AC66" s="262"/>
      <c r="AD66" s="262"/>
      <c r="AF66" s="230"/>
      <c r="AG66" s="265" t="s">
        <v>405</v>
      </c>
      <c r="AH66" s="265"/>
    </row>
    <row r="67" spans="2:34" ht="15" customHeight="1">
      <c r="B67" s="278"/>
      <c r="C67" s="279"/>
      <c r="D67" s="203"/>
      <c r="E67" s="268"/>
      <c r="F67" s="280"/>
      <c r="G67" s="268"/>
      <c r="H67" s="282"/>
      <c r="I67" s="219" t="s">
        <v>383</v>
      </c>
      <c r="J67" s="205"/>
      <c r="K67" s="229"/>
      <c r="L67" s="219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73"/>
      <c r="Z67" s="275"/>
      <c r="AA67" s="284"/>
      <c r="AB67" s="262"/>
      <c r="AC67" s="262"/>
      <c r="AD67" s="262"/>
      <c r="AF67" s="230"/>
      <c r="AG67" s="266"/>
      <c r="AH67" s="266"/>
    </row>
    <row r="68" spans="2:34" ht="15.75" customHeight="1">
      <c r="B68" s="278"/>
      <c r="C68" s="279"/>
      <c r="D68" s="209"/>
      <c r="E68" s="268"/>
      <c r="F68" s="280"/>
      <c r="G68" s="268"/>
      <c r="H68" s="283"/>
      <c r="I68" s="210" t="s">
        <v>384</v>
      </c>
      <c r="J68" s="211"/>
      <c r="K68" s="212"/>
      <c r="L68" s="210"/>
      <c r="M68" s="213"/>
      <c r="N68" s="213"/>
      <c r="O68" s="213"/>
      <c r="P68" s="213"/>
      <c r="Q68" s="213"/>
      <c r="R68" s="213"/>
      <c r="S68" s="213"/>
      <c r="T68" s="213"/>
      <c r="U68" s="213"/>
      <c r="V68" s="213"/>
      <c r="W68" s="213"/>
      <c r="X68" s="213"/>
      <c r="Y68" s="274"/>
      <c r="Z68" s="275"/>
      <c r="AA68" s="284"/>
      <c r="AB68" s="262"/>
      <c r="AC68" s="262"/>
      <c r="AD68" s="262"/>
      <c r="AF68" s="231"/>
      <c r="AG68" s="266"/>
      <c r="AH68" s="266"/>
    </row>
    <row r="69" spans="2:34" ht="15" customHeight="1">
      <c r="B69" s="278"/>
      <c r="C69" s="279" t="s">
        <v>86</v>
      </c>
      <c r="D69" s="196"/>
      <c r="E69" s="268"/>
      <c r="F69" s="280"/>
      <c r="G69" s="268"/>
      <c r="H69" s="281"/>
      <c r="I69" s="198" t="s">
        <v>77</v>
      </c>
      <c r="J69" s="199"/>
      <c r="K69" s="222"/>
      <c r="L69" s="198"/>
      <c r="M69" s="201"/>
      <c r="N69" s="201"/>
      <c r="O69" s="201"/>
      <c r="P69" s="201"/>
      <c r="Q69" s="201"/>
      <c r="R69" s="201"/>
      <c r="S69" s="201"/>
      <c r="T69" s="201"/>
      <c r="U69" s="201"/>
      <c r="V69" s="201">
        <v>1</v>
      </c>
      <c r="W69" s="201">
        <v>1</v>
      </c>
      <c r="X69" s="201">
        <v>1</v>
      </c>
      <c r="Y69" s="272" t="s">
        <v>87</v>
      </c>
      <c r="Z69" s="275" t="s">
        <v>418</v>
      </c>
      <c r="AA69" s="276" t="s">
        <v>97</v>
      </c>
      <c r="AB69" s="277" t="s">
        <v>342</v>
      </c>
      <c r="AC69" s="277" t="s">
        <v>356</v>
      </c>
      <c r="AD69" s="277" t="s">
        <v>362</v>
      </c>
      <c r="AE69" s="264" t="s">
        <v>372</v>
      </c>
      <c r="AF69" s="265" t="s">
        <v>397</v>
      </c>
      <c r="AG69" s="265" t="s">
        <v>407</v>
      </c>
      <c r="AH69" s="265" t="s">
        <v>419</v>
      </c>
    </row>
    <row r="70" spans="2:34" ht="15" customHeight="1">
      <c r="B70" s="278"/>
      <c r="C70" s="279"/>
      <c r="D70" s="203"/>
      <c r="E70" s="268"/>
      <c r="F70" s="280"/>
      <c r="G70" s="268"/>
      <c r="H70" s="282"/>
      <c r="I70" s="219" t="s">
        <v>383</v>
      </c>
      <c r="J70" s="211"/>
      <c r="K70" s="229"/>
      <c r="L70" s="219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73"/>
      <c r="Z70" s="275"/>
      <c r="AA70" s="276"/>
      <c r="AB70" s="262"/>
      <c r="AC70" s="262"/>
      <c r="AD70" s="262"/>
      <c r="AE70" s="264"/>
      <c r="AF70" s="266"/>
      <c r="AG70" s="266"/>
      <c r="AH70" s="266"/>
    </row>
    <row r="71" spans="2:34" ht="15" customHeight="1">
      <c r="B71" s="278"/>
      <c r="C71" s="279"/>
      <c r="D71" s="203"/>
      <c r="E71" s="268"/>
      <c r="F71" s="280"/>
      <c r="G71" s="268"/>
      <c r="H71" s="282"/>
      <c r="I71" s="219"/>
      <c r="J71" s="211"/>
      <c r="K71" s="229"/>
      <c r="L71" s="219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73"/>
      <c r="Z71" s="275"/>
      <c r="AA71" s="276"/>
      <c r="AB71" s="262"/>
      <c r="AC71" s="262"/>
      <c r="AD71" s="262"/>
      <c r="AE71" s="264"/>
      <c r="AF71" s="266"/>
      <c r="AG71" s="266"/>
      <c r="AH71" s="266"/>
    </row>
    <row r="72" spans="2:34" ht="31.5" customHeight="1">
      <c r="B72" s="278"/>
      <c r="C72" s="279"/>
      <c r="D72" s="209"/>
      <c r="E72" s="268"/>
      <c r="F72" s="280"/>
      <c r="G72" s="268"/>
      <c r="H72" s="283"/>
      <c r="I72" s="210" t="s">
        <v>384</v>
      </c>
      <c r="J72" s="211"/>
      <c r="K72" s="212"/>
      <c r="L72" s="210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74"/>
      <c r="Z72" s="275"/>
      <c r="AA72" s="276"/>
      <c r="AB72" s="262"/>
      <c r="AC72" s="262"/>
      <c r="AD72" s="262"/>
      <c r="AE72" s="264"/>
      <c r="AF72" s="266"/>
      <c r="AG72" s="266"/>
      <c r="AH72" s="266"/>
    </row>
    <row r="73" spans="2:34" ht="15.75" customHeight="1">
      <c r="B73" s="267" t="s">
        <v>392</v>
      </c>
      <c r="C73" s="267"/>
      <c r="D73" s="267"/>
      <c r="E73" s="267"/>
      <c r="F73" s="267"/>
      <c r="G73" s="267"/>
      <c r="H73" s="267"/>
      <c r="I73" s="233" t="s">
        <v>77</v>
      </c>
      <c r="J73" s="234"/>
      <c r="K73" s="235">
        <f>SUM(K3,K6,K9,K12,K15,K18,K21,K24,K48,K51,K54,K57,K69)</f>
        <v>33.4</v>
      </c>
      <c r="L73" s="233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68"/>
      <c r="Z73" s="268"/>
      <c r="AA73" s="270"/>
      <c r="AB73" s="262"/>
      <c r="AC73" s="262"/>
      <c r="AD73" s="262"/>
      <c r="AF73" s="230"/>
      <c r="AG73" s="230"/>
      <c r="AH73" s="230"/>
    </row>
    <row r="74" spans="2:34" ht="15.75" customHeight="1">
      <c r="B74" s="267"/>
      <c r="C74" s="267"/>
      <c r="D74" s="267"/>
      <c r="E74" s="267"/>
      <c r="F74" s="267"/>
      <c r="G74" s="267"/>
      <c r="H74" s="267"/>
      <c r="I74" s="233" t="s">
        <v>384</v>
      </c>
      <c r="J74" s="234"/>
      <c r="K74" s="235">
        <f>SUM(K5,K8,K11,K14,K17,K20,K23,K26,K50,K53,K56,K59,K72)</f>
        <v>5.7</v>
      </c>
      <c r="L74" s="233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69"/>
      <c r="Z74" s="268"/>
      <c r="AA74" s="271"/>
      <c r="AB74" s="263"/>
      <c r="AC74" s="263"/>
      <c r="AD74" s="263"/>
      <c r="AF74" s="231"/>
      <c r="AG74" s="231"/>
      <c r="AH74" s="231"/>
    </row>
    <row r="75" spans="2:34" ht="15.75" customHeight="1">
      <c r="B75" s="267"/>
      <c r="C75" s="267"/>
      <c r="D75" s="267"/>
      <c r="E75" s="267"/>
      <c r="F75" s="267"/>
      <c r="G75" s="267"/>
      <c r="H75" s="267"/>
      <c r="I75" s="233" t="s">
        <v>393</v>
      </c>
      <c r="J75" s="234"/>
      <c r="K75" s="235">
        <f>K74-K73</f>
        <v>-27.7</v>
      </c>
      <c r="L75" s="233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7"/>
      <c r="Z75" s="197"/>
      <c r="AA75" s="238"/>
      <c r="AB75" s="238"/>
      <c r="AC75" s="238"/>
      <c r="AD75" s="238"/>
      <c r="AF75" s="231"/>
      <c r="AG75" s="231"/>
      <c r="AH75" s="231"/>
    </row>
    <row r="77" spans="2:34" ht="19.5" customHeight="1">
      <c r="B77" s="186"/>
    </row>
    <row r="78" spans="2:34" ht="15.75" customHeight="1">
      <c r="B78" s="186"/>
      <c r="C78" s="238"/>
      <c r="E78" s="238"/>
      <c r="F78" s="238"/>
      <c r="G78" s="238"/>
      <c r="H78" s="238"/>
      <c r="M78" s="239" t="s">
        <v>114</v>
      </c>
      <c r="Y78" s="225"/>
      <c r="Z78" s="238"/>
    </row>
    <row r="80" spans="2:34">
      <c r="E80" s="187" t="s">
        <v>153</v>
      </c>
      <c r="F80" s="187" t="s">
        <v>149</v>
      </c>
      <c r="I80" s="240" t="e">
        <f>#REF!</f>
        <v>#REF!</v>
      </c>
      <c r="J80" s="187" t="s">
        <v>150</v>
      </c>
      <c r="L80" s="187" t="s">
        <v>154</v>
      </c>
      <c r="M80" s="187">
        <f>83*2/1000</f>
        <v>0.16600000000000001</v>
      </c>
    </row>
    <row r="81" spans="6:15">
      <c r="I81" s="241" t="e">
        <f>'[7]FY23(Develop)'!D21 +#REF!</f>
        <v>#REF!</v>
      </c>
      <c r="J81" s="187" t="s">
        <v>151</v>
      </c>
      <c r="O81" s="187" t="s">
        <v>345</v>
      </c>
    </row>
    <row r="82" spans="6:15">
      <c r="F82" s="187" t="s">
        <v>152</v>
      </c>
      <c r="I82" s="240" t="e">
        <f>#REF!+#REF!</f>
        <v>#REF!</v>
      </c>
      <c r="J82" s="187" t="s">
        <v>150</v>
      </c>
      <c r="L82" s="239" t="s">
        <v>164</v>
      </c>
      <c r="O82" s="187">
        <f>156*60*0.023*12</f>
        <v>2583.36</v>
      </c>
    </row>
    <row r="83" spans="6:15">
      <c r="I83" s="241">
        <f>'[7]FY23(Develop)'!D23</f>
        <v>0.7</v>
      </c>
      <c r="J83" s="187" t="s">
        <v>151</v>
      </c>
      <c r="L83" s="187">
        <f>334*2*12</f>
        <v>8016</v>
      </c>
      <c r="O83" s="187">
        <f>O82/1000</f>
        <v>2.5833600000000003</v>
      </c>
    </row>
  </sheetData>
  <mergeCells count="307">
    <mergeCell ref="Y3:Y5"/>
    <mergeCell ref="Z3:Z5"/>
    <mergeCell ref="AA3:AA5"/>
    <mergeCell ref="AB3:AB5"/>
    <mergeCell ref="AC3:AC5"/>
    <mergeCell ref="AD3:AD5"/>
    <mergeCell ref="B3:B5"/>
    <mergeCell ref="C3:C5"/>
    <mergeCell ref="E3:E5"/>
    <mergeCell ref="F3:F5"/>
    <mergeCell ref="G3:G5"/>
    <mergeCell ref="H3:H5"/>
    <mergeCell ref="Y6:Y8"/>
    <mergeCell ref="Z6:Z8"/>
    <mergeCell ref="AA6:AA8"/>
    <mergeCell ref="AB6:AB8"/>
    <mergeCell ref="AC6:AC8"/>
    <mergeCell ref="AD6:AD8"/>
    <mergeCell ref="B6:B8"/>
    <mergeCell ref="C6:C8"/>
    <mergeCell ref="E6:E8"/>
    <mergeCell ref="F6:F8"/>
    <mergeCell ref="G6:G8"/>
    <mergeCell ref="H6:H8"/>
    <mergeCell ref="Y9:Y11"/>
    <mergeCell ref="Z9:Z11"/>
    <mergeCell ref="AA9:AA11"/>
    <mergeCell ref="AB9:AB11"/>
    <mergeCell ref="AC9:AC11"/>
    <mergeCell ref="AD9:AD11"/>
    <mergeCell ref="B9:B11"/>
    <mergeCell ref="C9:C11"/>
    <mergeCell ref="E9:E11"/>
    <mergeCell ref="F9:F11"/>
    <mergeCell ref="G9:G11"/>
    <mergeCell ref="H9:H11"/>
    <mergeCell ref="AD15:AD17"/>
    <mergeCell ref="B15:B17"/>
    <mergeCell ref="C15:C17"/>
    <mergeCell ref="E15:E17"/>
    <mergeCell ref="F15:F17"/>
    <mergeCell ref="G15:G17"/>
    <mergeCell ref="H15:H17"/>
    <mergeCell ref="Y12:Y14"/>
    <mergeCell ref="Z12:Z14"/>
    <mergeCell ref="AA12:AA14"/>
    <mergeCell ref="AB12:AB14"/>
    <mergeCell ref="AC12:AC14"/>
    <mergeCell ref="AD12:AD14"/>
    <mergeCell ref="B12:B14"/>
    <mergeCell ref="C12:C14"/>
    <mergeCell ref="E12:E14"/>
    <mergeCell ref="F12:F14"/>
    <mergeCell ref="G12:G14"/>
    <mergeCell ref="H12:H14"/>
    <mergeCell ref="E18:E20"/>
    <mergeCell ref="F18:F20"/>
    <mergeCell ref="G18:G20"/>
    <mergeCell ref="H18:H20"/>
    <mergeCell ref="Y15:Y17"/>
    <mergeCell ref="Z15:Z17"/>
    <mergeCell ref="AA15:AA17"/>
    <mergeCell ref="AB15:AB17"/>
    <mergeCell ref="AC15:AC17"/>
    <mergeCell ref="AA21:AA23"/>
    <mergeCell ref="AB21:AB23"/>
    <mergeCell ref="AC21:AC23"/>
    <mergeCell ref="AD21:AD23"/>
    <mergeCell ref="AG21:AG23"/>
    <mergeCell ref="AH21:AH23"/>
    <mergeCell ref="AG18:AG20"/>
    <mergeCell ref="AH18:AH20"/>
    <mergeCell ref="B21:B23"/>
    <mergeCell ref="C21:C23"/>
    <mergeCell ref="E21:E23"/>
    <mergeCell ref="F21:F23"/>
    <mergeCell ref="G21:G23"/>
    <mergeCell ref="H21:H23"/>
    <mergeCell ref="Y21:Y23"/>
    <mergeCell ref="Z21:Z23"/>
    <mergeCell ref="Y18:Y20"/>
    <mergeCell ref="Z18:Z20"/>
    <mergeCell ref="AA18:AA20"/>
    <mergeCell ref="AB18:AB20"/>
    <mergeCell ref="AC18:AC20"/>
    <mergeCell ref="AD18:AD20"/>
    <mergeCell ref="B18:B20"/>
    <mergeCell ref="C18:C20"/>
    <mergeCell ref="AH24:AH26"/>
    <mergeCell ref="B27:B29"/>
    <mergeCell ref="C27:C29"/>
    <mergeCell ref="E27:E29"/>
    <mergeCell ref="F27:F29"/>
    <mergeCell ref="G27:G29"/>
    <mergeCell ref="H27:H29"/>
    <mergeCell ref="Y24:Y26"/>
    <mergeCell ref="Z24:Z26"/>
    <mergeCell ref="AA24:AA26"/>
    <mergeCell ref="AB24:AB26"/>
    <mergeCell ref="AC24:AC26"/>
    <mergeCell ref="AD24:AD26"/>
    <mergeCell ref="B24:B26"/>
    <mergeCell ref="C24:C26"/>
    <mergeCell ref="E24:E26"/>
    <mergeCell ref="F24:F26"/>
    <mergeCell ref="G24:G26"/>
    <mergeCell ref="H24:H26"/>
    <mergeCell ref="Y27:Y29"/>
    <mergeCell ref="Z27:Z29"/>
    <mergeCell ref="AA27:AA29"/>
    <mergeCell ref="AB27:AB29"/>
    <mergeCell ref="AC27:AC29"/>
    <mergeCell ref="AD27:AD29"/>
    <mergeCell ref="AE24:AE26"/>
    <mergeCell ref="AF24:AF26"/>
    <mergeCell ref="AG24:AG26"/>
    <mergeCell ref="Y30:Y32"/>
    <mergeCell ref="Z30:Z32"/>
    <mergeCell ref="AA30:AA32"/>
    <mergeCell ref="AB30:AB32"/>
    <mergeCell ref="AC30:AC32"/>
    <mergeCell ref="AD30:AD32"/>
    <mergeCell ref="B30:B32"/>
    <mergeCell ref="C30:C32"/>
    <mergeCell ref="E30:E32"/>
    <mergeCell ref="F30:F32"/>
    <mergeCell ref="G30:G32"/>
    <mergeCell ref="H30:H32"/>
    <mergeCell ref="Y33:Y35"/>
    <mergeCell ref="Z33:Z35"/>
    <mergeCell ref="AA33:AA35"/>
    <mergeCell ref="AB33:AB35"/>
    <mergeCell ref="AC33:AC35"/>
    <mergeCell ref="AD33:AD35"/>
    <mergeCell ref="B33:B35"/>
    <mergeCell ref="C33:C35"/>
    <mergeCell ref="E33:E35"/>
    <mergeCell ref="F33:F35"/>
    <mergeCell ref="G33:G35"/>
    <mergeCell ref="H33:H35"/>
    <mergeCell ref="Y36:Y38"/>
    <mergeCell ref="Z36:Z38"/>
    <mergeCell ref="AA36:AA38"/>
    <mergeCell ref="AB36:AB38"/>
    <mergeCell ref="AC36:AC38"/>
    <mergeCell ref="AD36:AD38"/>
    <mergeCell ref="B36:B38"/>
    <mergeCell ref="C36:C38"/>
    <mergeCell ref="E36:E38"/>
    <mergeCell ref="F36:F38"/>
    <mergeCell ref="G36:G38"/>
    <mergeCell ref="H36:H38"/>
    <mergeCell ref="Y39:Y41"/>
    <mergeCell ref="Z39:Z41"/>
    <mergeCell ref="AA39:AA41"/>
    <mergeCell ref="AB39:AB41"/>
    <mergeCell ref="AC39:AC41"/>
    <mergeCell ref="AD39:AD41"/>
    <mergeCell ref="B39:B41"/>
    <mergeCell ref="C39:C41"/>
    <mergeCell ref="E39:E41"/>
    <mergeCell ref="F39:F41"/>
    <mergeCell ref="G39:G41"/>
    <mergeCell ref="H39:H41"/>
    <mergeCell ref="Y42:Y44"/>
    <mergeCell ref="Z42:Z44"/>
    <mergeCell ref="AA42:AA44"/>
    <mergeCell ref="AB42:AB44"/>
    <mergeCell ref="AC42:AC44"/>
    <mergeCell ref="AD42:AD44"/>
    <mergeCell ref="B42:B44"/>
    <mergeCell ref="C42:C44"/>
    <mergeCell ref="E42:E44"/>
    <mergeCell ref="F42:F44"/>
    <mergeCell ref="G42:G44"/>
    <mergeCell ref="H42:H44"/>
    <mergeCell ref="Y45:Y47"/>
    <mergeCell ref="Z45:Z47"/>
    <mergeCell ref="AA45:AA47"/>
    <mergeCell ref="AB45:AB47"/>
    <mergeCell ref="AC45:AC47"/>
    <mergeCell ref="AD45:AD47"/>
    <mergeCell ref="B45:B47"/>
    <mergeCell ref="C45:C47"/>
    <mergeCell ref="E45:E47"/>
    <mergeCell ref="F45:F47"/>
    <mergeCell ref="G45:G47"/>
    <mergeCell ref="H45:H47"/>
    <mergeCell ref="Y48:Y50"/>
    <mergeCell ref="Z48:Z50"/>
    <mergeCell ref="AA48:AA50"/>
    <mergeCell ref="AB48:AB50"/>
    <mergeCell ref="AC48:AC50"/>
    <mergeCell ref="AD48:AD50"/>
    <mergeCell ref="B48:B50"/>
    <mergeCell ref="C48:C50"/>
    <mergeCell ref="E48:E50"/>
    <mergeCell ref="F48:F50"/>
    <mergeCell ref="G48:G50"/>
    <mergeCell ref="H48:H50"/>
    <mergeCell ref="Y51:Y53"/>
    <mergeCell ref="Z51:Z53"/>
    <mergeCell ref="AA51:AA53"/>
    <mergeCell ref="AB51:AB53"/>
    <mergeCell ref="AC51:AC53"/>
    <mergeCell ref="AD51:AD53"/>
    <mergeCell ref="B51:B53"/>
    <mergeCell ref="C51:C53"/>
    <mergeCell ref="E51:E53"/>
    <mergeCell ref="F51:F53"/>
    <mergeCell ref="G51:G53"/>
    <mergeCell ref="H51:H53"/>
    <mergeCell ref="AE54:AE56"/>
    <mergeCell ref="AF54:AF56"/>
    <mergeCell ref="AG54:AG56"/>
    <mergeCell ref="AH54:AH56"/>
    <mergeCell ref="B57:B59"/>
    <mergeCell ref="C57:C59"/>
    <mergeCell ref="E57:E59"/>
    <mergeCell ref="F57:F59"/>
    <mergeCell ref="G57:G59"/>
    <mergeCell ref="H57:H59"/>
    <mergeCell ref="Y54:Y56"/>
    <mergeCell ref="Z54:Z56"/>
    <mergeCell ref="AA54:AA56"/>
    <mergeCell ref="AB54:AB56"/>
    <mergeCell ref="AC54:AC56"/>
    <mergeCell ref="AD54:AD56"/>
    <mergeCell ref="B54:B56"/>
    <mergeCell ref="C54:C56"/>
    <mergeCell ref="E54:E56"/>
    <mergeCell ref="F54:F56"/>
    <mergeCell ref="G54:G56"/>
    <mergeCell ref="H54:H56"/>
    <mergeCell ref="AH60:AH62"/>
    <mergeCell ref="AG57:AG59"/>
    <mergeCell ref="AH57:AH59"/>
    <mergeCell ref="B60:B62"/>
    <mergeCell ref="C60:C62"/>
    <mergeCell ref="E60:E62"/>
    <mergeCell ref="F60:F62"/>
    <mergeCell ref="G60:G62"/>
    <mergeCell ref="H60:H62"/>
    <mergeCell ref="Y60:Y62"/>
    <mergeCell ref="Z60:Z62"/>
    <mergeCell ref="Y57:Y59"/>
    <mergeCell ref="Z57:Z59"/>
    <mergeCell ref="AA57:AA59"/>
    <mergeCell ref="AB57:AB59"/>
    <mergeCell ref="AC57:AC59"/>
    <mergeCell ref="AD57:AD59"/>
    <mergeCell ref="E63:E65"/>
    <mergeCell ref="F63:F65"/>
    <mergeCell ref="G63:G65"/>
    <mergeCell ref="H63:H65"/>
    <mergeCell ref="AA60:AA62"/>
    <mergeCell ref="AB60:AB62"/>
    <mergeCell ref="AC60:AC62"/>
    <mergeCell ref="AD60:AD62"/>
    <mergeCell ref="AG60:AG62"/>
    <mergeCell ref="AA66:AA68"/>
    <mergeCell ref="AB66:AB68"/>
    <mergeCell ref="AC66:AC68"/>
    <mergeCell ref="AD66:AD68"/>
    <mergeCell ref="AG66:AG68"/>
    <mergeCell ref="AH66:AH68"/>
    <mergeCell ref="AG63:AG65"/>
    <mergeCell ref="AH63:AH65"/>
    <mergeCell ref="B66:B68"/>
    <mergeCell ref="C66:C68"/>
    <mergeCell ref="E66:E68"/>
    <mergeCell ref="F66:F68"/>
    <mergeCell ref="G66:G68"/>
    <mergeCell ref="H66:H68"/>
    <mergeCell ref="Y66:Y68"/>
    <mergeCell ref="Z66:Z68"/>
    <mergeCell ref="Y63:Y65"/>
    <mergeCell ref="Z63:Z65"/>
    <mergeCell ref="AA63:AA65"/>
    <mergeCell ref="AB63:AB65"/>
    <mergeCell ref="AC63:AC65"/>
    <mergeCell ref="AD63:AD65"/>
    <mergeCell ref="B63:B65"/>
    <mergeCell ref="C63:C65"/>
    <mergeCell ref="AD73:AD74"/>
    <mergeCell ref="AE69:AE72"/>
    <mergeCell ref="AF69:AF72"/>
    <mergeCell ref="AG69:AG72"/>
    <mergeCell ref="AH69:AH72"/>
    <mergeCell ref="B73:H75"/>
    <mergeCell ref="Y73:Y74"/>
    <mergeCell ref="Z73:Z74"/>
    <mergeCell ref="AA73:AA74"/>
    <mergeCell ref="AB73:AB74"/>
    <mergeCell ref="AC73:AC74"/>
    <mergeCell ref="Y69:Y72"/>
    <mergeCell ref="Z69:Z72"/>
    <mergeCell ref="AA69:AA72"/>
    <mergeCell ref="AB69:AB72"/>
    <mergeCell ref="AC69:AC72"/>
    <mergeCell ref="AD69:AD72"/>
    <mergeCell ref="B69:B72"/>
    <mergeCell ref="C69:C72"/>
    <mergeCell ref="E69:E72"/>
    <mergeCell ref="F69:F72"/>
    <mergeCell ref="G69:G72"/>
    <mergeCell ref="H69:H72"/>
  </mergeCells>
  <conditionalFormatting sqref="F3:F72">
    <cfRule type="dataBar" priority="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{392785A0-7911-4FDF-9386-F685CDDE7A98}</x14:id>
        </ext>
      </extLst>
    </cfRule>
  </conditionalFormatting>
  <conditionalFormatting sqref="M19:Q20 M18 S20:X20 O18:X18 T19:X1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X11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2:X1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5:X1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1:X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X2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0:X32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9:X4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1:X41 M33:X38 M44:X4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2:X4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5:X4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8:X5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1:X5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4:X68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9:X72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73:X7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75:X7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8:X7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2785A0-7911-4FDF-9386-F685CDDE7A9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F3:F72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H53"/>
  <sheetViews>
    <sheetView showGridLines="0" tabSelected="1" zoomScale="70" zoomScaleNormal="70" workbookViewId="0">
      <pane xSplit="4" ySplit="2" topLeftCell="F3" activePane="bottomRight" state="frozen"/>
      <selection pane="topRight" activeCell="G1" sqref="G1"/>
      <selection pane="bottomLeft" activeCell="A3" sqref="A3"/>
      <selection pane="bottomRight" activeCell="F18" sqref="F18:F20"/>
    </sheetView>
  </sheetViews>
  <sheetFormatPr defaultColWidth="9.140625" defaultRowHeight="15.75"/>
  <cols>
    <col min="1" max="1" width="4" style="1" customWidth="1"/>
    <col min="2" max="2" width="5.42578125" style="1" customWidth="1"/>
    <col min="3" max="3" width="60" style="1" customWidth="1"/>
    <col min="4" max="4" width="11.140625" style="1" customWidth="1"/>
    <col min="5" max="5" width="16.28515625" style="1" hidden="1" customWidth="1"/>
    <col min="6" max="6" width="11.140625" style="1" customWidth="1"/>
    <col min="7" max="7" width="9.7109375" style="1" customWidth="1"/>
    <col min="8" max="8" width="18" style="1" customWidth="1"/>
    <col min="9" max="10" width="14.85546875" style="1" customWidth="1"/>
    <col min="11" max="11" width="16.28515625" style="1" customWidth="1"/>
    <col min="12" max="12" width="7.5703125" style="1" bestFit="1" customWidth="1"/>
    <col min="13" max="23" width="5.85546875" style="1" customWidth="1"/>
    <col min="24" max="24" width="5.5703125" style="1" bestFit="1" customWidth="1"/>
    <col min="25" max="25" width="13.7109375" style="1" bestFit="1" customWidth="1"/>
    <col min="26" max="26" width="34" style="1" hidden="1" customWidth="1"/>
    <col min="27" max="27" width="37.7109375" style="1" hidden="1" customWidth="1"/>
    <col min="28" max="31" width="49.28515625" style="1" hidden="1" customWidth="1"/>
    <col min="32" max="33" width="49.28515625" style="1" customWidth="1"/>
    <col min="34" max="34" width="9.140625" style="1" hidden="1" customWidth="1"/>
    <col min="35" max="16384" width="9.140625" style="1"/>
  </cols>
  <sheetData>
    <row r="1" spans="2:33" ht="16.5" thickBot="1">
      <c r="B1" s="2"/>
      <c r="U1" s="3"/>
      <c r="V1" s="3"/>
      <c r="W1" s="3"/>
      <c r="X1" s="3"/>
      <c r="Y1" s="97"/>
      <c r="Z1" s="97"/>
      <c r="AA1" s="97"/>
      <c r="AB1" s="97"/>
      <c r="AC1" s="97"/>
      <c r="AD1" s="97"/>
      <c r="AE1" s="97"/>
      <c r="AF1" s="97"/>
      <c r="AG1" s="97"/>
    </row>
    <row r="2" spans="2:33" ht="32.25" thickBot="1">
      <c r="B2" s="10" t="s">
        <v>0</v>
      </c>
      <c r="C2" s="58" t="s">
        <v>72</v>
      </c>
      <c r="D2" s="59" t="s">
        <v>118</v>
      </c>
      <c r="E2" s="11" t="s">
        <v>99</v>
      </c>
      <c r="F2" s="11" t="s">
        <v>101</v>
      </c>
      <c r="G2" s="11" t="s">
        <v>344</v>
      </c>
      <c r="H2" s="11" t="s">
        <v>379</v>
      </c>
      <c r="I2" s="11" t="s">
        <v>14</v>
      </c>
      <c r="J2" s="11" t="s">
        <v>100</v>
      </c>
      <c r="K2" s="9" t="s">
        <v>115</v>
      </c>
      <c r="L2" s="12" t="s">
        <v>13</v>
      </c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11</v>
      </c>
      <c r="X2" s="12" t="s">
        <v>12</v>
      </c>
      <c r="Y2" s="11" t="s">
        <v>79</v>
      </c>
      <c r="Z2" s="49">
        <v>45077</v>
      </c>
      <c r="AA2" s="49">
        <v>45107</v>
      </c>
      <c r="AB2" s="49">
        <v>45134</v>
      </c>
      <c r="AC2" s="49">
        <v>45169</v>
      </c>
      <c r="AD2" s="49">
        <v>45199</v>
      </c>
      <c r="AE2" s="49">
        <v>45230</v>
      </c>
      <c r="AF2" s="49">
        <v>45260</v>
      </c>
      <c r="AG2" s="49">
        <v>45289</v>
      </c>
    </row>
    <row r="3" spans="2:33" ht="15.75" customHeight="1">
      <c r="B3" s="336">
        <v>1</v>
      </c>
      <c r="C3" s="337" t="s">
        <v>119</v>
      </c>
      <c r="D3" s="340" t="s">
        <v>127</v>
      </c>
      <c r="E3" s="343" t="s">
        <v>132</v>
      </c>
      <c r="F3" s="347">
        <v>100</v>
      </c>
      <c r="G3" s="168"/>
      <c r="H3" s="348" t="s">
        <v>382</v>
      </c>
      <c r="I3" s="7" t="s">
        <v>77</v>
      </c>
      <c r="J3" s="57">
        <v>45047</v>
      </c>
      <c r="K3" s="60" t="s">
        <v>146</v>
      </c>
      <c r="L3" s="61"/>
      <c r="M3" s="178">
        <v>1</v>
      </c>
      <c r="N3" s="178">
        <v>1</v>
      </c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345" t="s">
        <v>137</v>
      </c>
      <c r="Z3" s="325" t="s">
        <v>142</v>
      </c>
      <c r="AA3" s="325"/>
      <c r="AB3" s="325"/>
      <c r="AC3" s="325"/>
      <c r="AD3" s="325"/>
      <c r="AE3" s="325"/>
      <c r="AF3" s="325"/>
      <c r="AG3" s="325"/>
    </row>
    <row r="4" spans="2:33" ht="15.75" customHeight="1">
      <c r="B4" s="336"/>
      <c r="C4" s="338"/>
      <c r="D4" s="341"/>
      <c r="E4" s="343"/>
      <c r="F4" s="344"/>
      <c r="G4" s="168"/>
      <c r="H4" s="349"/>
      <c r="I4" s="17" t="s">
        <v>15</v>
      </c>
      <c r="J4" s="179"/>
      <c r="K4" s="62"/>
      <c r="L4" s="63"/>
      <c r="M4" s="178">
        <v>1</v>
      </c>
      <c r="N4" s="178">
        <v>1</v>
      </c>
      <c r="O4" s="178"/>
      <c r="P4" s="18"/>
      <c r="Q4" s="18"/>
      <c r="R4" s="18"/>
      <c r="S4" s="18"/>
      <c r="T4" s="18"/>
      <c r="U4" s="18"/>
      <c r="V4" s="18"/>
      <c r="W4" s="18"/>
      <c r="X4" s="18"/>
      <c r="Y4" s="346"/>
      <c r="Z4" s="320"/>
      <c r="AA4" s="320"/>
      <c r="AB4" s="320"/>
      <c r="AC4" s="320"/>
      <c r="AD4" s="320"/>
      <c r="AE4" s="320"/>
      <c r="AF4" s="320"/>
      <c r="AG4" s="320"/>
    </row>
    <row r="5" spans="2:33" ht="15.75" customHeight="1" thickBot="1">
      <c r="B5" s="336"/>
      <c r="C5" s="339"/>
      <c r="D5" s="342"/>
      <c r="E5" s="343"/>
      <c r="F5" s="344"/>
      <c r="G5" s="169"/>
      <c r="H5" s="350"/>
      <c r="I5" s="8" t="s">
        <v>16</v>
      </c>
      <c r="J5" s="55">
        <v>45047</v>
      </c>
      <c r="K5" s="64"/>
      <c r="L5" s="65"/>
      <c r="M5" s="178">
        <v>1</v>
      </c>
      <c r="N5" s="178">
        <v>1</v>
      </c>
      <c r="O5" s="178"/>
      <c r="P5" s="18"/>
      <c r="Q5" s="18"/>
      <c r="R5" s="18"/>
      <c r="S5" s="18"/>
      <c r="T5" s="18"/>
      <c r="U5" s="18"/>
      <c r="V5" s="18"/>
      <c r="W5" s="18"/>
      <c r="X5" s="18"/>
      <c r="Y5" s="343"/>
      <c r="Z5" s="321"/>
      <c r="AA5" s="321"/>
      <c r="AB5" s="321"/>
      <c r="AC5" s="321"/>
      <c r="AD5" s="321"/>
      <c r="AE5" s="321"/>
      <c r="AF5" s="321"/>
      <c r="AG5" s="321"/>
    </row>
    <row r="6" spans="2:33" ht="15.75" customHeight="1">
      <c r="B6" s="336">
        <v>2</v>
      </c>
      <c r="C6" s="337" t="s">
        <v>120</v>
      </c>
      <c r="D6" s="340" t="s">
        <v>128</v>
      </c>
      <c r="E6" s="343" t="s">
        <v>132</v>
      </c>
      <c r="F6" s="344">
        <v>100</v>
      </c>
      <c r="G6" s="170"/>
      <c r="H6" s="351" t="s">
        <v>382</v>
      </c>
      <c r="I6" s="7" t="s">
        <v>77</v>
      </c>
      <c r="J6" s="57">
        <v>45078</v>
      </c>
      <c r="K6" s="60" t="s">
        <v>146</v>
      </c>
      <c r="L6" s="61"/>
      <c r="M6" s="178">
        <v>1</v>
      </c>
      <c r="N6" s="178">
        <v>1</v>
      </c>
      <c r="O6" s="178">
        <v>1</v>
      </c>
      <c r="P6" s="178"/>
      <c r="Q6" s="178"/>
      <c r="R6" s="178"/>
      <c r="S6" s="178"/>
      <c r="T6" s="178"/>
      <c r="U6" s="178"/>
      <c r="V6" s="178"/>
      <c r="W6" s="178"/>
      <c r="X6" s="178"/>
      <c r="Y6" s="345" t="s">
        <v>138</v>
      </c>
      <c r="Z6" s="322" t="s">
        <v>143</v>
      </c>
      <c r="AA6" s="322" t="s">
        <v>167</v>
      </c>
      <c r="AB6" s="319" t="s">
        <v>346</v>
      </c>
      <c r="AC6" s="319"/>
      <c r="AD6" s="319"/>
      <c r="AE6" s="319"/>
      <c r="AF6" s="319"/>
      <c r="AG6" s="319"/>
    </row>
    <row r="7" spans="2:33" ht="15.75" customHeight="1">
      <c r="B7" s="336"/>
      <c r="C7" s="338"/>
      <c r="D7" s="341"/>
      <c r="E7" s="343"/>
      <c r="F7" s="344"/>
      <c r="G7" s="168"/>
      <c r="H7" s="352"/>
      <c r="I7" s="17" t="s">
        <v>15</v>
      </c>
      <c r="J7" s="56"/>
      <c r="K7" s="66"/>
      <c r="L7" s="67"/>
      <c r="M7" s="178">
        <v>1</v>
      </c>
      <c r="N7" s="178">
        <v>1</v>
      </c>
      <c r="O7" s="178">
        <v>1</v>
      </c>
      <c r="P7" s="178"/>
      <c r="Q7" s="178"/>
      <c r="R7" s="178"/>
      <c r="S7" s="178"/>
      <c r="T7" s="178"/>
      <c r="U7" s="178"/>
      <c r="V7" s="178"/>
      <c r="W7" s="178"/>
      <c r="X7" s="178"/>
      <c r="Y7" s="346"/>
      <c r="Z7" s="323"/>
      <c r="AA7" s="323"/>
      <c r="AB7" s="320"/>
      <c r="AC7" s="320"/>
      <c r="AD7" s="320"/>
      <c r="AE7" s="320"/>
      <c r="AF7" s="320"/>
      <c r="AG7" s="320"/>
    </row>
    <row r="8" spans="2:33" ht="15.75" customHeight="1" thickBot="1">
      <c r="B8" s="336"/>
      <c r="C8" s="339"/>
      <c r="D8" s="342"/>
      <c r="E8" s="343"/>
      <c r="F8" s="344"/>
      <c r="G8" s="169"/>
      <c r="H8" s="353"/>
      <c r="I8" s="8" t="s">
        <v>16</v>
      </c>
      <c r="J8" s="55">
        <v>45078</v>
      </c>
      <c r="K8" s="64">
        <f>16.9-6</f>
        <v>10.899999999999999</v>
      </c>
      <c r="L8" s="65">
        <v>1</v>
      </c>
      <c r="M8" s="178">
        <v>1</v>
      </c>
      <c r="N8" s="178">
        <v>1</v>
      </c>
      <c r="O8" s="178">
        <v>1</v>
      </c>
      <c r="P8" s="178"/>
      <c r="Q8" s="178"/>
      <c r="R8" s="178"/>
      <c r="S8" s="178"/>
      <c r="T8" s="178"/>
      <c r="U8" s="178"/>
      <c r="V8" s="178"/>
      <c r="W8" s="178"/>
      <c r="X8" s="178"/>
      <c r="Y8" s="343"/>
      <c r="Z8" s="324"/>
      <c r="AA8" s="324"/>
      <c r="AB8" s="321"/>
      <c r="AC8" s="321"/>
      <c r="AD8" s="321"/>
      <c r="AE8" s="321"/>
      <c r="AF8" s="321"/>
      <c r="AG8" s="321"/>
    </row>
    <row r="9" spans="2:33" ht="15.75" customHeight="1">
      <c r="B9" s="336">
        <v>3</v>
      </c>
      <c r="C9" s="337" t="s">
        <v>144</v>
      </c>
      <c r="D9" s="340" t="s">
        <v>25</v>
      </c>
      <c r="E9" s="343" t="s">
        <v>25</v>
      </c>
      <c r="F9" s="344">
        <v>100</v>
      </c>
      <c r="G9" s="170"/>
      <c r="H9" s="351" t="s">
        <v>382</v>
      </c>
      <c r="I9" s="7" t="s">
        <v>77</v>
      </c>
      <c r="J9" s="57">
        <v>45078</v>
      </c>
      <c r="K9" s="60" t="s">
        <v>146</v>
      </c>
      <c r="L9" s="61"/>
      <c r="M9" s="178"/>
      <c r="N9" s="178"/>
      <c r="O9" s="178">
        <v>1</v>
      </c>
      <c r="P9" s="178"/>
      <c r="Q9" s="178"/>
      <c r="R9" s="178"/>
      <c r="S9" s="178"/>
      <c r="T9" s="178"/>
      <c r="U9" s="178"/>
      <c r="V9" s="178"/>
      <c r="W9" s="178"/>
      <c r="X9" s="178"/>
      <c r="Y9" s="345" t="s">
        <v>139</v>
      </c>
      <c r="Z9" s="322" t="s">
        <v>166</v>
      </c>
      <c r="AA9" s="322" t="s">
        <v>168</v>
      </c>
      <c r="AB9" s="175" t="s">
        <v>346</v>
      </c>
      <c r="AC9" s="319"/>
      <c r="AD9" s="319"/>
      <c r="AE9" s="319"/>
      <c r="AF9" s="319"/>
      <c r="AG9" s="319"/>
    </row>
    <row r="10" spans="2:33" ht="15.75" customHeight="1">
      <c r="B10" s="336"/>
      <c r="C10" s="338"/>
      <c r="D10" s="341"/>
      <c r="E10" s="343"/>
      <c r="F10" s="344"/>
      <c r="G10" s="168"/>
      <c r="H10" s="352"/>
      <c r="I10" s="17" t="s">
        <v>15</v>
      </c>
      <c r="J10" s="179"/>
      <c r="K10" s="62"/>
      <c r="L10" s="63"/>
      <c r="M10" s="178"/>
      <c r="N10" s="178"/>
      <c r="O10" s="178">
        <v>1</v>
      </c>
      <c r="P10" s="178"/>
      <c r="Q10" s="178"/>
      <c r="R10" s="178"/>
      <c r="S10" s="178"/>
      <c r="T10" s="178"/>
      <c r="U10" s="178"/>
      <c r="V10" s="178"/>
      <c r="W10" s="178"/>
      <c r="X10" s="178"/>
      <c r="Y10" s="346"/>
      <c r="Z10" s="323"/>
      <c r="AA10" s="323"/>
      <c r="AB10" s="176"/>
      <c r="AC10" s="320"/>
      <c r="AD10" s="320"/>
      <c r="AE10" s="320"/>
      <c r="AF10" s="320"/>
      <c r="AG10" s="320"/>
    </row>
    <row r="11" spans="2:33" ht="15.75" customHeight="1" thickBot="1">
      <c r="B11" s="336"/>
      <c r="C11" s="339"/>
      <c r="D11" s="342"/>
      <c r="E11" s="343"/>
      <c r="F11" s="344"/>
      <c r="G11" s="169"/>
      <c r="H11" s="353"/>
      <c r="I11" s="8" t="s">
        <v>16</v>
      </c>
      <c r="J11" s="57">
        <v>45078</v>
      </c>
      <c r="K11" s="64"/>
      <c r="L11" s="65"/>
      <c r="M11" s="178"/>
      <c r="N11" s="178"/>
      <c r="O11" s="178">
        <v>1</v>
      </c>
      <c r="P11" s="178"/>
      <c r="Q11" s="178"/>
      <c r="R11" s="178"/>
      <c r="S11" s="178"/>
      <c r="T11" s="178"/>
      <c r="U11" s="178"/>
      <c r="V11" s="178"/>
      <c r="W11" s="178"/>
      <c r="X11" s="178"/>
      <c r="Y11" s="343"/>
      <c r="Z11" s="324"/>
      <c r="AA11" s="324"/>
      <c r="AB11" s="177"/>
      <c r="AC11" s="321"/>
      <c r="AD11" s="321"/>
      <c r="AE11" s="321"/>
      <c r="AF11" s="321"/>
      <c r="AG11" s="321"/>
    </row>
    <row r="12" spans="2:33" ht="30" customHeight="1">
      <c r="B12" s="336">
        <v>4</v>
      </c>
      <c r="C12" s="337" t="s">
        <v>121</v>
      </c>
      <c r="D12" s="340" t="s">
        <v>134</v>
      </c>
      <c r="E12" s="343" t="s">
        <v>133</v>
      </c>
      <c r="F12" s="344">
        <v>100</v>
      </c>
      <c r="G12" s="170"/>
      <c r="H12" s="351" t="s">
        <v>382</v>
      </c>
      <c r="I12" s="7" t="s">
        <v>77</v>
      </c>
      <c r="J12" s="57">
        <v>45139</v>
      </c>
      <c r="K12" s="60"/>
      <c r="L12" s="61"/>
      <c r="M12" s="178">
        <v>1</v>
      </c>
      <c r="N12" s="178">
        <v>1</v>
      </c>
      <c r="O12" s="178">
        <v>1</v>
      </c>
      <c r="P12" s="178">
        <v>1</v>
      </c>
      <c r="Q12" s="178">
        <v>1</v>
      </c>
      <c r="R12" s="178"/>
      <c r="S12" s="178"/>
      <c r="T12" s="178"/>
      <c r="U12" s="178"/>
      <c r="V12" s="178"/>
      <c r="W12" s="178"/>
      <c r="X12" s="178"/>
      <c r="Y12" s="345" t="s">
        <v>139</v>
      </c>
      <c r="Z12" s="335" t="s">
        <v>170</v>
      </c>
      <c r="AA12" s="335" t="s">
        <v>171</v>
      </c>
      <c r="AB12" s="335" t="s">
        <v>347</v>
      </c>
      <c r="AC12" s="335" t="s">
        <v>363</v>
      </c>
      <c r="AD12" s="335" t="s">
        <v>366</v>
      </c>
      <c r="AE12" s="319"/>
      <c r="AF12" s="319"/>
      <c r="AG12" s="319"/>
    </row>
    <row r="13" spans="2:33" ht="30" customHeight="1">
      <c r="B13" s="336"/>
      <c r="C13" s="338"/>
      <c r="D13" s="341"/>
      <c r="E13" s="343"/>
      <c r="F13" s="344"/>
      <c r="G13" s="168"/>
      <c r="H13" s="352"/>
      <c r="I13" s="17" t="s">
        <v>15</v>
      </c>
      <c r="J13" s="179"/>
      <c r="K13" s="62"/>
      <c r="L13" s="63"/>
      <c r="M13" s="178">
        <v>1</v>
      </c>
      <c r="N13" s="178">
        <v>1</v>
      </c>
      <c r="O13" s="178">
        <v>1</v>
      </c>
      <c r="P13" s="178">
        <v>1</v>
      </c>
      <c r="Q13" s="178">
        <v>1</v>
      </c>
      <c r="R13" s="178"/>
      <c r="S13" s="178"/>
      <c r="T13" s="178"/>
      <c r="U13" s="178"/>
      <c r="V13" s="178"/>
      <c r="W13" s="178"/>
      <c r="X13" s="178"/>
      <c r="Y13" s="346"/>
      <c r="Z13" s="323"/>
      <c r="AA13" s="323"/>
      <c r="AB13" s="323"/>
      <c r="AC13" s="323"/>
      <c r="AD13" s="323"/>
      <c r="AE13" s="320"/>
      <c r="AF13" s="320"/>
      <c r="AG13" s="320"/>
    </row>
    <row r="14" spans="2:33" ht="30" customHeight="1" thickBot="1">
      <c r="B14" s="336"/>
      <c r="C14" s="339"/>
      <c r="D14" s="342"/>
      <c r="E14" s="343"/>
      <c r="F14" s="344"/>
      <c r="G14" s="169"/>
      <c r="H14" s="353"/>
      <c r="I14" s="8" t="s">
        <v>16</v>
      </c>
      <c r="J14" s="57">
        <v>45139</v>
      </c>
      <c r="K14" s="64"/>
      <c r="L14" s="65"/>
      <c r="M14" s="178">
        <v>1</v>
      </c>
      <c r="N14" s="178">
        <v>1</v>
      </c>
      <c r="O14" s="178">
        <v>1</v>
      </c>
      <c r="P14" s="178">
        <v>1</v>
      </c>
      <c r="Q14" s="178">
        <v>1</v>
      </c>
      <c r="R14" s="178"/>
      <c r="S14" s="178"/>
      <c r="T14" s="178"/>
      <c r="U14" s="178"/>
      <c r="V14" s="178"/>
      <c r="W14" s="178"/>
      <c r="X14" s="178"/>
      <c r="Y14" s="343"/>
      <c r="Z14" s="324"/>
      <c r="AA14" s="324"/>
      <c r="AB14" s="324"/>
      <c r="AC14" s="324"/>
      <c r="AD14" s="324"/>
      <c r="AE14" s="321"/>
      <c r="AF14" s="321"/>
      <c r="AG14" s="321"/>
    </row>
    <row r="15" spans="2:33" ht="31.5" customHeight="1">
      <c r="B15" s="336">
        <v>5</v>
      </c>
      <c r="C15" s="337" t="s">
        <v>122</v>
      </c>
      <c r="D15" s="340" t="s">
        <v>129</v>
      </c>
      <c r="E15" s="343" t="s">
        <v>135</v>
      </c>
      <c r="F15" s="344">
        <v>67</v>
      </c>
      <c r="G15" s="170"/>
      <c r="H15" s="357" t="s">
        <v>386</v>
      </c>
      <c r="I15" s="7" t="s">
        <v>77</v>
      </c>
      <c r="J15" s="57">
        <v>45383</v>
      </c>
      <c r="K15" s="60" t="s">
        <v>146</v>
      </c>
      <c r="L15" s="61"/>
      <c r="M15" s="178"/>
      <c r="N15" s="178"/>
      <c r="O15" s="178">
        <v>1</v>
      </c>
      <c r="P15" s="178">
        <v>1</v>
      </c>
      <c r="Q15" s="178">
        <v>1</v>
      </c>
      <c r="R15" s="178">
        <v>1</v>
      </c>
      <c r="S15" s="178">
        <v>1</v>
      </c>
      <c r="T15" s="178">
        <v>1</v>
      </c>
      <c r="U15" s="178">
        <v>1</v>
      </c>
      <c r="V15" s="178">
        <v>1</v>
      </c>
      <c r="W15" s="178">
        <v>1</v>
      </c>
      <c r="X15" s="178">
        <v>1</v>
      </c>
      <c r="Y15" s="345" t="s">
        <v>137</v>
      </c>
      <c r="Z15" s="326"/>
      <c r="AA15" s="326" t="s">
        <v>343</v>
      </c>
      <c r="AB15" s="326" t="s">
        <v>348</v>
      </c>
      <c r="AC15" s="326" t="s">
        <v>364</v>
      </c>
      <c r="AD15" s="326" t="s">
        <v>367</v>
      </c>
      <c r="AE15" s="326" t="s">
        <v>398</v>
      </c>
      <c r="AF15" s="326" t="s">
        <v>403</v>
      </c>
      <c r="AG15" s="326" t="s">
        <v>414</v>
      </c>
    </row>
    <row r="16" spans="2:33" ht="31.5" customHeight="1">
      <c r="B16" s="336"/>
      <c r="C16" s="338"/>
      <c r="D16" s="341"/>
      <c r="E16" s="343"/>
      <c r="F16" s="344"/>
      <c r="G16" s="168"/>
      <c r="H16" s="358"/>
      <c r="I16" s="17" t="s">
        <v>15</v>
      </c>
      <c r="J16" s="179"/>
      <c r="K16" s="69"/>
      <c r="L16" s="63"/>
      <c r="M16" s="178"/>
      <c r="N16" s="178"/>
      <c r="O16" s="178">
        <v>1</v>
      </c>
      <c r="P16" s="178">
        <v>1</v>
      </c>
      <c r="Q16" s="178">
        <v>1</v>
      </c>
      <c r="R16" s="178">
        <v>1</v>
      </c>
      <c r="S16" s="178">
        <v>1</v>
      </c>
      <c r="T16" s="178">
        <v>1</v>
      </c>
      <c r="U16" s="178">
        <v>1</v>
      </c>
      <c r="V16" s="178">
        <v>1</v>
      </c>
      <c r="W16" s="178">
        <v>1</v>
      </c>
      <c r="X16" s="178">
        <v>1</v>
      </c>
      <c r="Y16" s="346"/>
      <c r="Z16" s="327"/>
      <c r="AA16" s="327"/>
      <c r="AB16" s="327"/>
      <c r="AC16" s="327"/>
      <c r="AD16" s="327"/>
      <c r="AE16" s="327"/>
      <c r="AF16" s="327"/>
      <c r="AG16" s="327"/>
    </row>
    <row r="17" spans="2:33" ht="31.5" customHeight="1" thickBot="1">
      <c r="B17" s="336"/>
      <c r="C17" s="339"/>
      <c r="D17" s="342"/>
      <c r="E17" s="343"/>
      <c r="F17" s="344"/>
      <c r="G17" s="169"/>
      <c r="H17" s="359"/>
      <c r="I17" s="8" t="s">
        <v>16</v>
      </c>
      <c r="J17" s="55"/>
      <c r="K17" s="64"/>
      <c r="L17" s="65"/>
      <c r="M17" s="178"/>
      <c r="N17" s="178"/>
      <c r="O17" s="178">
        <v>1</v>
      </c>
      <c r="P17" s="178">
        <v>1</v>
      </c>
      <c r="Q17" s="178">
        <v>1</v>
      </c>
      <c r="R17" s="178">
        <v>1</v>
      </c>
      <c r="S17" s="178">
        <v>1</v>
      </c>
      <c r="T17" s="178">
        <v>1</v>
      </c>
      <c r="U17" s="178">
        <v>1</v>
      </c>
      <c r="V17" s="178"/>
      <c r="W17" s="178"/>
      <c r="X17" s="178"/>
      <c r="Y17" s="343"/>
      <c r="Z17" s="328"/>
      <c r="AA17" s="328"/>
      <c r="AB17" s="328"/>
      <c r="AC17" s="328"/>
      <c r="AD17" s="328"/>
      <c r="AE17" s="328"/>
      <c r="AF17" s="328"/>
      <c r="AG17" s="328"/>
    </row>
    <row r="18" spans="2:33" ht="15.6" customHeight="1">
      <c r="B18" s="354">
        <v>6</v>
      </c>
      <c r="C18" s="337" t="s">
        <v>123</v>
      </c>
      <c r="D18" s="340" t="s">
        <v>130</v>
      </c>
      <c r="E18" s="343" t="s">
        <v>132</v>
      </c>
      <c r="F18" s="344">
        <v>100</v>
      </c>
      <c r="G18" s="170"/>
      <c r="H18" s="351" t="s">
        <v>382</v>
      </c>
      <c r="I18" s="7" t="s">
        <v>77</v>
      </c>
      <c r="J18" s="57">
        <v>45017</v>
      </c>
      <c r="K18" s="60" t="s">
        <v>146</v>
      </c>
      <c r="L18" s="61"/>
      <c r="M18" s="178">
        <v>1</v>
      </c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345" t="s">
        <v>140</v>
      </c>
      <c r="Z18" s="319" t="s">
        <v>145</v>
      </c>
      <c r="AA18" s="319"/>
      <c r="AB18" s="319"/>
      <c r="AC18" s="319"/>
      <c r="AD18" s="319"/>
      <c r="AE18" s="319"/>
      <c r="AF18" s="319"/>
      <c r="AG18" s="319"/>
    </row>
    <row r="19" spans="2:33" ht="15.6" customHeight="1">
      <c r="B19" s="355"/>
      <c r="C19" s="338"/>
      <c r="D19" s="341"/>
      <c r="E19" s="343"/>
      <c r="F19" s="344"/>
      <c r="G19" s="168"/>
      <c r="H19" s="352"/>
      <c r="I19" s="17" t="s">
        <v>15</v>
      </c>
      <c r="J19" s="179"/>
      <c r="K19" s="62"/>
      <c r="L19" s="63"/>
      <c r="M19" s="178">
        <v>1</v>
      </c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346"/>
      <c r="Z19" s="320"/>
      <c r="AA19" s="320"/>
      <c r="AB19" s="320"/>
      <c r="AC19" s="320"/>
      <c r="AD19" s="320"/>
      <c r="AE19" s="320"/>
      <c r="AF19" s="320"/>
      <c r="AG19" s="320"/>
    </row>
    <row r="20" spans="2:33" ht="15.6" customHeight="1" thickBot="1">
      <c r="B20" s="356"/>
      <c r="C20" s="339"/>
      <c r="D20" s="342"/>
      <c r="E20" s="343"/>
      <c r="F20" s="344"/>
      <c r="G20" s="169"/>
      <c r="H20" s="353"/>
      <c r="I20" s="8" t="s">
        <v>16</v>
      </c>
      <c r="J20" s="55">
        <v>45017</v>
      </c>
      <c r="K20" s="64"/>
      <c r="L20" s="65"/>
      <c r="M20" s="178">
        <v>1</v>
      </c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343"/>
      <c r="Z20" s="321"/>
      <c r="AA20" s="321"/>
      <c r="AB20" s="321"/>
      <c r="AC20" s="321"/>
      <c r="AD20" s="321"/>
      <c r="AE20" s="321"/>
      <c r="AF20" s="321"/>
      <c r="AG20" s="321"/>
    </row>
    <row r="21" spans="2:33" ht="15.6" customHeight="1">
      <c r="B21" s="354">
        <v>7</v>
      </c>
      <c r="C21" s="337" t="s">
        <v>124</v>
      </c>
      <c r="D21" s="340" t="s">
        <v>130</v>
      </c>
      <c r="E21" s="360" t="s">
        <v>132</v>
      </c>
      <c r="F21" s="361">
        <v>100</v>
      </c>
      <c r="G21" s="170"/>
      <c r="H21" s="351" t="s">
        <v>382</v>
      </c>
      <c r="I21" s="7" t="s">
        <v>77</v>
      </c>
      <c r="J21" s="57">
        <v>45047</v>
      </c>
      <c r="K21" s="60">
        <v>0.7</v>
      </c>
      <c r="L21" s="61"/>
      <c r="M21" s="178"/>
      <c r="N21" s="178">
        <v>1</v>
      </c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345" t="s">
        <v>140</v>
      </c>
      <c r="Z21" s="319" t="s">
        <v>145</v>
      </c>
      <c r="AA21" s="319"/>
      <c r="AB21" s="319"/>
      <c r="AC21" s="319"/>
      <c r="AD21" s="319"/>
      <c r="AE21" s="319"/>
      <c r="AF21" s="319"/>
      <c r="AG21" s="319"/>
    </row>
    <row r="22" spans="2:33" ht="15.6" customHeight="1">
      <c r="B22" s="355"/>
      <c r="C22" s="338"/>
      <c r="D22" s="341"/>
      <c r="E22" s="360"/>
      <c r="F22" s="361"/>
      <c r="G22" s="168"/>
      <c r="H22" s="352"/>
      <c r="I22" s="17" t="s">
        <v>15</v>
      </c>
      <c r="J22" s="179"/>
      <c r="K22" s="62"/>
      <c r="L22" s="63"/>
      <c r="M22" s="178"/>
      <c r="N22" s="178">
        <v>1</v>
      </c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346"/>
      <c r="Z22" s="320"/>
      <c r="AA22" s="320"/>
      <c r="AB22" s="320"/>
      <c r="AC22" s="320"/>
      <c r="AD22" s="320"/>
      <c r="AE22" s="320"/>
      <c r="AF22" s="320"/>
      <c r="AG22" s="320"/>
    </row>
    <row r="23" spans="2:33" ht="15.6" customHeight="1" thickBot="1">
      <c r="B23" s="356"/>
      <c r="C23" s="339"/>
      <c r="D23" s="342"/>
      <c r="E23" s="360"/>
      <c r="F23" s="361"/>
      <c r="G23" s="169"/>
      <c r="H23" s="353"/>
      <c r="I23" s="8" t="s">
        <v>16</v>
      </c>
      <c r="J23" s="55">
        <v>45047</v>
      </c>
      <c r="K23" s="64">
        <v>0.7</v>
      </c>
      <c r="L23" s="65"/>
      <c r="M23" s="178"/>
      <c r="N23" s="178">
        <v>1</v>
      </c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343"/>
      <c r="Z23" s="321"/>
      <c r="AA23" s="321"/>
      <c r="AB23" s="321"/>
      <c r="AC23" s="321"/>
      <c r="AD23" s="321"/>
      <c r="AE23" s="321"/>
      <c r="AF23" s="321"/>
      <c r="AG23" s="321"/>
    </row>
    <row r="24" spans="2:33" ht="15.75" customHeight="1">
      <c r="B24" s="354">
        <v>8</v>
      </c>
      <c r="C24" s="337" t="s">
        <v>125</v>
      </c>
      <c r="D24" s="340" t="s">
        <v>131</v>
      </c>
      <c r="E24" s="343" t="s">
        <v>132</v>
      </c>
      <c r="F24" s="344">
        <v>60</v>
      </c>
      <c r="G24" s="170"/>
      <c r="H24" s="357" t="s">
        <v>386</v>
      </c>
      <c r="I24" s="7" t="s">
        <v>77</v>
      </c>
      <c r="J24" s="57">
        <v>45352</v>
      </c>
      <c r="K24" s="60" t="s">
        <v>146</v>
      </c>
      <c r="L24" s="61"/>
      <c r="M24" s="178"/>
      <c r="N24" s="178"/>
      <c r="O24" s="178"/>
      <c r="P24" s="178"/>
      <c r="Q24" s="178"/>
      <c r="R24" s="178">
        <v>1</v>
      </c>
      <c r="S24" s="178">
        <v>1</v>
      </c>
      <c r="T24" s="178">
        <v>1</v>
      </c>
      <c r="U24" s="178">
        <v>1</v>
      </c>
      <c r="V24" s="178">
        <v>1</v>
      </c>
      <c r="W24" s="178">
        <v>1</v>
      </c>
      <c r="X24" s="178">
        <v>1</v>
      </c>
      <c r="Y24" s="345" t="s">
        <v>141</v>
      </c>
      <c r="Z24" s="322"/>
      <c r="AA24" s="322"/>
      <c r="AB24" s="322"/>
      <c r="AC24" s="322"/>
      <c r="AD24" s="322" t="s">
        <v>369</v>
      </c>
      <c r="AE24" s="322" t="s">
        <v>399</v>
      </c>
      <c r="AF24" s="322" t="s">
        <v>402</v>
      </c>
      <c r="AG24" s="322" t="s">
        <v>412</v>
      </c>
    </row>
    <row r="25" spans="2:33" ht="15.75" customHeight="1">
      <c r="B25" s="355"/>
      <c r="C25" s="338"/>
      <c r="D25" s="341"/>
      <c r="E25" s="343"/>
      <c r="F25" s="344"/>
      <c r="G25" s="168"/>
      <c r="H25" s="358"/>
      <c r="I25" s="17" t="s">
        <v>15</v>
      </c>
      <c r="J25" s="179"/>
      <c r="K25" s="62"/>
      <c r="L25" s="63"/>
      <c r="M25" s="178"/>
      <c r="N25" s="178"/>
      <c r="O25" s="178"/>
      <c r="P25" s="178"/>
      <c r="Q25" s="178"/>
      <c r="R25" s="178">
        <v>1</v>
      </c>
      <c r="S25" s="178">
        <v>1</v>
      </c>
      <c r="T25" s="178">
        <v>1</v>
      </c>
      <c r="U25" s="178">
        <v>1</v>
      </c>
      <c r="V25" s="178">
        <v>1</v>
      </c>
      <c r="W25" s="178">
        <v>1</v>
      </c>
      <c r="X25" s="178">
        <v>1</v>
      </c>
      <c r="Y25" s="346"/>
      <c r="Z25" s="323"/>
      <c r="AA25" s="323"/>
      <c r="AB25" s="323"/>
      <c r="AC25" s="323"/>
      <c r="AD25" s="323"/>
      <c r="AE25" s="323"/>
      <c r="AF25" s="323"/>
      <c r="AG25" s="323"/>
    </row>
    <row r="26" spans="2:33" ht="15.75" customHeight="1" thickBot="1">
      <c r="B26" s="356"/>
      <c r="C26" s="339"/>
      <c r="D26" s="342"/>
      <c r="E26" s="343"/>
      <c r="F26" s="344"/>
      <c r="G26" s="169"/>
      <c r="H26" s="359"/>
      <c r="I26" s="8" t="s">
        <v>16</v>
      </c>
      <c r="J26" s="55"/>
      <c r="K26" s="64"/>
      <c r="L26" s="65"/>
      <c r="M26" s="178"/>
      <c r="N26" s="178"/>
      <c r="O26" s="178"/>
      <c r="P26" s="178"/>
      <c r="Q26" s="178"/>
      <c r="R26" s="178">
        <v>1</v>
      </c>
      <c r="S26" s="178">
        <v>1</v>
      </c>
      <c r="T26" s="178">
        <v>1</v>
      </c>
      <c r="U26" s="178">
        <v>1</v>
      </c>
      <c r="V26" s="178"/>
      <c r="W26" s="178"/>
      <c r="X26" s="178"/>
      <c r="Y26" s="343"/>
      <c r="Z26" s="324"/>
      <c r="AA26" s="324"/>
      <c r="AB26" s="324"/>
      <c r="AC26" s="324"/>
      <c r="AD26" s="324"/>
      <c r="AE26" s="324"/>
      <c r="AF26" s="324"/>
      <c r="AG26" s="324"/>
    </row>
    <row r="27" spans="2:33" ht="15.75" customHeight="1">
      <c r="B27" s="354">
        <v>9</v>
      </c>
      <c r="C27" s="337" t="s">
        <v>126</v>
      </c>
      <c r="D27" s="340" t="s">
        <v>136</v>
      </c>
      <c r="E27" s="362" t="s">
        <v>136</v>
      </c>
      <c r="F27" s="344">
        <v>100</v>
      </c>
      <c r="G27" s="170"/>
      <c r="H27" s="351" t="s">
        <v>382</v>
      </c>
      <c r="I27" s="7" t="s">
        <v>77</v>
      </c>
      <c r="J27" s="57">
        <v>45078</v>
      </c>
      <c r="K27" s="60" t="s">
        <v>146</v>
      </c>
      <c r="L27" s="61"/>
      <c r="M27" s="178"/>
      <c r="N27" s="178"/>
      <c r="O27" s="178">
        <v>1</v>
      </c>
      <c r="P27" s="178"/>
      <c r="Q27" s="178"/>
      <c r="R27" s="178"/>
      <c r="S27" s="178"/>
      <c r="T27" s="178"/>
      <c r="U27" s="178"/>
      <c r="V27" s="178"/>
      <c r="W27" s="178"/>
      <c r="X27" s="178"/>
      <c r="Y27" s="345" t="s">
        <v>140</v>
      </c>
      <c r="Z27" s="322" t="s">
        <v>166</v>
      </c>
      <c r="AA27" s="322" t="s">
        <v>169</v>
      </c>
      <c r="AB27" s="319" t="s">
        <v>346</v>
      </c>
      <c r="AC27" s="319"/>
      <c r="AD27" s="319"/>
      <c r="AE27" s="319"/>
      <c r="AF27" s="319"/>
      <c r="AG27" s="319"/>
    </row>
    <row r="28" spans="2:33" ht="15.75" customHeight="1">
      <c r="B28" s="355"/>
      <c r="C28" s="338"/>
      <c r="D28" s="341"/>
      <c r="E28" s="363"/>
      <c r="F28" s="344"/>
      <c r="G28" s="168"/>
      <c r="H28" s="352"/>
      <c r="I28" s="17" t="s">
        <v>15</v>
      </c>
      <c r="J28" s="179"/>
      <c r="K28" s="62"/>
      <c r="L28" s="63"/>
      <c r="M28" s="178"/>
      <c r="N28" s="178"/>
      <c r="O28" s="178">
        <v>1</v>
      </c>
      <c r="P28" s="178"/>
      <c r="Q28" s="178"/>
      <c r="R28" s="178"/>
      <c r="S28" s="178"/>
      <c r="T28" s="178"/>
      <c r="U28" s="178"/>
      <c r="V28" s="178"/>
      <c r="W28" s="178"/>
      <c r="X28" s="178"/>
      <c r="Y28" s="346"/>
      <c r="Z28" s="323"/>
      <c r="AA28" s="323"/>
      <c r="AB28" s="320"/>
      <c r="AC28" s="320"/>
      <c r="AD28" s="320"/>
      <c r="AE28" s="320"/>
      <c r="AF28" s="320"/>
      <c r="AG28" s="320"/>
    </row>
    <row r="29" spans="2:33" ht="15.75" customHeight="1" thickBot="1">
      <c r="B29" s="356"/>
      <c r="C29" s="339"/>
      <c r="D29" s="342"/>
      <c r="E29" s="364"/>
      <c r="F29" s="344"/>
      <c r="G29" s="169"/>
      <c r="H29" s="353"/>
      <c r="I29" s="8" t="s">
        <v>16</v>
      </c>
      <c r="J29" s="57">
        <v>45078</v>
      </c>
      <c r="K29" s="64"/>
      <c r="L29" s="65"/>
      <c r="M29" s="178"/>
      <c r="N29" s="178"/>
      <c r="O29" s="178">
        <v>1</v>
      </c>
      <c r="P29" s="178"/>
      <c r="Q29" s="178"/>
      <c r="R29" s="178"/>
      <c r="S29" s="178"/>
      <c r="T29" s="178"/>
      <c r="U29" s="178"/>
      <c r="V29" s="178"/>
      <c r="W29" s="178"/>
      <c r="X29" s="178"/>
      <c r="Y29" s="343"/>
      <c r="Z29" s="324"/>
      <c r="AA29" s="324"/>
      <c r="AB29" s="321"/>
      <c r="AC29" s="321"/>
      <c r="AD29" s="321"/>
      <c r="AE29" s="321"/>
      <c r="AF29" s="321"/>
      <c r="AG29" s="321"/>
    </row>
    <row r="30" spans="2:33" ht="15.75" customHeight="1">
      <c r="B30" s="354">
        <v>10</v>
      </c>
      <c r="C30" s="337" t="s">
        <v>349</v>
      </c>
      <c r="D30" s="340" t="s">
        <v>198</v>
      </c>
      <c r="E30" s="362"/>
      <c r="F30" s="344">
        <v>100</v>
      </c>
      <c r="G30" s="170"/>
      <c r="H30" s="351" t="s">
        <v>382</v>
      </c>
      <c r="I30" s="7" t="s">
        <v>77</v>
      </c>
      <c r="J30" s="57">
        <v>45139</v>
      </c>
      <c r="K30" s="60"/>
      <c r="L30" s="61"/>
      <c r="M30" s="178"/>
      <c r="N30" s="178"/>
      <c r="O30" s="178"/>
      <c r="P30" s="178"/>
      <c r="Q30" s="178">
        <v>1</v>
      </c>
      <c r="R30" s="178"/>
      <c r="S30" s="178"/>
      <c r="T30" s="178"/>
      <c r="U30" s="178"/>
      <c r="V30" s="178"/>
      <c r="W30" s="178"/>
      <c r="X30" s="178"/>
      <c r="Y30" s="345" t="s">
        <v>350</v>
      </c>
      <c r="Z30" s="322"/>
      <c r="AA30" s="322"/>
      <c r="AB30" s="322"/>
      <c r="AC30" s="319" t="s">
        <v>346</v>
      </c>
      <c r="AD30" s="319"/>
      <c r="AE30" s="319"/>
      <c r="AF30" s="319"/>
      <c r="AG30" s="319"/>
    </row>
    <row r="31" spans="2:33" ht="15.75" customHeight="1">
      <c r="B31" s="355"/>
      <c r="C31" s="338"/>
      <c r="D31" s="341"/>
      <c r="E31" s="363"/>
      <c r="F31" s="344"/>
      <c r="G31" s="168"/>
      <c r="H31" s="352"/>
      <c r="I31" s="17" t="s">
        <v>15</v>
      </c>
      <c r="J31" s="179"/>
      <c r="K31" s="62"/>
      <c r="L31" s="63"/>
      <c r="M31" s="178"/>
      <c r="N31" s="178"/>
      <c r="O31" s="178"/>
      <c r="P31" s="178"/>
      <c r="Q31" s="178">
        <v>1</v>
      </c>
      <c r="R31" s="178"/>
      <c r="S31" s="178"/>
      <c r="T31" s="178"/>
      <c r="U31" s="178"/>
      <c r="V31" s="178"/>
      <c r="W31" s="178"/>
      <c r="X31" s="178"/>
      <c r="Y31" s="346"/>
      <c r="Z31" s="323"/>
      <c r="AA31" s="323"/>
      <c r="AB31" s="323"/>
      <c r="AC31" s="320"/>
      <c r="AD31" s="320"/>
      <c r="AE31" s="320"/>
      <c r="AF31" s="320"/>
      <c r="AG31" s="320"/>
    </row>
    <row r="32" spans="2:33" ht="15.75" customHeight="1" thickBot="1">
      <c r="B32" s="356"/>
      <c r="C32" s="339"/>
      <c r="D32" s="342"/>
      <c r="E32" s="364"/>
      <c r="F32" s="344"/>
      <c r="G32" s="169"/>
      <c r="H32" s="353"/>
      <c r="I32" s="8" t="s">
        <v>16</v>
      </c>
      <c r="J32" s="57"/>
      <c r="K32" s="64"/>
      <c r="L32" s="65"/>
      <c r="M32" s="178"/>
      <c r="N32" s="178"/>
      <c r="O32" s="178"/>
      <c r="P32" s="178"/>
      <c r="Q32" s="178">
        <v>1</v>
      </c>
      <c r="R32" s="178"/>
      <c r="S32" s="178"/>
      <c r="T32" s="178"/>
      <c r="U32" s="178"/>
      <c r="V32" s="178"/>
      <c r="W32" s="178"/>
      <c r="X32" s="178"/>
      <c r="Y32" s="343"/>
      <c r="Z32" s="324"/>
      <c r="AA32" s="324"/>
      <c r="AB32" s="324"/>
      <c r="AC32" s="321"/>
      <c r="AD32" s="321"/>
      <c r="AE32" s="321"/>
      <c r="AF32" s="321"/>
      <c r="AG32" s="321"/>
    </row>
    <row r="33" spans="2:33" ht="26.25" customHeight="1">
      <c r="B33" s="354">
        <v>11</v>
      </c>
      <c r="C33" s="337" t="s">
        <v>373</v>
      </c>
      <c r="D33" s="340" t="s">
        <v>198</v>
      </c>
      <c r="E33" s="343"/>
      <c r="F33" s="344">
        <v>100</v>
      </c>
      <c r="G33" s="170"/>
      <c r="H33" s="351" t="s">
        <v>382</v>
      </c>
      <c r="I33" s="7" t="s">
        <v>77</v>
      </c>
      <c r="J33" s="57"/>
      <c r="K33" s="70"/>
      <c r="L33" s="61"/>
      <c r="M33" s="178"/>
      <c r="N33" s="178"/>
      <c r="O33" s="178"/>
      <c r="P33" s="178"/>
      <c r="Q33" s="178">
        <v>1</v>
      </c>
      <c r="R33" s="178">
        <v>1</v>
      </c>
      <c r="S33" s="178"/>
      <c r="T33" s="178"/>
      <c r="U33" s="178"/>
      <c r="V33" s="178"/>
      <c r="W33" s="178"/>
      <c r="X33" s="178"/>
      <c r="Y33" s="343" t="s">
        <v>139</v>
      </c>
      <c r="Z33" s="329"/>
      <c r="AA33" s="329"/>
      <c r="AB33" s="329"/>
      <c r="AC33" s="329" t="s">
        <v>365</v>
      </c>
      <c r="AD33" s="329" t="s">
        <v>368</v>
      </c>
      <c r="AE33" s="319"/>
      <c r="AF33" s="319"/>
      <c r="AG33" s="319"/>
    </row>
    <row r="34" spans="2:33" ht="26.25" customHeight="1">
      <c r="B34" s="355"/>
      <c r="C34" s="338"/>
      <c r="D34" s="341"/>
      <c r="E34" s="343"/>
      <c r="F34" s="344"/>
      <c r="G34" s="168"/>
      <c r="H34" s="352"/>
      <c r="I34" s="17" t="s">
        <v>15</v>
      </c>
      <c r="J34" s="56"/>
      <c r="K34" s="71"/>
      <c r="L34" s="63"/>
      <c r="M34" s="178"/>
      <c r="N34" s="178"/>
      <c r="O34" s="178"/>
      <c r="P34" s="178"/>
      <c r="Q34" s="178">
        <v>1</v>
      </c>
      <c r="R34" s="178">
        <v>1</v>
      </c>
      <c r="S34" s="178"/>
      <c r="T34" s="178"/>
      <c r="U34" s="178"/>
      <c r="V34" s="178"/>
      <c r="W34" s="178"/>
      <c r="X34" s="178"/>
      <c r="Y34" s="343"/>
      <c r="Z34" s="330"/>
      <c r="AA34" s="330"/>
      <c r="AB34" s="330"/>
      <c r="AC34" s="330"/>
      <c r="AD34" s="330"/>
      <c r="AE34" s="320"/>
      <c r="AF34" s="320"/>
      <c r="AG34" s="320"/>
    </row>
    <row r="35" spans="2:33" ht="26.25" customHeight="1" thickBot="1">
      <c r="B35" s="356"/>
      <c r="C35" s="339"/>
      <c r="D35" s="342"/>
      <c r="E35" s="343"/>
      <c r="F35" s="344"/>
      <c r="G35" s="169"/>
      <c r="H35" s="353"/>
      <c r="I35" s="8" t="s">
        <v>16</v>
      </c>
      <c r="J35" s="55"/>
      <c r="K35" s="64"/>
      <c r="L35" s="65"/>
      <c r="M35" s="178"/>
      <c r="N35" s="178"/>
      <c r="O35" s="178"/>
      <c r="P35" s="178"/>
      <c r="Q35" s="178">
        <v>1</v>
      </c>
      <c r="R35" s="178">
        <v>1</v>
      </c>
      <c r="S35" s="178"/>
      <c r="T35" s="178"/>
      <c r="U35" s="178"/>
      <c r="V35" s="178"/>
      <c r="W35" s="178"/>
      <c r="X35" s="178"/>
      <c r="Y35" s="343"/>
      <c r="Z35" s="331"/>
      <c r="AA35" s="331"/>
      <c r="AB35" s="331"/>
      <c r="AC35" s="331"/>
      <c r="AD35" s="331"/>
      <c r="AE35" s="321"/>
      <c r="AF35" s="321"/>
      <c r="AG35" s="321"/>
    </row>
    <row r="36" spans="2:33" ht="15" customHeight="1">
      <c r="B36" s="354">
        <v>12</v>
      </c>
      <c r="C36" s="337" t="s">
        <v>374</v>
      </c>
      <c r="D36" s="340" t="s">
        <v>135</v>
      </c>
      <c r="E36" s="343"/>
      <c r="F36" s="344">
        <v>34</v>
      </c>
      <c r="G36" s="170"/>
      <c r="H36" s="351"/>
      <c r="I36" s="7" t="s">
        <v>77</v>
      </c>
      <c r="J36" s="57"/>
      <c r="K36" s="70"/>
      <c r="L36" s="61">
        <v>15</v>
      </c>
      <c r="M36" s="178"/>
      <c r="N36" s="178"/>
      <c r="O36" s="178"/>
      <c r="P36" s="178"/>
      <c r="Q36" s="178"/>
      <c r="R36" s="178"/>
      <c r="S36" s="178">
        <v>1</v>
      </c>
      <c r="T36" s="178">
        <v>1</v>
      </c>
      <c r="U36" s="178">
        <v>1</v>
      </c>
      <c r="V36" s="178">
        <v>1</v>
      </c>
      <c r="W36" s="178">
        <v>1</v>
      </c>
      <c r="X36" s="178">
        <v>1</v>
      </c>
      <c r="Y36" s="343" t="s">
        <v>139</v>
      </c>
      <c r="Z36" s="332"/>
      <c r="AA36" s="332"/>
      <c r="AB36" s="332"/>
      <c r="AC36" s="332"/>
      <c r="AD36" s="332"/>
      <c r="AE36" s="322" t="s">
        <v>400</v>
      </c>
      <c r="AF36" s="322" t="s">
        <v>404</v>
      </c>
      <c r="AG36" s="322" t="s">
        <v>413</v>
      </c>
    </row>
    <row r="37" spans="2:33" ht="15" customHeight="1">
      <c r="B37" s="355"/>
      <c r="C37" s="338"/>
      <c r="D37" s="341"/>
      <c r="E37" s="343"/>
      <c r="F37" s="344"/>
      <c r="G37" s="168"/>
      <c r="H37" s="352"/>
      <c r="I37" s="17" t="s">
        <v>15</v>
      </c>
      <c r="J37" s="56"/>
      <c r="K37" s="71"/>
      <c r="L37" s="63"/>
      <c r="M37" s="178"/>
      <c r="N37" s="178"/>
      <c r="O37" s="178"/>
      <c r="P37" s="178"/>
      <c r="Q37" s="178"/>
      <c r="R37" s="178"/>
      <c r="S37" s="178">
        <v>1</v>
      </c>
      <c r="T37" s="178">
        <v>1</v>
      </c>
      <c r="U37" s="178">
        <v>1</v>
      </c>
      <c r="V37" s="178"/>
      <c r="W37" s="178"/>
      <c r="X37" s="178"/>
      <c r="Y37" s="343"/>
      <c r="Z37" s="333"/>
      <c r="AA37" s="333"/>
      <c r="AB37" s="333"/>
      <c r="AC37" s="333"/>
      <c r="AD37" s="333"/>
      <c r="AE37" s="323"/>
      <c r="AF37" s="323"/>
      <c r="AG37" s="323"/>
    </row>
    <row r="38" spans="2:33" ht="16.5" thickBot="1">
      <c r="B38" s="356"/>
      <c r="C38" s="339"/>
      <c r="D38" s="342"/>
      <c r="E38" s="343"/>
      <c r="F38" s="344"/>
      <c r="G38" s="169"/>
      <c r="H38" s="353"/>
      <c r="I38" s="8" t="s">
        <v>16</v>
      </c>
      <c r="J38" s="55"/>
      <c r="K38" s="64"/>
      <c r="L38" s="65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343"/>
      <c r="Z38" s="334"/>
      <c r="AA38" s="334"/>
      <c r="AB38" s="334"/>
      <c r="AC38" s="334"/>
      <c r="AD38" s="334"/>
      <c r="AE38" s="324"/>
      <c r="AF38" s="324"/>
      <c r="AG38" s="324"/>
    </row>
    <row r="39" spans="2:33" ht="15.75" customHeight="1">
      <c r="B39" s="354">
        <v>13</v>
      </c>
      <c r="C39" s="337" t="s">
        <v>375</v>
      </c>
      <c r="D39" s="340" t="s">
        <v>128</v>
      </c>
      <c r="E39" s="343"/>
      <c r="F39" s="344">
        <v>100</v>
      </c>
      <c r="G39" s="170"/>
      <c r="H39" s="351" t="s">
        <v>382</v>
      </c>
      <c r="I39" s="7" t="s">
        <v>77</v>
      </c>
      <c r="J39" s="57">
        <v>45231</v>
      </c>
      <c r="K39" s="70"/>
      <c r="L39" s="61"/>
      <c r="M39" s="178"/>
      <c r="N39" s="178"/>
      <c r="O39" s="178"/>
      <c r="P39" s="178"/>
      <c r="Q39" s="178"/>
      <c r="R39" s="178"/>
      <c r="S39" s="178">
        <v>1</v>
      </c>
      <c r="T39" s="178">
        <v>1</v>
      </c>
      <c r="U39" s="178"/>
      <c r="V39" s="178"/>
      <c r="W39" s="178"/>
      <c r="X39" s="178"/>
      <c r="Y39" s="343" t="s">
        <v>141</v>
      </c>
      <c r="Z39" s="322"/>
      <c r="AA39" s="322"/>
      <c r="AB39" s="322"/>
      <c r="AC39" s="322"/>
      <c r="AD39" s="322"/>
      <c r="AE39" s="322" t="s">
        <v>401</v>
      </c>
      <c r="AF39" s="322" t="s">
        <v>91</v>
      </c>
      <c r="AG39" s="319"/>
    </row>
    <row r="40" spans="2:33" ht="15.75" customHeight="1">
      <c r="B40" s="355"/>
      <c r="C40" s="338"/>
      <c r="D40" s="341"/>
      <c r="E40" s="343"/>
      <c r="F40" s="344"/>
      <c r="G40" s="168"/>
      <c r="H40" s="352"/>
      <c r="I40" s="17" t="s">
        <v>15</v>
      </c>
      <c r="J40" s="56"/>
      <c r="K40" s="71"/>
      <c r="L40" s="63"/>
      <c r="M40" s="178"/>
      <c r="N40" s="178"/>
      <c r="O40" s="178"/>
      <c r="P40" s="178"/>
      <c r="Q40" s="178"/>
      <c r="R40" s="178"/>
      <c r="S40" s="178">
        <v>1</v>
      </c>
      <c r="T40" s="178">
        <v>1</v>
      </c>
      <c r="U40" s="178"/>
      <c r="V40" s="178"/>
      <c r="W40" s="178"/>
      <c r="X40" s="178"/>
      <c r="Y40" s="343"/>
      <c r="Z40" s="323"/>
      <c r="AA40" s="323"/>
      <c r="AB40" s="323"/>
      <c r="AC40" s="323"/>
      <c r="AD40" s="323"/>
      <c r="AE40" s="323"/>
      <c r="AF40" s="323"/>
      <c r="AG40" s="320"/>
    </row>
    <row r="41" spans="2:33" ht="15.75" customHeight="1">
      <c r="B41" s="356"/>
      <c r="C41" s="339"/>
      <c r="D41" s="342"/>
      <c r="E41" s="343"/>
      <c r="F41" s="344"/>
      <c r="G41" s="169"/>
      <c r="H41" s="353"/>
      <c r="I41" s="8" t="s">
        <v>16</v>
      </c>
      <c r="J41" s="55">
        <v>45231</v>
      </c>
      <c r="K41" s="64"/>
      <c r="L41" s="65"/>
      <c r="M41" s="178"/>
      <c r="N41" s="178"/>
      <c r="O41" s="178"/>
      <c r="P41" s="178"/>
      <c r="Q41" s="178"/>
      <c r="R41" s="178"/>
      <c r="S41" s="178">
        <v>1</v>
      </c>
      <c r="T41" s="178">
        <v>1</v>
      </c>
      <c r="U41" s="178"/>
      <c r="V41" s="178"/>
      <c r="W41" s="178"/>
      <c r="X41" s="178"/>
      <c r="Y41" s="343"/>
      <c r="Z41" s="324"/>
      <c r="AA41" s="324"/>
      <c r="AB41" s="324"/>
      <c r="AC41" s="324"/>
      <c r="AD41" s="324"/>
      <c r="AE41" s="324"/>
      <c r="AF41" s="324"/>
      <c r="AG41" s="321"/>
    </row>
    <row r="42" spans="2:33" ht="15.75" customHeight="1">
      <c r="B42" s="2"/>
      <c r="C42" s="171" t="s">
        <v>147</v>
      </c>
      <c r="Y42" s="5"/>
    </row>
    <row r="43" spans="2:33" ht="19.5" customHeight="1" thickBot="1">
      <c r="B43" s="2"/>
      <c r="C43" s="172" t="s">
        <v>148</v>
      </c>
    </row>
    <row r="45" spans="2:33" ht="19.5" customHeight="1">
      <c r="B45" s="2"/>
    </row>
    <row r="46" spans="2:33" ht="15.75" customHeight="1">
      <c r="B46" s="2"/>
      <c r="C46" s="5"/>
      <c r="D46" s="5"/>
      <c r="E46" s="5"/>
      <c r="F46" s="5"/>
      <c r="G46" s="5"/>
    </row>
    <row r="47" spans="2:33">
      <c r="H47" s="5"/>
    </row>
    <row r="53" spans="16:16">
      <c r="P53" s="100"/>
    </row>
  </sheetData>
  <mergeCells count="194">
    <mergeCell ref="AF30:AF32"/>
    <mergeCell ref="AF33:AF35"/>
    <mergeCell ref="AF36:AF38"/>
    <mergeCell ref="AF39:AF41"/>
    <mergeCell ref="AF3:AF5"/>
    <mergeCell ref="AF6:AF8"/>
    <mergeCell ref="AF9:AF11"/>
    <mergeCell ref="AF12:AF14"/>
    <mergeCell ref="AF15:AF17"/>
    <mergeCell ref="AF18:AF20"/>
    <mergeCell ref="AF21:AF23"/>
    <mergeCell ref="AF24:AF26"/>
    <mergeCell ref="AF27:AF29"/>
    <mergeCell ref="AE30:AE32"/>
    <mergeCell ref="AE33:AE35"/>
    <mergeCell ref="AE36:AE38"/>
    <mergeCell ref="AE39:AE41"/>
    <mergeCell ref="AE3:AE5"/>
    <mergeCell ref="AE6:AE8"/>
    <mergeCell ref="AE9:AE11"/>
    <mergeCell ref="AE12:AE14"/>
    <mergeCell ref="AE15:AE17"/>
    <mergeCell ref="AE18:AE20"/>
    <mergeCell ref="AE21:AE23"/>
    <mergeCell ref="AE24:AE26"/>
    <mergeCell ref="AE27:AE29"/>
    <mergeCell ref="H39:H41"/>
    <mergeCell ref="AC30:AC32"/>
    <mergeCell ref="AC33:AC35"/>
    <mergeCell ref="AC36:AC38"/>
    <mergeCell ref="AC39:AC41"/>
    <mergeCell ref="AC3:AC5"/>
    <mergeCell ref="AC6:AC8"/>
    <mergeCell ref="AC9:AC11"/>
    <mergeCell ref="AC12:AC14"/>
    <mergeCell ref="AC15:AC17"/>
    <mergeCell ref="AC18:AC20"/>
    <mergeCell ref="AC21:AC23"/>
    <mergeCell ref="AC24:AC26"/>
    <mergeCell ref="AC27:AC29"/>
    <mergeCell ref="Z39:Z41"/>
    <mergeCell ref="AA39:AA41"/>
    <mergeCell ref="Z27:Z29"/>
    <mergeCell ref="AA27:AA29"/>
    <mergeCell ref="Z21:Z23"/>
    <mergeCell ref="AA21:AA23"/>
    <mergeCell ref="Z15:Z17"/>
    <mergeCell ref="AA15:AA17"/>
    <mergeCell ref="Z9:Z11"/>
    <mergeCell ref="AA9:AA11"/>
    <mergeCell ref="B39:B41"/>
    <mergeCell ref="C39:C41"/>
    <mergeCell ref="D39:D41"/>
    <mergeCell ref="E39:E41"/>
    <mergeCell ref="F39:F41"/>
    <mergeCell ref="Y39:Y41"/>
    <mergeCell ref="Z33:Z35"/>
    <mergeCell ref="AA33:AA35"/>
    <mergeCell ref="B36:B38"/>
    <mergeCell ref="C36:C38"/>
    <mergeCell ref="D36:D38"/>
    <mergeCell ref="E36:E38"/>
    <mergeCell ref="F36:F38"/>
    <mergeCell ref="Y36:Y38"/>
    <mergeCell ref="Z36:Z38"/>
    <mergeCell ref="AA36:AA38"/>
    <mergeCell ref="B33:B35"/>
    <mergeCell ref="C33:C35"/>
    <mergeCell ref="D33:D35"/>
    <mergeCell ref="E33:E35"/>
    <mergeCell ref="F33:F35"/>
    <mergeCell ref="Y33:Y35"/>
    <mergeCell ref="H33:H35"/>
    <mergeCell ref="H36:H38"/>
    <mergeCell ref="B30:B32"/>
    <mergeCell ref="C30:C32"/>
    <mergeCell ref="D30:D32"/>
    <mergeCell ref="E30:E32"/>
    <mergeCell ref="F30:F32"/>
    <mergeCell ref="Y30:Y32"/>
    <mergeCell ref="Z30:Z32"/>
    <mergeCell ref="AA30:AA32"/>
    <mergeCell ref="B27:B29"/>
    <mergeCell ref="C27:C29"/>
    <mergeCell ref="D27:D29"/>
    <mergeCell ref="E27:E29"/>
    <mergeCell ref="F27:F29"/>
    <mergeCell ref="Y27:Y29"/>
    <mergeCell ref="H27:H29"/>
    <mergeCell ref="H30:H32"/>
    <mergeCell ref="B24:B26"/>
    <mergeCell ref="C24:C26"/>
    <mergeCell ref="D24:D26"/>
    <mergeCell ref="E24:E26"/>
    <mergeCell ref="F24:F26"/>
    <mergeCell ref="Y24:Y26"/>
    <mergeCell ref="Z24:Z26"/>
    <mergeCell ref="AA24:AA26"/>
    <mergeCell ref="B21:B23"/>
    <mergeCell ref="C21:C23"/>
    <mergeCell ref="D21:D23"/>
    <mergeCell ref="E21:E23"/>
    <mergeCell ref="F21:F23"/>
    <mergeCell ref="Y21:Y23"/>
    <mergeCell ref="H21:H23"/>
    <mergeCell ref="H24:H26"/>
    <mergeCell ref="B18:B20"/>
    <mergeCell ref="C18:C20"/>
    <mergeCell ref="D18:D20"/>
    <mergeCell ref="E18:E20"/>
    <mergeCell ref="F18:F20"/>
    <mergeCell ref="Y18:Y20"/>
    <mergeCell ref="Z18:Z20"/>
    <mergeCell ref="AA18:AA20"/>
    <mergeCell ref="B15:B17"/>
    <mergeCell ref="C15:C17"/>
    <mergeCell ref="D15:D17"/>
    <mergeCell ref="E15:E17"/>
    <mergeCell ref="F15:F17"/>
    <mergeCell ref="Y15:Y17"/>
    <mergeCell ref="H15:H17"/>
    <mergeCell ref="H18:H20"/>
    <mergeCell ref="B12:B14"/>
    <mergeCell ref="C12:C14"/>
    <mergeCell ref="D12:D14"/>
    <mergeCell ref="E12:E14"/>
    <mergeCell ref="F12:F14"/>
    <mergeCell ref="Y12:Y14"/>
    <mergeCell ref="Z12:Z14"/>
    <mergeCell ref="AA12:AA14"/>
    <mergeCell ref="B9:B11"/>
    <mergeCell ref="C9:C11"/>
    <mergeCell ref="D9:D11"/>
    <mergeCell ref="E9:E11"/>
    <mergeCell ref="F9:F11"/>
    <mergeCell ref="Y9:Y11"/>
    <mergeCell ref="H9:H11"/>
    <mergeCell ref="H12:H14"/>
    <mergeCell ref="Z3:Z5"/>
    <mergeCell ref="AA3:AA5"/>
    <mergeCell ref="B6:B8"/>
    <mergeCell ref="C6:C8"/>
    <mergeCell ref="D6:D8"/>
    <mergeCell ref="E6:E8"/>
    <mergeCell ref="F6:F8"/>
    <mergeCell ref="Y6:Y8"/>
    <mergeCell ref="Z6:Z8"/>
    <mergeCell ref="AA6:AA8"/>
    <mergeCell ref="B3:B5"/>
    <mergeCell ref="C3:C5"/>
    <mergeCell ref="D3:D5"/>
    <mergeCell ref="E3:E5"/>
    <mergeCell ref="F3:F5"/>
    <mergeCell ref="Y3:Y5"/>
    <mergeCell ref="H3:H5"/>
    <mergeCell ref="H6:H8"/>
    <mergeCell ref="AB30:AB32"/>
    <mergeCell ref="AB33:AB35"/>
    <mergeCell ref="AB36:AB38"/>
    <mergeCell ref="AB39:AB41"/>
    <mergeCell ref="AB3:AB5"/>
    <mergeCell ref="AB6:AB8"/>
    <mergeCell ref="AB12:AB14"/>
    <mergeCell ref="AB15:AB17"/>
    <mergeCell ref="AB18:AB20"/>
    <mergeCell ref="AB21:AB23"/>
    <mergeCell ref="AB24:AB26"/>
    <mergeCell ref="AB27:AB29"/>
    <mergeCell ref="AD30:AD32"/>
    <mergeCell ref="AD33:AD35"/>
    <mergeCell ref="AD36:AD38"/>
    <mergeCell ref="AD39:AD41"/>
    <mergeCell ref="AD3:AD5"/>
    <mergeCell ref="AD6:AD8"/>
    <mergeCell ref="AD9:AD11"/>
    <mergeCell ref="AD12:AD14"/>
    <mergeCell ref="AD15:AD17"/>
    <mergeCell ref="AD18:AD20"/>
    <mergeCell ref="AD21:AD23"/>
    <mergeCell ref="AD24:AD26"/>
    <mergeCell ref="AD27:AD29"/>
    <mergeCell ref="AG30:AG32"/>
    <mergeCell ref="AG33:AG35"/>
    <mergeCell ref="AG36:AG38"/>
    <mergeCell ref="AG39:AG41"/>
    <mergeCell ref="AG3:AG5"/>
    <mergeCell ref="AG6:AG8"/>
    <mergeCell ref="AG9:AG11"/>
    <mergeCell ref="AG12:AG14"/>
    <mergeCell ref="AG15:AG17"/>
    <mergeCell ref="AG18:AG20"/>
    <mergeCell ref="AG21:AG23"/>
    <mergeCell ref="AG24:AG26"/>
    <mergeCell ref="AG27:AG29"/>
  </mergeCells>
  <conditionalFormatting sqref="F3:G41">
    <cfRule type="dataBar" priority="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{DF216DA7-B17C-4D11-8500-676763F87D8B}</x14:id>
        </ext>
      </extLst>
    </cfRule>
  </conditionalFormatting>
  <conditionalFormatting sqref="M4:N5 M6:X4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X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6:W46 N4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:X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2:X4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216DA7-B17C-4D11-8500-676763F87D8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F3:G41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L65"/>
  <sheetViews>
    <sheetView showGridLines="0" zoomScale="40" zoomScaleNormal="40" workbookViewId="0">
      <pane xSplit="6" ySplit="2" topLeftCell="H3" activePane="bottomRight" state="frozen"/>
      <selection pane="topRight" activeCell="G1" sqref="G1"/>
      <selection pane="bottomLeft" activeCell="A3" sqref="A3"/>
      <selection pane="bottomRight" activeCell="AM3" sqref="AM3"/>
    </sheetView>
  </sheetViews>
  <sheetFormatPr defaultColWidth="9.140625" defaultRowHeight="15.75"/>
  <cols>
    <col min="1" max="1" width="4" style="1" customWidth="1"/>
    <col min="2" max="2" width="5.42578125" style="1" customWidth="1"/>
    <col min="3" max="3" width="52.140625" style="1" customWidth="1"/>
    <col min="4" max="4" width="10.5703125" style="1" hidden="1" customWidth="1"/>
    <col min="5" max="5" width="0.140625" style="1" customWidth="1"/>
    <col min="6" max="6" width="9.140625" style="1" customWidth="1"/>
    <col min="7" max="7" width="8.85546875" style="1" hidden="1" customWidth="1"/>
    <col min="8" max="8" width="26.5703125" style="1" customWidth="1"/>
    <col min="9" max="9" width="8.42578125" style="1" customWidth="1"/>
    <col min="10" max="10" width="18" style="1" customWidth="1"/>
    <col min="11" max="13" width="14.85546875" style="1" customWidth="1"/>
    <col min="14" max="14" width="4" style="1" bestFit="1" customWidth="1"/>
    <col min="15" max="26" width="5.85546875" style="1" customWidth="1"/>
    <col min="27" max="27" width="0.28515625" style="1" customWidth="1"/>
    <col min="28" max="28" width="6.85546875" style="1" bestFit="1" customWidth="1"/>
    <col min="29" max="29" width="60.5703125" style="1" customWidth="1"/>
    <col min="30" max="33" width="9.140625" style="1"/>
    <col min="34" max="34" width="42.85546875" style="1" customWidth="1"/>
    <col min="35" max="35" width="7.42578125" style="1" customWidth="1"/>
    <col min="36" max="36" width="2.42578125" style="1" customWidth="1"/>
    <col min="37" max="37" width="9.140625" style="1" hidden="1" customWidth="1"/>
    <col min="38" max="16384" width="9.140625" style="1"/>
  </cols>
  <sheetData>
    <row r="1" spans="2:34" ht="16.5" thickBot="1">
      <c r="B1" s="2"/>
      <c r="D1" s="4"/>
      <c r="E1" s="4"/>
      <c r="W1" s="3"/>
      <c r="X1" s="3"/>
      <c r="Y1" s="3"/>
      <c r="Z1" s="3"/>
      <c r="AA1" s="365" t="s">
        <v>17</v>
      </c>
      <c r="AB1" s="366"/>
      <c r="AC1" s="366"/>
      <c r="AD1" s="366"/>
      <c r="AE1" s="366"/>
      <c r="AF1" s="366"/>
      <c r="AG1" s="366"/>
      <c r="AH1" s="367"/>
    </row>
    <row r="2" spans="2:34" ht="32.25" thickBot="1">
      <c r="B2" s="10" t="s">
        <v>0</v>
      </c>
      <c r="C2" s="58" t="s">
        <v>72</v>
      </c>
      <c r="D2" s="9" t="s">
        <v>115</v>
      </c>
      <c r="E2" s="12" t="s">
        <v>13</v>
      </c>
      <c r="F2" s="59" t="s">
        <v>98</v>
      </c>
      <c r="G2" s="11" t="s">
        <v>99</v>
      </c>
      <c r="H2" s="11" t="s">
        <v>101</v>
      </c>
      <c r="I2" s="11" t="s">
        <v>344</v>
      </c>
      <c r="J2" s="11" t="s">
        <v>379</v>
      </c>
      <c r="K2" s="11" t="s">
        <v>14</v>
      </c>
      <c r="L2" s="11" t="s">
        <v>100</v>
      </c>
      <c r="M2" s="9" t="s">
        <v>115</v>
      </c>
      <c r="N2" s="12" t="s">
        <v>13</v>
      </c>
      <c r="O2" s="10" t="s">
        <v>1</v>
      </c>
      <c r="P2" s="10" t="s">
        <v>2</v>
      </c>
      <c r="Q2" s="10" t="s">
        <v>3</v>
      </c>
      <c r="R2" s="10" t="s">
        <v>4</v>
      </c>
      <c r="S2" s="10" t="s">
        <v>5</v>
      </c>
      <c r="T2" s="10" t="s">
        <v>6</v>
      </c>
      <c r="U2" s="10" t="s">
        <v>7</v>
      </c>
      <c r="V2" s="10" t="s">
        <v>8</v>
      </c>
      <c r="W2" s="10" t="s">
        <v>9</v>
      </c>
      <c r="X2" s="10" t="s">
        <v>10</v>
      </c>
      <c r="Y2" s="10" t="s">
        <v>11</v>
      </c>
      <c r="Z2" s="12" t="s">
        <v>12</v>
      </c>
      <c r="AA2" s="49">
        <v>45043</v>
      </c>
      <c r="AB2" s="11" t="s">
        <v>79</v>
      </c>
      <c r="AC2" s="49">
        <v>45077</v>
      </c>
    </row>
    <row r="3" spans="2:34" ht="15.75" customHeight="1">
      <c r="B3" s="336">
        <v>1</v>
      </c>
      <c r="C3" s="368" t="s">
        <v>116</v>
      </c>
      <c r="D3" s="60" t="s">
        <v>112</v>
      </c>
      <c r="E3" s="61"/>
      <c r="F3" s="339" t="s">
        <v>24</v>
      </c>
      <c r="G3" s="369"/>
      <c r="H3" s="347">
        <v>100</v>
      </c>
      <c r="I3" s="168"/>
      <c r="J3" s="373" t="s">
        <v>385</v>
      </c>
      <c r="K3" s="7" t="s">
        <v>77</v>
      </c>
      <c r="L3" s="180">
        <v>45067</v>
      </c>
      <c r="M3" s="60" t="s">
        <v>112</v>
      </c>
      <c r="N3" s="61"/>
      <c r="O3" s="18"/>
      <c r="P3" s="178">
        <v>1</v>
      </c>
      <c r="Q3" s="178">
        <v>1</v>
      </c>
      <c r="R3" s="178">
        <v>1</v>
      </c>
      <c r="S3" s="178">
        <v>1</v>
      </c>
      <c r="T3" s="178">
        <v>1</v>
      </c>
      <c r="U3" s="178">
        <v>1</v>
      </c>
      <c r="V3" s="178">
        <v>1</v>
      </c>
      <c r="W3" s="178"/>
      <c r="X3" s="178"/>
      <c r="Y3" s="178"/>
      <c r="Z3" s="178"/>
      <c r="AA3" s="370" t="s">
        <v>81</v>
      </c>
      <c r="AB3" s="369" t="s">
        <v>394</v>
      </c>
      <c r="AC3" s="372"/>
    </row>
    <row r="4" spans="2:34" ht="15.75" customHeight="1">
      <c r="B4" s="336"/>
      <c r="C4" s="368"/>
      <c r="D4" s="62"/>
      <c r="E4" s="63"/>
      <c r="F4" s="339"/>
      <c r="G4" s="369"/>
      <c r="H4" s="344"/>
      <c r="I4" s="168"/>
      <c r="J4" s="374"/>
      <c r="K4" s="17" t="s">
        <v>15</v>
      </c>
      <c r="L4" s="181">
        <v>45291</v>
      </c>
      <c r="M4" s="62"/>
      <c r="N4" s="63"/>
      <c r="O4" s="48"/>
      <c r="P4" s="4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370"/>
      <c r="AB4" s="369"/>
      <c r="AC4" s="323"/>
    </row>
    <row r="5" spans="2:34" ht="15.75" customHeight="1">
      <c r="B5" s="336"/>
      <c r="C5" s="368"/>
      <c r="D5" s="64"/>
      <c r="E5" s="65"/>
      <c r="F5" s="339"/>
      <c r="G5" s="369"/>
      <c r="H5" s="344"/>
      <c r="I5" s="169"/>
      <c r="J5" s="375"/>
      <c r="K5" s="8" t="s">
        <v>16</v>
      </c>
      <c r="L5" s="182">
        <v>45249</v>
      </c>
      <c r="M5" s="64"/>
      <c r="N5" s="65"/>
      <c r="O5" s="19"/>
      <c r="P5" s="178">
        <v>1</v>
      </c>
      <c r="Q5" s="178">
        <v>1</v>
      </c>
      <c r="R5" s="178">
        <v>1</v>
      </c>
      <c r="S5" s="178">
        <v>1</v>
      </c>
      <c r="T5" s="178">
        <v>1</v>
      </c>
      <c r="U5" s="178">
        <v>1</v>
      </c>
      <c r="V5" s="178">
        <v>1</v>
      </c>
      <c r="W5" s="178"/>
      <c r="X5" s="178"/>
      <c r="Y5" s="178"/>
      <c r="Z5" s="178"/>
      <c r="AA5" s="371"/>
      <c r="AB5" s="369"/>
      <c r="AC5" s="324"/>
    </row>
    <row r="6" spans="2:34" ht="15.75" customHeight="1">
      <c r="B6" s="336">
        <v>2</v>
      </c>
      <c r="C6" s="368" t="s">
        <v>117</v>
      </c>
      <c r="D6" s="60" t="s">
        <v>112</v>
      </c>
      <c r="E6" s="61"/>
      <c r="F6" s="339" t="s">
        <v>24</v>
      </c>
      <c r="G6" s="369"/>
      <c r="H6" s="344">
        <v>100</v>
      </c>
      <c r="I6" s="170"/>
      <c r="J6" s="351" t="s">
        <v>382</v>
      </c>
      <c r="K6" s="7" t="s">
        <v>77</v>
      </c>
      <c r="L6" s="183">
        <v>45170</v>
      </c>
      <c r="M6" s="60" t="s">
        <v>112</v>
      </c>
      <c r="N6" s="61"/>
      <c r="O6" s="18"/>
      <c r="P6" s="18"/>
      <c r="Q6" s="178"/>
      <c r="R6" s="178"/>
      <c r="S6" s="178">
        <v>1</v>
      </c>
      <c r="T6" s="178">
        <v>1</v>
      </c>
      <c r="U6" s="178"/>
      <c r="V6" s="178"/>
      <c r="W6" s="178"/>
      <c r="X6" s="178"/>
      <c r="Y6" s="178"/>
      <c r="Z6" s="178"/>
      <c r="AA6" s="370" t="s">
        <v>82</v>
      </c>
      <c r="AB6" s="369" t="s">
        <v>394</v>
      </c>
      <c r="AC6" s="322"/>
    </row>
    <row r="7" spans="2:34" ht="15.75" customHeight="1">
      <c r="B7" s="336"/>
      <c r="C7" s="368"/>
      <c r="D7" s="66"/>
      <c r="E7" s="67"/>
      <c r="F7" s="339"/>
      <c r="G7" s="369"/>
      <c r="H7" s="344"/>
      <c r="I7" s="168"/>
      <c r="J7" s="352"/>
      <c r="K7" s="17" t="s">
        <v>15</v>
      </c>
      <c r="L7" s="181">
        <v>45199</v>
      </c>
      <c r="M7" s="17"/>
      <c r="N7" s="67"/>
      <c r="O7" s="48"/>
      <c r="P7" s="4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370"/>
      <c r="AB7" s="369"/>
      <c r="AC7" s="323"/>
    </row>
    <row r="8" spans="2:34" ht="15.75" customHeight="1">
      <c r="B8" s="336"/>
      <c r="C8" s="368"/>
      <c r="D8" s="64"/>
      <c r="E8" s="65"/>
      <c r="F8" s="339"/>
      <c r="G8" s="369"/>
      <c r="H8" s="344"/>
      <c r="I8" s="169"/>
      <c r="J8" s="353"/>
      <c r="K8" s="8" t="s">
        <v>16</v>
      </c>
      <c r="L8" s="184">
        <v>45199</v>
      </c>
      <c r="M8" s="8"/>
      <c r="N8" s="65"/>
      <c r="O8" s="19"/>
      <c r="P8" s="19"/>
      <c r="Q8" s="178"/>
      <c r="R8" s="178"/>
      <c r="S8" s="178">
        <v>1</v>
      </c>
      <c r="T8" s="178">
        <v>1</v>
      </c>
      <c r="U8" s="178"/>
      <c r="V8" s="178"/>
      <c r="W8" s="178"/>
      <c r="X8" s="178"/>
      <c r="Y8" s="178"/>
      <c r="Z8" s="178"/>
      <c r="AA8" s="371"/>
      <c r="AB8" s="369"/>
      <c r="AC8" s="324"/>
    </row>
    <row r="9" spans="2:34" ht="15.75" customHeight="1">
      <c r="B9" s="336">
        <v>3</v>
      </c>
      <c r="C9" s="368" t="s">
        <v>409</v>
      </c>
      <c r="D9" s="60"/>
      <c r="E9" s="61"/>
      <c r="F9" s="339" t="s">
        <v>24</v>
      </c>
      <c r="G9" s="369"/>
      <c r="H9" s="344">
        <v>25</v>
      </c>
      <c r="I9" s="170"/>
      <c r="J9" s="351" t="s">
        <v>386</v>
      </c>
      <c r="K9" s="7" t="s">
        <v>77</v>
      </c>
      <c r="L9" s="185">
        <v>45200</v>
      </c>
      <c r="M9" s="60" t="s">
        <v>112</v>
      </c>
      <c r="N9" s="7"/>
      <c r="O9" s="18"/>
      <c r="P9" s="18"/>
      <c r="Q9" s="178"/>
      <c r="R9" s="178"/>
      <c r="S9" s="178"/>
      <c r="T9" s="178"/>
      <c r="U9" s="178">
        <v>1</v>
      </c>
      <c r="V9" s="178">
        <v>1</v>
      </c>
      <c r="W9" s="178"/>
      <c r="X9" s="178"/>
      <c r="Y9" s="178"/>
      <c r="Z9" s="178"/>
      <c r="AA9" s="370" t="s">
        <v>84</v>
      </c>
      <c r="AB9" s="369" t="s">
        <v>411</v>
      </c>
      <c r="AC9" s="322"/>
    </row>
    <row r="10" spans="2:34" ht="15.75" customHeight="1">
      <c r="B10" s="336"/>
      <c r="C10" s="368"/>
      <c r="D10" s="62"/>
      <c r="E10" s="63"/>
      <c r="F10" s="339"/>
      <c r="G10" s="369"/>
      <c r="H10" s="344"/>
      <c r="I10" s="168"/>
      <c r="J10" s="352"/>
      <c r="K10" s="17" t="s">
        <v>15</v>
      </c>
      <c r="L10" s="181">
        <v>45264</v>
      </c>
      <c r="M10" s="17"/>
      <c r="N10" s="17"/>
      <c r="O10" s="48"/>
      <c r="P10" s="48"/>
      <c r="Q10" s="178"/>
      <c r="R10" s="178"/>
      <c r="S10" s="178"/>
      <c r="T10" s="178"/>
      <c r="U10" s="178"/>
      <c r="V10" s="178"/>
      <c r="W10" s="178">
        <v>1</v>
      </c>
      <c r="X10" s="178">
        <v>1</v>
      </c>
      <c r="Y10" s="178"/>
      <c r="Z10" s="178"/>
      <c r="AA10" s="370"/>
      <c r="AB10" s="369"/>
      <c r="AC10" s="323"/>
    </row>
    <row r="11" spans="2:34" ht="15.75" customHeight="1">
      <c r="B11" s="336"/>
      <c r="C11" s="368"/>
      <c r="D11" s="64"/>
      <c r="E11" s="65"/>
      <c r="F11" s="339"/>
      <c r="G11" s="369"/>
      <c r="H11" s="344"/>
      <c r="I11" s="169"/>
      <c r="J11" s="353"/>
      <c r="K11" s="8" t="s">
        <v>16</v>
      </c>
      <c r="L11" s="182"/>
      <c r="M11" s="8"/>
      <c r="N11" s="8"/>
      <c r="O11" s="19"/>
      <c r="P11" s="19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371"/>
      <c r="AB11" s="369"/>
      <c r="AC11" s="324"/>
    </row>
    <row r="12" spans="2:34" ht="15.75" customHeight="1">
      <c r="B12" s="336">
        <v>4</v>
      </c>
      <c r="C12" s="368" t="s">
        <v>410</v>
      </c>
      <c r="D12" s="60"/>
      <c r="E12" s="61"/>
      <c r="F12" s="339" t="s">
        <v>24</v>
      </c>
      <c r="G12" s="369"/>
      <c r="H12" s="344">
        <v>20</v>
      </c>
      <c r="I12" s="170"/>
      <c r="J12" s="379" t="s">
        <v>386</v>
      </c>
      <c r="K12" s="7" t="s">
        <v>77</v>
      </c>
      <c r="L12" s="181">
        <v>45261</v>
      </c>
      <c r="M12" s="60" t="s">
        <v>112</v>
      </c>
      <c r="N12" s="7"/>
      <c r="O12" s="18"/>
      <c r="P12" s="18"/>
      <c r="Q12" s="178"/>
      <c r="R12" s="178"/>
      <c r="S12" s="178"/>
      <c r="T12" s="178"/>
      <c r="U12" s="178"/>
      <c r="V12" s="178"/>
      <c r="W12" s="178">
        <v>1</v>
      </c>
      <c r="X12" s="178"/>
      <c r="Y12" s="178"/>
      <c r="Z12" s="178"/>
      <c r="AA12" s="370" t="s">
        <v>83</v>
      </c>
      <c r="AB12" s="369" t="s">
        <v>21</v>
      </c>
      <c r="AC12" s="322"/>
    </row>
    <row r="13" spans="2:34" ht="15.75" customHeight="1">
      <c r="B13" s="336"/>
      <c r="C13" s="368"/>
      <c r="D13" s="62"/>
      <c r="E13" s="63"/>
      <c r="F13" s="339"/>
      <c r="G13" s="369"/>
      <c r="H13" s="344"/>
      <c r="I13" s="168"/>
      <c r="J13" s="380"/>
      <c r="K13" s="17" t="s">
        <v>15</v>
      </c>
      <c r="L13" s="179"/>
      <c r="M13" s="17"/>
      <c r="N13" s="17"/>
      <c r="O13" s="48"/>
      <c r="P13" s="4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370"/>
      <c r="AB13" s="369"/>
      <c r="AC13" s="323"/>
    </row>
    <row r="14" spans="2:34" ht="15.75" customHeight="1">
      <c r="B14" s="336"/>
      <c r="C14" s="368"/>
      <c r="D14" s="64"/>
      <c r="E14" s="65"/>
      <c r="F14" s="339"/>
      <c r="G14" s="369"/>
      <c r="H14" s="344"/>
      <c r="I14" s="169"/>
      <c r="J14" s="381"/>
      <c r="K14" s="8" t="s">
        <v>16</v>
      </c>
      <c r="L14" s="55"/>
      <c r="M14" s="8"/>
      <c r="N14" s="8"/>
      <c r="O14" s="19"/>
      <c r="P14" s="19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371"/>
      <c r="AB14" s="369"/>
      <c r="AC14" s="324"/>
    </row>
    <row r="15" spans="2:34" ht="15" customHeight="1">
      <c r="B15" s="336"/>
      <c r="C15" s="368"/>
      <c r="D15" s="68"/>
      <c r="E15" s="61"/>
      <c r="F15" s="339"/>
      <c r="G15" s="369"/>
      <c r="H15" s="344"/>
      <c r="I15" s="170"/>
      <c r="J15" s="351"/>
      <c r="K15" s="7" t="s">
        <v>77</v>
      </c>
      <c r="L15" s="57"/>
      <c r="M15" s="7"/>
      <c r="N15" s="7"/>
      <c r="O15" s="18"/>
      <c r="P15" s="1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376"/>
      <c r="AB15" s="369"/>
      <c r="AC15" s="326"/>
    </row>
    <row r="16" spans="2:34" ht="15" customHeight="1">
      <c r="B16" s="336"/>
      <c r="C16" s="368"/>
      <c r="D16" s="69"/>
      <c r="E16" s="63"/>
      <c r="F16" s="339"/>
      <c r="G16" s="369"/>
      <c r="H16" s="344"/>
      <c r="I16" s="168"/>
      <c r="J16" s="352"/>
      <c r="K16" s="17" t="s">
        <v>15</v>
      </c>
      <c r="L16" s="56"/>
      <c r="M16" s="17"/>
      <c r="N16" s="17"/>
      <c r="O16" s="48"/>
      <c r="P16" s="4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377"/>
      <c r="AB16" s="369"/>
      <c r="AC16" s="327"/>
    </row>
    <row r="17" spans="2:38">
      <c r="B17" s="336"/>
      <c r="C17" s="368"/>
      <c r="D17" s="64"/>
      <c r="E17" s="65"/>
      <c r="F17" s="339"/>
      <c r="G17" s="369"/>
      <c r="H17" s="344"/>
      <c r="I17" s="169"/>
      <c r="J17" s="353"/>
      <c r="K17" s="8" t="s">
        <v>16</v>
      </c>
      <c r="L17" s="55"/>
      <c r="M17" s="8"/>
      <c r="N17" s="8"/>
      <c r="O17" s="19"/>
      <c r="P17" s="19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378"/>
      <c r="AB17" s="369"/>
      <c r="AC17" s="328"/>
    </row>
    <row r="18" spans="2:38" ht="15.6" customHeight="1">
      <c r="B18" s="354"/>
      <c r="C18" s="382"/>
      <c r="D18" s="60"/>
      <c r="E18" s="61"/>
      <c r="F18" s="339"/>
      <c r="G18" s="362"/>
      <c r="H18" s="344"/>
      <c r="I18" s="170"/>
      <c r="J18" s="351"/>
      <c r="K18" s="7" t="s">
        <v>77</v>
      </c>
      <c r="L18" s="57"/>
      <c r="M18" s="7"/>
      <c r="N18" s="7"/>
      <c r="O18" s="18"/>
      <c r="P18" s="1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370" t="s">
        <v>92</v>
      </c>
      <c r="AB18" s="369"/>
      <c r="AC18" s="322"/>
    </row>
    <row r="19" spans="2:38" ht="15.6" customHeight="1">
      <c r="B19" s="355"/>
      <c r="C19" s="382"/>
      <c r="D19" s="62"/>
      <c r="E19" s="63"/>
      <c r="F19" s="339"/>
      <c r="G19" s="363"/>
      <c r="H19" s="344"/>
      <c r="I19" s="168"/>
      <c r="J19" s="352"/>
      <c r="K19" s="17" t="s">
        <v>15</v>
      </c>
      <c r="L19" s="56"/>
      <c r="M19" s="17"/>
      <c r="N19" s="17"/>
      <c r="O19" s="48"/>
      <c r="P19" s="4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370"/>
      <c r="AB19" s="369"/>
      <c r="AC19" s="323"/>
    </row>
    <row r="20" spans="2:38" ht="15.6" customHeight="1">
      <c r="B20" s="356"/>
      <c r="C20" s="382"/>
      <c r="D20" s="64"/>
      <c r="E20" s="65"/>
      <c r="F20" s="339"/>
      <c r="G20" s="364"/>
      <c r="H20" s="344"/>
      <c r="I20" s="169"/>
      <c r="J20" s="353"/>
      <c r="K20" s="8" t="s">
        <v>16</v>
      </c>
      <c r="L20" s="55"/>
      <c r="M20" s="8"/>
      <c r="N20" s="8"/>
      <c r="O20" s="19"/>
      <c r="P20" s="19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371"/>
      <c r="AB20" s="369"/>
      <c r="AC20" s="324"/>
    </row>
    <row r="21" spans="2:38" ht="15.6" customHeight="1">
      <c r="B21" s="354"/>
      <c r="C21" s="382"/>
      <c r="D21" s="60"/>
      <c r="E21" s="61"/>
      <c r="F21" s="339"/>
      <c r="G21" s="362"/>
      <c r="H21" s="344"/>
      <c r="I21" s="170"/>
      <c r="J21" s="351"/>
      <c r="K21" s="7" t="s">
        <v>77</v>
      </c>
      <c r="L21" s="57"/>
      <c r="M21" s="7"/>
      <c r="N21" s="7"/>
      <c r="O21" s="18"/>
      <c r="P21" s="1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370" t="s">
        <v>85</v>
      </c>
      <c r="AB21" s="369"/>
      <c r="AC21" s="322"/>
    </row>
    <row r="22" spans="2:38" ht="15.6" customHeight="1">
      <c r="B22" s="355"/>
      <c r="C22" s="382"/>
      <c r="D22" s="62"/>
      <c r="E22" s="63"/>
      <c r="F22" s="339"/>
      <c r="G22" s="363"/>
      <c r="H22" s="344"/>
      <c r="I22" s="168"/>
      <c r="J22" s="352"/>
      <c r="K22" s="17" t="s">
        <v>15</v>
      </c>
      <c r="L22" s="56"/>
      <c r="M22" s="17"/>
      <c r="N22" s="17"/>
      <c r="O22" s="48"/>
      <c r="P22" s="4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370"/>
      <c r="AB22" s="369"/>
      <c r="AC22" s="323"/>
    </row>
    <row r="23" spans="2:38" ht="15.6" customHeight="1">
      <c r="B23" s="356"/>
      <c r="C23" s="382"/>
      <c r="D23" s="64"/>
      <c r="E23" s="65"/>
      <c r="F23" s="339"/>
      <c r="G23" s="364"/>
      <c r="H23" s="344"/>
      <c r="I23" s="169"/>
      <c r="J23" s="353"/>
      <c r="K23" s="8" t="s">
        <v>16</v>
      </c>
      <c r="L23" s="55"/>
      <c r="M23" s="8"/>
      <c r="N23" s="8"/>
      <c r="O23" s="19"/>
      <c r="P23" s="19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371"/>
      <c r="AB23" s="369"/>
      <c r="AC23" s="324"/>
    </row>
    <row r="24" spans="2:38" ht="15.75" customHeight="1">
      <c r="B24" s="354"/>
      <c r="C24" s="368"/>
      <c r="D24" s="60"/>
      <c r="E24" s="61"/>
      <c r="F24" s="339"/>
      <c r="G24" s="383"/>
      <c r="H24" s="344"/>
      <c r="I24" s="170"/>
      <c r="J24" s="351"/>
      <c r="K24" s="7" t="s">
        <v>77</v>
      </c>
      <c r="L24" s="57"/>
      <c r="M24" s="7"/>
      <c r="N24" s="7"/>
      <c r="O24" s="18"/>
      <c r="P24" s="1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370"/>
      <c r="AB24" s="369"/>
      <c r="AC24" s="322"/>
    </row>
    <row r="25" spans="2:38" ht="15.75" customHeight="1">
      <c r="B25" s="355"/>
      <c r="C25" s="368"/>
      <c r="D25" s="62"/>
      <c r="E25" s="63"/>
      <c r="F25" s="339"/>
      <c r="G25" s="384"/>
      <c r="H25" s="344"/>
      <c r="I25" s="168"/>
      <c r="J25" s="352"/>
      <c r="K25" s="17" t="s">
        <v>15</v>
      </c>
      <c r="L25" s="56"/>
      <c r="M25" s="17"/>
      <c r="N25" s="17"/>
      <c r="O25" s="48"/>
      <c r="P25" s="4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370"/>
      <c r="AB25" s="369"/>
      <c r="AC25" s="323"/>
    </row>
    <row r="26" spans="2:38" ht="15.75" customHeight="1">
      <c r="B26" s="356"/>
      <c r="C26" s="368"/>
      <c r="D26" s="64"/>
      <c r="E26" s="65"/>
      <c r="F26" s="339"/>
      <c r="G26" s="385"/>
      <c r="H26" s="344"/>
      <c r="I26" s="169"/>
      <c r="J26" s="353"/>
      <c r="K26" s="8" t="s">
        <v>16</v>
      </c>
      <c r="L26" s="55"/>
      <c r="M26" s="8"/>
      <c r="N26" s="8"/>
      <c r="O26" s="19"/>
      <c r="P26" s="19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371"/>
      <c r="AB26" s="369"/>
      <c r="AC26" s="324"/>
    </row>
    <row r="27" spans="2:38" ht="15.75" customHeight="1">
      <c r="B27" s="354"/>
      <c r="C27" s="382"/>
      <c r="D27" s="60"/>
      <c r="E27" s="61"/>
      <c r="F27" s="339"/>
      <c r="G27" s="362"/>
      <c r="H27" s="344"/>
      <c r="I27" s="170"/>
      <c r="J27" s="351"/>
      <c r="K27" s="7" t="s">
        <v>77</v>
      </c>
      <c r="L27" s="50"/>
      <c r="M27" s="7"/>
      <c r="N27" s="7"/>
      <c r="O27" s="18"/>
      <c r="P27" s="1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370"/>
      <c r="AB27" s="369"/>
      <c r="AC27" s="322"/>
    </row>
    <row r="28" spans="2:38" ht="15.75" customHeight="1">
      <c r="B28" s="355"/>
      <c r="C28" s="382"/>
      <c r="D28" s="62"/>
      <c r="E28" s="63"/>
      <c r="F28" s="339"/>
      <c r="G28" s="363"/>
      <c r="H28" s="344"/>
      <c r="I28" s="168"/>
      <c r="J28" s="352"/>
      <c r="K28" s="17" t="s">
        <v>15</v>
      </c>
      <c r="L28" s="51"/>
      <c r="M28" s="17"/>
      <c r="N28" s="17"/>
      <c r="O28" s="48"/>
      <c r="P28" s="4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370"/>
      <c r="AB28" s="369"/>
      <c r="AC28" s="323"/>
    </row>
    <row r="29" spans="2:38" ht="15.75" customHeight="1">
      <c r="B29" s="356"/>
      <c r="C29" s="382"/>
      <c r="D29" s="64"/>
      <c r="E29" s="65"/>
      <c r="F29" s="339"/>
      <c r="G29" s="364"/>
      <c r="H29" s="344"/>
      <c r="I29" s="169"/>
      <c r="J29" s="353"/>
      <c r="K29" s="8" t="s">
        <v>16</v>
      </c>
      <c r="L29" s="52"/>
      <c r="M29" s="8"/>
      <c r="N29" s="8"/>
      <c r="O29" s="19"/>
      <c r="P29" s="19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371"/>
      <c r="AB29" s="369"/>
      <c r="AC29" s="324"/>
    </row>
    <row r="30" spans="2:38" ht="15.6" customHeight="1">
      <c r="B30" s="354"/>
      <c r="C30" s="382"/>
      <c r="D30" s="60"/>
      <c r="E30" s="61"/>
      <c r="F30" s="339"/>
      <c r="G30" s="362"/>
      <c r="H30" s="344"/>
      <c r="I30" s="170"/>
      <c r="J30" s="351"/>
      <c r="K30" s="7" t="s">
        <v>77</v>
      </c>
      <c r="L30" s="50"/>
      <c r="M30" s="7"/>
      <c r="N30" s="7"/>
      <c r="O30" s="18"/>
      <c r="P30" s="1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370"/>
      <c r="AB30" s="369"/>
      <c r="AC30" s="322"/>
      <c r="AL30" s="1" t="s">
        <v>31</v>
      </c>
    </row>
    <row r="31" spans="2:38" ht="15.6" customHeight="1">
      <c r="B31" s="355"/>
      <c r="C31" s="382"/>
      <c r="D31" s="62"/>
      <c r="E31" s="63"/>
      <c r="F31" s="339"/>
      <c r="G31" s="363"/>
      <c r="H31" s="344"/>
      <c r="I31" s="168"/>
      <c r="J31" s="352"/>
      <c r="K31" s="17" t="s">
        <v>15</v>
      </c>
      <c r="L31" s="51"/>
      <c r="M31" s="17"/>
      <c r="N31" s="17"/>
      <c r="O31" s="48"/>
      <c r="P31" s="4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370"/>
      <c r="AB31" s="369"/>
      <c r="AC31" s="323"/>
    </row>
    <row r="32" spans="2:38" ht="15.6" customHeight="1">
      <c r="B32" s="356"/>
      <c r="C32" s="382"/>
      <c r="D32" s="64"/>
      <c r="E32" s="65"/>
      <c r="F32" s="339"/>
      <c r="G32" s="364"/>
      <c r="H32" s="344"/>
      <c r="I32" s="169"/>
      <c r="J32" s="353"/>
      <c r="K32" s="8" t="s">
        <v>16</v>
      </c>
      <c r="L32" s="52"/>
      <c r="M32" s="8"/>
      <c r="N32" s="8"/>
      <c r="O32" s="19"/>
      <c r="P32" s="19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371"/>
      <c r="AB32" s="369"/>
      <c r="AC32" s="324"/>
    </row>
    <row r="33" spans="2:34" ht="15.6" customHeight="1">
      <c r="B33" s="354"/>
      <c r="C33" s="382"/>
      <c r="D33" s="70"/>
      <c r="E33" s="61"/>
      <c r="F33" s="339"/>
      <c r="G33" s="369"/>
      <c r="H33" s="344"/>
      <c r="I33" s="170"/>
      <c r="J33" s="351"/>
      <c r="K33" s="7" t="s">
        <v>77</v>
      </c>
      <c r="L33" s="50"/>
      <c r="M33" s="7"/>
      <c r="N33" s="7"/>
      <c r="O33" s="18"/>
      <c r="P33" s="1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370"/>
      <c r="AB33" s="369"/>
      <c r="AC33" s="322"/>
    </row>
    <row r="34" spans="2:34" ht="15.6" customHeight="1">
      <c r="B34" s="355"/>
      <c r="C34" s="382"/>
      <c r="D34" s="71"/>
      <c r="E34" s="63"/>
      <c r="F34" s="339"/>
      <c r="G34" s="369"/>
      <c r="H34" s="344"/>
      <c r="I34" s="168"/>
      <c r="J34" s="352"/>
      <c r="K34" s="17" t="s">
        <v>15</v>
      </c>
      <c r="L34" s="51"/>
      <c r="M34" s="17"/>
      <c r="N34" s="17"/>
      <c r="O34" s="48"/>
      <c r="P34" s="4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370"/>
      <c r="AB34" s="369"/>
      <c r="AC34" s="323"/>
    </row>
    <row r="35" spans="2:34" ht="15.6" customHeight="1">
      <c r="B35" s="356"/>
      <c r="C35" s="382"/>
      <c r="D35" s="64"/>
      <c r="E35" s="65"/>
      <c r="F35" s="339"/>
      <c r="G35" s="369"/>
      <c r="H35" s="344"/>
      <c r="I35" s="169"/>
      <c r="J35" s="353"/>
      <c r="K35" s="8" t="s">
        <v>16</v>
      </c>
      <c r="L35" s="52"/>
      <c r="M35" s="8"/>
      <c r="N35" s="8"/>
      <c r="O35" s="19"/>
      <c r="P35" s="19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371"/>
      <c r="AB35" s="369"/>
      <c r="AC35" s="324"/>
    </row>
    <row r="36" spans="2:34" ht="15.6" customHeight="1">
      <c r="B36" s="354"/>
      <c r="C36" s="382"/>
      <c r="D36" s="70"/>
      <c r="E36" s="61"/>
      <c r="F36" s="339"/>
      <c r="G36" s="369"/>
      <c r="H36" s="344"/>
      <c r="I36" s="170"/>
      <c r="J36" s="351"/>
      <c r="K36" s="7" t="s">
        <v>77</v>
      </c>
      <c r="L36" s="50"/>
      <c r="M36" s="7"/>
      <c r="N36" s="7"/>
      <c r="O36" s="18"/>
      <c r="P36" s="1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370"/>
      <c r="AB36" s="369"/>
      <c r="AC36" s="322"/>
    </row>
    <row r="37" spans="2:34" ht="15.6" customHeight="1">
      <c r="B37" s="355"/>
      <c r="C37" s="382"/>
      <c r="D37" s="71"/>
      <c r="E37" s="63"/>
      <c r="F37" s="339"/>
      <c r="G37" s="369"/>
      <c r="H37" s="344"/>
      <c r="I37" s="168"/>
      <c r="J37" s="352"/>
      <c r="K37" s="17" t="s">
        <v>15</v>
      </c>
      <c r="L37" s="51"/>
      <c r="M37" s="17"/>
      <c r="N37" s="17"/>
      <c r="O37" s="48"/>
      <c r="P37" s="4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370"/>
      <c r="AB37" s="369"/>
      <c r="AC37" s="323"/>
    </row>
    <row r="38" spans="2:34" ht="15.6" customHeight="1">
      <c r="B38" s="356"/>
      <c r="C38" s="382"/>
      <c r="D38" s="64"/>
      <c r="E38" s="65"/>
      <c r="F38" s="339"/>
      <c r="G38" s="369"/>
      <c r="H38" s="344"/>
      <c r="I38" s="169"/>
      <c r="J38" s="353"/>
      <c r="K38" s="8" t="s">
        <v>16</v>
      </c>
      <c r="L38" s="52"/>
      <c r="M38" s="8"/>
      <c r="N38" s="8"/>
      <c r="O38" s="19"/>
      <c r="P38" s="19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371"/>
      <c r="AB38" s="369"/>
      <c r="AC38" s="324"/>
    </row>
    <row r="39" spans="2:34" ht="15" customHeight="1">
      <c r="B39" s="354"/>
      <c r="C39" s="382"/>
      <c r="D39" s="70"/>
      <c r="E39" s="61"/>
      <c r="F39" s="339"/>
      <c r="G39" s="369"/>
      <c r="H39" s="344"/>
      <c r="I39" s="170"/>
      <c r="J39" s="351"/>
      <c r="K39" s="7" t="s">
        <v>77</v>
      </c>
      <c r="L39" s="50"/>
      <c r="M39" s="7"/>
      <c r="N39" s="7"/>
      <c r="O39" s="18"/>
      <c r="P39" s="1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370"/>
      <c r="AB39" s="369"/>
      <c r="AC39" s="322"/>
      <c r="AH39" s="21"/>
    </row>
    <row r="40" spans="2:34" ht="15" customHeight="1">
      <c r="B40" s="355"/>
      <c r="C40" s="382"/>
      <c r="D40" s="71"/>
      <c r="E40" s="63"/>
      <c r="F40" s="339"/>
      <c r="G40" s="369"/>
      <c r="H40" s="344"/>
      <c r="I40" s="168"/>
      <c r="J40" s="352"/>
      <c r="K40" s="17" t="s">
        <v>15</v>
      </c>
      <c r="L40" s="51"/>
      <c r="M40" s="17"/>
      <c r="N40" s="17"/>
      <c r="O40" s="48"/>
      <c r="P40" s="4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370"/>
      <c r="AB40" s="369"/>
      <c r="AC40" s="323"/>
      <c r="AH40" s="21"/>
    </row>
    <row r="41" spans="2:34" ht="15.75" customHeight="1">
      <c r="B41" s="356"/>
      <c r="C41" s="382"/>
      <c r="D41" s="69"/>
      <c r="E41" s="63"/>
      <c r="F41" s="339"/>
      <c r="G41" s="369"/>
      <c r="H41" s="344"/>
      <c r="I41" s="169"/>
      <c r="J41" s="353"/>
      <c r="K41" s="8" t="s">
        <v>16</v>
      </c>
      <c r="L41" s="51"/>
      <c r="M41" s="17"/>
      <c r="N41" s="17"/>
      <c r="O41" s="48"/>
      <c r="P41" s="4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371"/>
      <c r="AB41" s="369"/>
      <c r="AC41" s="324"/>
    </row>
    <row r="42" spans="2:34" ht="15" customHeight="1">
      <c r="B42" s="354"/>
      <c r="C42" s="382"/>
      <c r="D42" s="70"/>
      <c r="E42" s="61"/>
      <c r="F42" s="339"/>
      <c r="G42" s="369"/>
      <c r="H42" s="344"/>
      <c r="I42" s="170"/>
      <c r="J42" s="351"/>
      <c r="K42" s="7" t="s">
        <v>77</v>
      </c>
      <c r="L42" s="50"/>
      <c r="M42" s="7"/>
      <c r="N42" s="7"/>
      <c r="O42" s="18"/>
      <c r="P42" s="1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370"/>
      <c r="AB42" s="369"/>
      <c r="AC42" s="322"/>
      <c r="AH42" s="21"/>
    </row>
    <row r="43" spans="2:34" ht="15" customHeight="1">
      <c r="B43" s="355"/>
      <c r="C43" s="382"/>
      <c r="D43" s="71"/>
      <c r="E43" s="63"/>
      <c r="F43" s="339"/>
      <c r="G43" s="369"/>
      <c r="H43" s="344"/>
      <c r="I43" s="168"/>
      <c r="J43" s="352"/>
      <c r="K43" s="17" t="s">
        <v>15</v>
      </c>
      <c r="L43" s="51"/>
      <c r="M43" s="17"/>
      <c r="N43" s="17"/>
      <c r="O43" s="48"/>
      <c r="P43" s="4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370"/>
      <c r="AB43" s="369"/>
      <c r="AC43" s="323"/>
      <c r="AH43" s="21"/>
    </row>
    <row r="44" spans="2:34" ht="15.75" customHeight="1">
      <c r="B44" s="356"/>
      <c r="C44" s="382"/>
      <c r="D44" s="69"/>
      <c r="E44" s="63"/>
      <c r="F44" s="339"/>
      <c r="G44" s="369"/>
      <c r="H44" s="344"/>
      <c r="I44" s="169"/>
      <c r="J44" s="353"/>
      <c r="K44" s="8" t="s">
        <v>16</v>
      </c>
      <c r="L44" s="51"/>
      <c r="M44" s="17"/>
      <c r="N44" s="17"/>
      <c r="O44" s="48"/>
      <c r="P44" s="4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371"/>
      <c r="AB44" s="369"/>
      <c r="AC44" s="324"/>
    </row>
    <row r="45" spans="2:34" ht="15" customHeight="1">
      <c r="B45" s="354"/>
      <c r="C45" s="382"/>
      <c r="D45" s="70"/>
      <c r="E45" s="61"/>
      <c r="F45" s="339"/>
      <c r="G45" s="369"/>
      <c r="H45" s="344"/>
      <c r="I45" s="170"/>
      <c r="J45" s="351"/>
      <c r="K45" s="7" t="s">
        <v>77</v>
      </c>
      <c r="L45" s="50"/>
      <c r="M45" s="7"/>
      <c r="N45" s="7"/>
      <c r="O45" s="18"/>
      <c r="P45" s="1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370"/>
      <c r="AB45" s="369"/>
      <c r="AC45" s="322"/>
      <c r="AH45" s="21"/>
    </row>
    <row r="46" spans="2:34" ht="15" customHeight="1">
      <c r="B46" s="355"/>
      <c r="C46" s="382"/>
      <c r="D46" s="71"/>
      <c r="E46" s="63"/>
      <c r="F46" s="339"/>
      <c r="G46" s="369"/>
      <c r="H46" s="344"/>
      <c r="I46" s="168"/>
      <c r="J46" s="352"/>
      <c r="K46" s="17" t="s">
        <v>15</v>
      </c>
      <c r="L46" s="51"/>
      <c r="M46" s="17"/>
      <c r="N46" s="17"/>
      <c r="O46" s="48"/>
      <c r="P46" s="4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370"/>
      <c r="AB46" s="369"/>
      <c r="AC46" s="323"/>
      <c r="AH46" s="21"/>
    </row>
    <row r="47" spans="2:34" ht="15" customHeight="1">
      <c r="B47" s="356"/>
      <c r="C47" s="382"/>
      <c r="D47" s="64"/>
      <c r="E47" s="65"/>
      <c r="F47" s="339"/>
      <c r="G47" s="369"/>
      <c r="H47" s="344"/>
      <c r="I47" s="169"/>
      <c r="J47" s="353"/>
      <c r="K47" s="8" t="s">
        <v>16</v>
      </c>
      <c r="L47" s="52"/>
      <c r="M47" s="8"/>
      <c r="N47" s="8"/>
      <c r="O47" s="19"/>
      <c r="P47" s="19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371"/>
      <c r="AB47" s="369"/>
      <c r="AC47" s="324"/>
      <c r="AH47" s="20"/>
    </row>
    <row r="48" spans="2:34">
      <c r="B48" s="336">
        <v>9</v>
      </c>
      <c r="C48" s="368"/>
      <c r="D48" s="70"/>
      <c r="E48" s="61"/>
      <c r="F48" s="339"/>
      <c r="G48" s="369"/>
      <c r="H48" s="344"/>
      <c r="I48" s="170"/>
      <c r="J48" s="351"/>
      <c r="K48" s="7" t="s">
        <v>77</v>
      </c>
      <c r="L48" s="57"/>
      <c r="M48" s="7"/>
      <c r="N48" s="7"/>
      <c r="O48" s="18"/>
      <c r="P48" s="1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370"/>
      <c r="AB48" s="369"/>
      <c r="AC48" s="322"/>
      <c r="AH48" s="21"/>
    </row>
    <row r="49" spans="2:34">
      <c r="B49" s="336"/>
      <c r="C49" s="368"/>
      <c r="D49" s="71"/>
      <c r="E49" s="63"/>
      <c r="F49" s="339"/>
      <c r="G49" s="369"/>
      <c r="H49" s="344"/>
      <c r="I49" s="168"/>
      <c r="J49" s="352"/>
      <c r="K49" s="17" t="s">
        <v>15</v>
      </c>
      <c r="L49" s="56"/>
      <c r="M49" s="17"/>
      <c r="N49" s="17"/>
      <c r="O49" s="48"/>
      <c r="P49" s="4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370"/>
      <c r="AB49" s="369"/>
      <c r="AC49" s="323"/>
      <c r="AH49" s="21"/>
    </row>
    <row r="50" spans="2:34">
      <c r="B50" s="336"/>
      <c r="C50" s="368"/>
      <c r="D50" s="64"/>
      <c r="E50" s="65"/>
      <c r="F50" s="339"/>
      <c r="G50" s="369"/>
      <c r="H50" s="344"/>
      <c r="I50" s="169"/>
      <c r="J50" s="353"/>
      <c r="K50" s="8" t="s">
        <v>16</v>
      </c>
      <c r="L50" s="55"/>
      <c r="M50" s="8"/>
      <c r="N50" s="8"/>
      <c r="O50" s="19"/>
      <c r="P50" s="19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371"/>
      <c r="AB50" s="369"/>
      <c r="AC50" s="324"/>
      <c r="AH50" s="20"/>
    </row>
    <row r="51" spans="2:34">
      <c r="B51" s="336">
        <v>10</v>
      </c>
      <c r="C51" s="368"/>
      <c r="D51" s="70"/>
      <c r="E51" s="61"/>
      <c r="F51" s="339"/>
      <c r="G51" s="369"/>
      <c r="H51" s="344"/>
      <c r="I51" s="170"/>
      <c r="J51" s="351"/>
      <c r="K51" s="7" t="s">
        <v>77</v>
      </c>
      <c r="L51" s="57"/>
      <c r="M51" s="7"/>
      <c r="N51" s="7"/>
      <c r="O51" s="18"/>
      <c r="P51" s="1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386" t="s">
        <v>96</v>
      </c>
      <c r="AB51" s="369"/>
      <c r="AC51" s="329"/>
      <c r="AH51" s="21"/>
    </row>
    <row r="52" spans="2:34" ht="15" customHeight="1">
      <c r="B52" s="336"/>
      <c r="C52" s="368"/>
      <c r="D52" s="71"/>
      <c r="E52" s="63"/>
      <c r="F52" s="339"/>
      <c r="G52" s="369"/>
      <c r="H52" s="344"/>
      <c r="I52" s="168"/>
      <c r="J52" s="352"/>
      <c r="K52" s="17" t="s">
        <v>15</v>
      </c>
      <c r="L52" s="56"/>
      <c r="M52" s="17"/>
      <c r="N52" s="17"/>
      <c r="O52" s="48"/>
      <c r="P52" s="4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387"/>
      <c r="AB52" s="369"/>
      <c r="AC52" s="330"/>
      <c r="AH52" s="21"/>
    </row>
    <row r="53" spans="2:34">
      <c r="B53" s="336"/>
      <c r="C53" s="368"/>
      <c r="D53" s="64"/>
      <c r="E53" s="65"/>
      <c r="F53" s="339"/>
      <c r="G53" s="369"/>
      <c r="H53" s="344"/>
      <c r="I53" s="169"/>
      <c r="J53" s="353"/>
      <c r="K53" s="8" t="s">
        <v>16</v>
      </c>
      <c r="L53" s="55"/>
      <c r="M53" s="8"/>
      <c r="N53" s="8"/>
      <c r="O53" s="19"/>
      <c r="P53" s="19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388"/>
      <c r="AB53" s="369"/>
      <c r="AC53" s="331"/>
      <c r="AH53" s="20"/>
    </row>
    <row r="54" spans="2:34" ht="15" customHeight="1">
      <c r="B54" s="336"/>
      <c r="C54" s="368"/>
      <c r="D54" s="70"/>
      <c r="E54" s="61"/>
      <c r="F54" s="339"/>
      <c r="G54" s="369"/>
      <c r="H54" s="344"/>
      <c r="I54" s="170"/>
      <c r="J54" s="351"/>
      <c r="K54" s="7" t="s">
        <v>77</v>
      </c>
      <c r="L54" s="57"/>
      <c r="M54" s="7"/>
      <c r="N54" s="7"/>
      <c r="O54" s="18"/>
      <c r="P54" s="1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389" t="s">
        <v>87</v>
      </c>
      <c r="AB54" s="369"/>
      <c r="AC54" s="332"/>
      <c r="AH54" s="21"/>
    </row>
    <row r="55" spans="2:34" ht="15" customHeight="1">
      <c r="B55" s="336"/>
      <c r="C55" s="368"/>
      <c r="D55" s="71"/>
      <c r="E55" s="63"/>
      <c r="F55" s="339"/>
      <c r="G55" s="369"/>
      <c r="H55" s="344"/>
      <c r="I55" s="168"/>
      <c r="J55" s="352"/>
      <c r="K55" s="17" t="s">
        <v>15</v>
      </c>
      <c r="L55" s="56"/>
      <c r="M55" s="17"/>
      <c r="N55" s="17"/>
      <c r="O55" s="48"/>
      <c r="P55" s="4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370"/>
      <c r="AB55" s="369"/>
      <c r="AC55" s="333"/>
      <c r="AH55" s="21"/>
    </row>
    <row r="56" spans="2:34">
      <c r="B56" s="336"/>
      <c r="C56" s="368"/>
      <c r="D56" s="64"/>
      <c r="E56" s="65"/>
      <c r="F56" s="339"/>
      <c r="G56" s="369"/>
      <c r="H56" s="344"/>
      <c r="I56" s="169"/>
      <c r="J56" s="353"/>
      <c r="K56" s="8" t="s">
        <v>16</v>
      </c>
      <c r="L56" s="55"/>
      <c r="M56" s="8"/>
      <c r="N56" s="8"/>
      <c r="O56" s="19"/>
      <c r="P56" s="19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371"/>
      <c r="AB56" s="369"/>
      <c r="AC56" s="334"/>
      <c r="AH56" s="20"/>
    </row>
    <row r="57" spans="2:34">
      <c r="B57" s="336"/>
      <c r="C57" s="368"/>
      <c r="D57" s="70"/>
      <c r="E57" s="61"/>
      <c r="F57" s="339"/>
      <c r="G57" s="369"/>
      <c r="H57" s="344"/>
      <c r="I57" s="170"/>
      <c r="J57" s="351"/>
      <c r="K57" s="7" t="s">
        <v>77</v>
      </c>
      <c r="L57" s="57"/>
      <c r="M57" s="7"/>
      <c r="N57" s="7"/>
      <c r="O57" s="18"/>
      <c r="P57" s="1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370"/>
      <c r="AB57" s="369"/>
      <c r="AC57" s="322"/>
      <c r="AH57" s="21"/>
    </row>
    <row r="58" spans="2:34">
      <c r="B58" s="336"/>
      <c r="C58" s="368"/>
      <c r="D58" s="71"/>
      <c r="E58" s="63"/>
      <c r="F58" s="339"/>
      <c r="G58" s="369"/>
      <c r="H58" s="344"/>
      <c r="I58" s="168"/>
      <c r="J58" s="352"/>
      <c r="K58" s="17" t="s">
        <v>15</v>
      </c>
      <c r="L58" s="56"/>
      <c r="M58" s="17"/>
      <c r="N58" s="17"/>
      <c r="O58" s="48"/>
      <c r="P58" s="4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370"/>
      <c r="AB58" s="369"/>
      <c r="AC58" s="323"/>
      <c r="AH58" s="21"/>
    </row>
    <row r="59" spans="2:34">
      <c r="B59" s="336"/>
      <c r="C59" s="368"/>
      <c r="D59" s="64"/>
      <c r="E59" s="65"/>
      <c r="F59" s="339"/>
      <c r="G59" s="369"/>
      <c r="H59" s="344"/>
      <c r="I59" s="169"/>
      <c r="J59" s="353"/>
      <c r="K59" s="8" t="s">
        <v>16</v>
      </c>
      <c r="L59" s="55"/>
      <c r="M59" s="8"/>
      <c r="N59" s="8"/>
      <c r="O59" s="19"/>
      <c r="P59" s="19"/>
      <c r="Q59" s="178"/>
      <c r="R59" s="178"/>
      <c r="S59" s="178"/>
      <c r="T59" s="178"/>
      <c r="U59" s="178"/>
      <c r="V59" s="178"/>
      <c r="W59" s="178"/>
      <c r="X59" s="178"/>
      <c r="Y59" s="178"/>
      <c r="Z59" s="178"/>
      <c r="AA59" s="371"/>
      <c r="AB59" s="369"/>
      <c r="AC59" s="324"/>
      <c r="AH59" s="20"/>
    </row>
    <row r="60" spans="2:34" ht="15.75" customHeight="1">
      <c r="B60" s="2"/>
      <c r="C60" s="53" t="s">
        <v>18</v>
      </c>
      <c r="D60" s="15">
        <f>SUMIF($K$3:$K$59,"Plan",$D$3:$D$59)</f>
        <v>0</v>
      </c>
      <c r="E60" s="16">
        <f>SUMIF($K$30:$K$59,"Plan",$E$30:$E$59)</f>
        <v>0</v>
      </c>
      <c r="AA60" s="6"/>
      <c r="AB60" s="5"/>
    </row>
    <row r="61" spans="2:34" ht="19.5" customHeight="1" thickBot="1">
      <c r="B61" s="2"/>
      <c r="C61" s="54" t="s">
        <v>19</v>
      </c>
      <c r="D61" s="13">
        <f>SUMIF($K$3:$K$59,"Result",$D$3:$D$59)</f>
        <v>0</v>
      </c>
      <c r="E61" s="14">
        <f>SUMIF($K$30:$K$59,"Result",$E$30:$E$59)</f>
        <v>0</v>
      </c>
      <c r="J61" s="5"/>
    </row>
    <row r="63" spans="2:34" ht="19.5" customHeight="1">
      <c r="B63" s="2"/>
    </row>
    <row r="64" spans="2:34" ht="15.75" customHeight="1">
      <c r="B64" s="2"/>
      <c r="C64" s="5"/>
      <c r="F64" s="5"/>
      <c r="G64" s="5"/>
      <c r="H64" s="5"/>
      <c r="I64" s="5"/>
    </row>
    <row r="65" spans="10:10">
      <c r="J65" s="5"/>
    </row>
  </sheetData>
  <autoFilter ref="B1:AL65" xr:uid="{00000000-0001-0000-0300-000000000000}"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</autoFilter>
  <mergeCells count="172">
    <mergeCell ref="AB54:AB56"/>
    <mergeCell ref="AC54:AC56"/>
    <mergeCell ref="B57:B59"/>
    <mergeCell ref="C57:C59"/>
    <mergeCell ref="F57:F59"/>
    <mergeCell ref="G57:G59"/>
    <mergeCell ref="H57:H59"/>
    <mergeCell ref="AA57:AA59"/>
    <mergeCell ref="AB57:AB59"/>
    <mergeCell ref="AC57:AC59"/>
    <mergeCell ref="B54:B56"/>
    <mergeCell ref="C54:C56"/>
    <mergeCell ref="F54:F56"/>
    <mergeCell ref="G54:G56"/>
    <mergeCell ref="H54:H56"/>
    <mergeCell ref="AA54:AA56"/>
    <mergeCell ref="J54:J56"/>
    <mergeCell ref="J57:J59"/>
    <mergeCell ref="AB48:AB50"/>
    <mergeCell ref="AC48:AC50"/>
    <mergeCell ref="B51:B53"/>
    <mergeCell ref="C51:C53"/>
    <mergeCell ref="F51:F53"/>
    <mergeCell ref="G51:G53"/>
    <mergeCell ref="H51:H53"/>
    <mergeCell ref="AA51:AA53"/>
    <mergeCell ref="AB51:AB53"/>
    <mergeCell ref="AC51:AC53"/>
    <mergeCell ref="B48:B50"/>
    <mergeCell ref="C48:C50"/>
    <mergeCell ref="F48:F50"/>
    <mergeCell ref="G48:G50"/>
    <mergeCell ref="H48:H50"/>
    <mergeCell ref="AA48:AA50"/>
    <mergeCell ref="J48:J50"/>
    <mergeCell ref="J51:J53"/>
    <mergeCell ref="AB42:AB44"/>
    <mergeCell ref="AC42:AC44"/>
    <mergeCell ref="B45:B47"/>
    <mergeCell ref="C45:C47"/>
    <mergeCell ref="F45:F47"/>
    <mergeCell ref="G45:G47"/>
    <mergeCell ref="H45:H47"/>
    <mergeCell ref="AA45:AA47"/>
    <mergeCell ref="AB45:AB47"/>
    <mergeCell ref="AC45:AC47"/>
    <mergeCell ref="B42:B44"/>
    <mergeCell ref="C42:C44"/>
    <mergeCell ref="F42:F44"/>
    <mergeCell ref="G42:G44"/>
    <mergeCell ref="H42:H44"/>
    <mergeCell ref="AA42:AA44"/>
    <mergeCell ref="J42:J44"/>
    <mergeCell ref="J45:J47"/>
    <mergeCell ref="AB36:AB38"/>
    <mergeCell ref="AC36:AC38"/>
    <mergeCell ref="B39:B41"/>
    <mergeCell ref="C39:C41"/>
    <mergeCell ref="F39:F41"/>
    <mergeCell ref="G39:G41"/>
    <mergeCell ref="H39:H41"/>
    <mergeCell ref="AA39:AA41"/>
    <mergeCell ref="AB39:AB41"/>
    <mergeCell ref="AC39:AC41"/>
    <mergeCell ref="B36:B38"/>
    <mergeCell ref="C36:C38"/>
    <mergeCell ref="F36:F38"/>
    <mergeCell ref="G36:G38"/>
    <mergeCell ref="H36:H38"/>
    <mergeCell ref="AA36:AA38"/>
    <mergeCell ref="J36:J38"/>
    <mergeCell ref="J39:J41"/>
    <mergeCell ref="AB30:AB32"/>
    <mergeCell ref="AC30:AC32"/>
    <mergeCell ref="B33:B35"/>
    <mergeCell ref="C33:C35"/>
    <mergeCell ref="F33:F35"/>
    <mergeCell ref="G33:G35"/>
    <mergeCell ref="H33:H35"/>
    <mergeCell ref="AA33:AA35"/>
    <mergeCell ref="AB33:AB35"/>
    <mergeCell ref="AC33:AC35"/>
    <mergeCell ref="B30:B32"/>
    <mergeCell ref="C30:C32"/>
    <mergeCell ref="F30:F32"/>
    <mergeCell ref="G30:G32"/>
    <mergeCell ref="H30:H32"/>
    <mergeCell ref="AA30:AA32"/>
    <mergeCell ref="J30:J32"/>
    <mergeCell ref="J33:J35"/>
    <mergeCell ref="AB24:AB26"/>
    <mergeCell ref="AC24:AC26"/>
    <mergeCell ref="B27:B29"/>
    <mergeCell ref="C27:C29"/>
    <mergeCell ref="F27:F29"/>
    <mergeCell ref="G27:G29"/>
    <mergeCell ref="H27:H29"/>
    <mergeCell ref="AA27:AA29"/>
    <mergeCell ref="AB27:AB29"/>
    <mergeCell ref="AC27:AC29"/>
    <mergeCell ref="B24:B26"/>
    <mergeCell ref="C24:C26"/>
    <mergeCell ref="F24:F26"/>
    <mergeCell ref="G24:G26"/>
    <mergeCell ref="H24:H26"/>
    <mergeCell ref="AA24:AA26"/>
    <mergeCell ref="J24:J26"/>
    <mergeCell ref="J27:J29"/>
    <mergeCell ref="AB18:AB20"/>
    <mergeCell ref="AC18:AC20"/>
    <mergeCell ref="B21:B23"/>
    <mergeCell ref="C21:C23"/>
    <mergeCell ref="F21:F23"/>
    <mergeCell ref="G21:G23"/>
    <mergeCell ref="H21:H23"/>
    <mergeCell ref="AA21:AA23"/>
    <mergeCell ref="AB21:AB23"/>
    <mergeCell ref="AC21:AC23"/>
    <mergeCell ref="B18:B20"/>
    <mergeCell ref="C18:C20"/>
    <mergeCell ref="F18:F20"/>
    <mergeCell ref="G18:G20"/>
    <mergeCell ref="H18:H20"/>
    <mergeCell ref="AA18:AA20"/>
    <mergeCell ref="J18:J20"/>
    <mergeCell ref="J21:J23"/>
    <mergeCell ref="AB12:AB14"/>
    <mergeCell ref="AC12:AC14"/>
    <mergeCell ref="B15:B17"/>
    <mergeCell ref="C15:C17"/>
    <mergeCell ref="F15:F17"/>
    <mergeCell ref="G15:G17"/>
    <mergeCell ref="H15:H17"/>
    <mergeCell ref="AA15:AA17"/>
    <mergeCell ref="AB15:AB17"/>
    <mergeCell ref="AC15:AC17"/>
    <mergeCell ref="B12:B14"/>
    <mergeCell ref="C12:C14"/>
    <mergeCell ref="F12:F14"/>
    <mergeCell ref="G12:G14"/>
    <mergeCell ref="H12:H14"/>
    <mergeCell ref="AA12:AA14"/>
    <mergeCell ref="J12:J14"/>
    <mergeCell ref="J15:J17"/>
    <mergeCell ref="AB6:AB8"/>
    <mergeCell ref="AC6:AC8"/>
    <mergeCell ref="B9:B11"/>
    <mergeCell ref="C9:C11"/>
    <mergeCell ref="F9:F11"/>
    <mergeCell ref="G9:G11"/>
    <mergeCell ref="H9:H11"/>
    <mergeCell ref="AA9:AA11"/>
    <mergeCell ref="AB9:AB11"/>
    <mergeCell ref="AC9:AC11"/>
    <mergeCell ref="B6:B8"/>
    <mergeCell ref="C6:C8"/>
    <mergeCell ref="F6:F8"/>
    <mergeCell ref="G6:G8"/>
    <mergeCell ref="H6:H8"/>
    <mergeCell ref="AA6:AA8"/>
    <mergeCell ref="J6:J8"/>
    <mergeCell ref="J9:J11"/>
    <mergeCell ref="AA1:AH1"/>
    <mergeCell ref="B3:B5"/>
    <mergeCell ref="C3:C5"/>
    <mergeCell ref="F3:F5"/>
    <mergeCell ref="G3:G5"/>
    <mergeCell ref="H3:H5"/>
    <mergeCell ref="AA3:AA5"/>
    <mergeCell ref="AB3:AB5"/>
    <mergeCell ref="AC3:AC5"/>
    <mergeCell ref="J3:J5"/>
  </mergeCells>
  <phoneticPr fontId="3"/>
  <conditionalFormatting sqref="H3:I59">
    <cfRule type="dataBar" priority="9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{2DFB30B5-57D6-438A-9FA4-ABFDD6CD0E36}</x14:id>
        </ext>
      </extLst>
    </cfRule>
  </conditionalFormatting>
  <conditionalFormatting sqref="O4:P4 O3 O5 O6:P1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2:P1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5:P1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8:P2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1:P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4:P2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0:P32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9:P4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1:P41 O33:P38 O44:P4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2:P4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5:P4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8:P5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1:P5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4:P5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7:P5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4:Y6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:Z5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60:Z6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FB30B5-57D6-438A-9FA4-ABFDD6CD0E3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H3:I59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Y6"/>
  <sheetViews>
    <sheetView zoomScale="85" zoomScaleNormal="85" workbookViewId="0">
      <selection activeCell="Q19" sqref="Q19"/>
    </sheetView>
  </sheetViews>
  <sheetFormatPr defaultRowHeight="15"/>
  <cols>
    <col min="1" max="1" width="14.5703125" bestFit="1" customWidth="1"/>
    <col min="2" max="2" width="20.42578125" bestFit="1" customWidth="1"/>
    <col min="3" max="50" width="3.28515625" customWidth="1"/>
  </cols>
  <sheetData>
    <row r="1" spans="1:51">
      <c r="A1" s="101"/>
      <c r="B1" s="101"/>
      <c r="C1" s="102" t="s">
        <v>23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  <c r="O1" s="113" t="s">
        <v>141</v>
      </c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5"/>
      <c r="AA1" s="102" t="s">
        <v>155</v>
      </c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4"/>
      <c r="AM1" s="125" t="s">
        <v>159</v>
      </c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</row>
    <row r="2" spans="1:51">
      <c r="A2" s="101"/>
      <c r="B2" s="101"/>
      <c r="C2" s="105" t="s">
        <v>1</v>
      </c>
      <c r="D2" s="106" t="s">
        <v>2</v>
      </c>
      <c r="E2" s="106" t="s">
        <v>3</v>
      </c>
      <c r="F2" s="106" t="s">
        <v>4</v>
      </c>
      <c r="G2" s="106" t="s">
        <v>5</v>
      </c>
      <c r="H2" s="106" t="s">
        <v>6</v>
      </c>
      <c r="I2" s="106" t="s">
        <v>7</v>
      </c>
      <c r="J2" s="106" t="s">
        <v>8</v>
      </c>
      <c r="K2" s="106" t="s">
        <v>9</v>
      </c>
      <c r="L2" s="106" t="s">
        <v>10</v>
      </c>
      <c r="M2" s="106" t="s">
        <v>11</v>
      </c>
      <c r="N2" s="107" t="s">
        <v>12</v>
      </c>
      <c r="O2" s="116" t="s">
        <v>1</v>
      </c>
      <c r="P2" s="117" t="s">
        <v>2</v>
      </c>
      <c r="Q2" s="117" t="s">
        <v>3</v>
      </c>
      <c r="R2" s="117" t="s">
        <v>4</v>
      </c>
      <c r="S2" s="117" t="s">
        <v>5</v>
      </c>
      <c r="T2" s="117" t="s">
        <v>6</v>
      </c>
      <c r="U2" s="117" t="s">
        <v>7</v>
      </c>
      <c r="V2" s="117" t="s">
        <v>8</v>
      </c>
      <c r="W2" s="117" t="s">
        <v>9</v>
      </c>
      <c r="X2" s="117" t="s">
        <v>10</v>
      </c>
      <c r="Y2" s="117" t="s">
        <v>11</v>
      </c>
      <c r="Z2" s="118" t="s">
        <v>12</v>
      </c>
      <c r="AA2" s="105" t="s">
        <v>1</v>
      </c>
      <c r="AB2" s="106" t="s">
        <v>2</v>
      </c>
      <c r="AC2" s="106" t="s">
        <v>3</v>
      </c>
      <c r="AD2" s="106" t="s">
        <v>4</v>
      </c>
      <c r="AE2" s="106" t="s">
        <v>5</v>
      </c>
      <c r="AF2" s="106" t="s">
        <v>6</v>
      </c>
      <c r="AG2" s="106" t="s">
        <v>7</v>
      </c>
      <c r="AH2" s="106" t="s">
        <v>8</v>
      </c>
      <c r="AI2" s="106" t="s">
        <v>9</v>
      </c>
      <c r="AJ2" s="106" t="s">
        <v>10</v>
      </c>
      <c r="AK2" s="106" t="s">
        <v>11</v>
      </c>
      <c r="AL2" s="107" t="s">
        <v>12</v>
      </c>
      <c r="AM2" s="126" t="s">
        <v>1</v>
      </c>
      <c r="AN2" s="127" t="s">
        <v>2</v>
      </c>
      <c r="AO2" s="127" t="s">
        <v>3</v>
      </c>
      <c r="AP2" s="127" t="s">
        <v>4</v>
      </c>
      <c r="AQ2" s="127" t="s">
        <v>5</v>
      </c>
      <c r="AR2" s="127" t="s">
        <v>6</v>
      </c>
      <c r="AS2" s="127" t="s">
        <v>7</v>
      </c>
      <c r="AT2" s="127" t="s">
        <v>8</v>
      </c>
      <c r="AU2" s="127" t="s">
        <v>9</v>
      </c>
      <c r="AV2" s="127" t="s">
        <v>10</v>
      </c>
      <c r="AW2" s="127" t="s">
        <v>11</v>
      </c>
      <c r="AX2" s="128" t="s">
        <v>12</v>
      </c>
    </row>
    <row r="3" spans="1:51">
      <c r="A3" s="101" t="s">
        <v>156</v>
      </c>
      <c r="B3" s="101" t="s">
        <v>77</v>
      </c>
      <c r="C3" s="108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1</v>
      </c>
      <c r="J3" s="101">
        <v>1</v>
      </c>
      <c r="K3" s="101">
        <v>0</v>
      </c>
      <c r="L3" s="101">
        <v>0</v>
      </c>
      <c r="M3" s="101">
        <v>0</v>
      </c>
      <c r="N3" s="109">
        <v>0</v>
      </c>
      <c r="O3" s="119">
        <v>0</v>
      </c>
      <c r="P3" s="120">
        <v>1</v>
      </c>
      <c r="Q3" s="120">
        <v>0</v>
      </c>
      <c r="R3" s="120">
        <v>0</v>
      </c>
      <c r="S3" s="120">
        <v>0</v>
      </c>
      <c r="T3" s="120">
        <v>0</v>
      </c>
      <c r="U3" s="120">
        <v>0</v>
      </c>
      <c r="V3" s="120">
        <v>0</v>
      </c>
      <c r="W3" s="120">
        <v>0</v>
      </c>
      <c r="X3" s="120">
        <v>0</v>
      </c>
      <c r="Y3" s="120">
        <v>0</v>
      </c>
      <c r="Z3" s="121">
        <v>0</v>
      </c>
      <c r="AA3" s="108">
        <v>0</v>
      </c>
      <c r="AB3" s="101">
        <v>0</v>
      </c>
      <c r="AC3" s="101">
        <v>0</v>
      </c>
      <c r="AD3" s="101">
        <v>0</v>
      </c>
      <c r="AE3" s="101">
        <v>0</v>
      </c>
      <c r="AF3" s="101">
        <v>0</v>
      </c>
      <c r="AG3" s="101">
        <v>0</v>
      </c>
      <c r="AH3" s="101">
        <v>0</v>
      </c>
      <c r="AI3" s="101">
        <v>0</v>
      </c>
      <c r="AJ3" s="101">
        <v>0</v>
      </c>
      <c r="AK3" s="101">
        <v>0</v>
      </c>
      <c r="AL3" s="109">
        <v>0</v>
      </c>
      <c r="AM3" s="125">
        <f>C3+O3+AA3</f>
        <v>1</v>
      </c>
      <c r="AN3" s="125">
        <f t="shared" ref="AN3:AX6" si="0">D3+P3+AB3</f>
        <v>2</v>
      </c>
      <c r="AO3" s="125">
        <f t="shared" si="0"/>
        <v>0</v>
      </c>
      <c r="AP3" s="125">
        <f t="shared" si="0"/>
        <v>0</v>
      </c>
      <c r="AQ3" s="125">
        <f t="shared" si="0"/>
        <v>0</v>
      </c>
      <c r="AR3" s="125">
        <f t="shared" si="0"/>
        <v>0</v>
      </c>
      <c r="AS3" s="125">
        <v>1</v>
      </c>
      <c r="AT3" s="125">
        <v>1</v>
      </c>
      <c r="AU3" s="125">
        <f t="shared" si="0"/>
        <v>0</v>
      </c>
      <c r="AV3" s="125">
        <f t="shared" si="0"/>
        <v>0</v>
      </c>
      <c r="AW3" s="125">
        <f t="shared" si="0"/>
        <v>0</v>
      </c>
      <c r="AX3" s="125">
        <f t="shared" si="0"/>
        <v>0</v>
      </c>
      <c r="AY3" s="125">
        <f>SUM(AM3:AX3)</f>
        <v>5</v>
      </c>
    </row>
    <row r="4" spans="1:51">
      <c r="A4" s="101"/>
      <c r="B4" s="101" t="s">
        <v>158</v>
      </c>
      <c r="C4" s="108">
        <v>2</v>
      </c>
      <c r="D4" s="101">
        <v>0</v>
      </c>
      <c r="E4" s="101"/>
      <c r="F4" s="101"/>
      <c r="G4" s="101"/>
      <c r="H4" s="101"/>
      <c r="I4" s="101"/>
      <c r="J4" s="101"/>
      <c r="K4" s="101"/>
      <c r="L4" s="101"/>
      <c r="M4" s="101"/>
      <c r="N4" s="109"/>
      <c r="O4" s="119">
        <v>0</v>
      </c>
      <c r="P4" s="120">
        <v>1</v>
      </c>
      <c r="Q4" s="120"/>
      <c r="R4" s="120"/>
      <c r="S4" s="120"/>
      <c r="T4" s="120"/>
      <c r="U4" s="120"/>
      <c r="V4" s="120"/>
      <c r="W4" s="120"/>
      <c r="X4" s="120"/>
      <c r="Y4" s="120"/>
      <c r="Z4" s="121"/>
      <c r="AA4" s="108">
        <v>0</v>
      </c>
      <c r="AB4" s="101">
        <v>0</v>
      </c>
      <c r="AC4" s="101"/>
      <c r="AD4" s="101"/>
      <c r="AE4" s="101"/>
      <c r="AF4" s="101"/>
      <c r="AG4" s="101"/>
      <c r="AH4" s="101"/>
      <c r="AI4" s="101"/>
      <c r="AJ4" s="101"/>
      <c r="AK4" s="101"/>
      <c r="AL4" s="109"/>
      <c r="AM4" s="125">
        <f>C4+O4+AA4</f>
        <v>2</v>
      </c>
      <c r="AN4" s="125">
        <f t="shared" si="0"/>
        <v>1</v>
      </c>
      <c r="AO4" s="125">
        <f t="shared" si="0"/>
        <v>0</v>
      </c>
      <c r="AP4" s="125">
        <f t="shared" si="0"/>
        <v>0</v>
      </c>
      <c r="AQ4" s="125">
        <f t="shared" si="0"/>
        <v>0</v>
      </c>
      <c r="AR4" s="125">
        <f t="shared" si="0"/>
        <v>0</v>
      </c>
      <c r="AS4" s="125">
        <f t="shared" si="0"/>
        <v>0</v>
      </c>
      <c r="AT4" s="125">
        <f t="shared" si="0"/>
        <v>0</v>
      </c>
      <c r="AU4" s="125">
        <f t="shared" si="0"/>
        <v>0</v>
      </c>
      <c r="AV4" s="125">
        <f t="shared" si="0"/>
        <v>0</v>
      </c>
      <c r="AW4" s="125">
        <f t="shared" si="0"/>
        <v>0</v>
      </c>
      <c r="AX4" s="125">
        <f t="shared" si="0"/>
        <v>0</v>
      </c>
      <c r="AY4" s="125">
        <f t="shared" ref="AY4:AY6" si="1">SUM(AM4:AX4)</f>
        <v>3</v>
      </c>
    </row>
    <row r="5" spans="1:51">
      <c r="A5" s="101" t="s">
        <v>157</v>
      </c>
      <c r="B5" s="101" t="s">
        <v>77</v>
      </c>
      <c r="C5" s="108">
        <v>2</v>
      </c>
      <c r="D5" s="101">
        <v>1</v>
      </c>
      <c r="E5" s="101">
        <v>1</v>
      </c>
      <c r="F5" s="101">
        <v>0</v>
      </c>
      <c r="G5" s="101">
        <v>1</v>
      </c>
      <c r="H5" s="101">
        <v>0</v>
      </c>
      <c r="I5" s="101">
        <v>0</v>
      </c>
      <c r="J5" s="101">
        <v>1</v>
      </c>
      <c r="K5" s="101">
        <v>0</v>
      </c>
      <c r="L5" s="101">
        <v>0</v>
      </c>
      <c r="M5" s="101">
        <v>0</v>
      </c>
      <c r="N5" s="109">
        <v>1</v>
      </c>
      <c r="O5" s="119">
        <v>2</v>
      </c>
      <c r="P5" s="120">
        <v>1</v>
      </c>
      <c r="Q5" s="120">
        <v>2</v>
      </c>
      <c r="R5" s="120">
        <v>0</v>
      </c>
      <c r="S5" s="120">
        <v>1</v>
      </c>
      <c r="T5" s="120">
        <v>0</v>
      </c>
      <c r="U5" s="120">
        <v>0</v>
      </c>
      <c r="V5" s="120">
        <v>0</v>
      </c>
      <c r="W5" s="120">
        <v>0</v>
      </c>
      <c r="X5" s="120">
        <v>0</v>
      </c>
      <c r="Y5" s="120">
        <v>0</v>
      </c>
      <c r="Z5" s="121">
        <v>1</v>
      </c>
      <c r="AA5" s="108">
        <v>0</v>
      </c>
      <c r="AB5" s="101">
        <v>0</v>
      </c>
      <c r="AC5" s="101">
        <v>0</v>
      </c>
      <c r="AD5" s="101">
        <v>0</v>
      </c>
      <c r="AE5" s="101">
        <v>1</v>
      </c>
      <c r="AF5" s="101">
        <v>0</v>
      </c>
      <c r="AG5" s="101">
        <v>0</v>
      </c>
      <c r="AH5" s="101">
        <v>0</v>
      </c>
      <c r="AI5" s="101">
        <v>0</v>
      </c>
      <c r="AJ5" s="101">
        <v>1</v>
      </c>
      <c r="AK5" s="101">
        <v>0</v>
      </c>
      <c r="AL5" s="109">
        <v>0</v>
      </c>
      <c r="AM5" s="125">
        <f>C5+O5+AA5</f>
        <v>4</v>
      </c>
      <c r="AN5" s="125">
        <f t="shared" si="0"/>
        <v>2</v>
      </c>
      <c r="AO5" s="125">
        <f t="shared" si="0"/>
        <v>3</v>
      </c>
      <c r="AP5" s="125">
        <f t="shared" si="0"/>
        <v>0</v>
      </c>
      <c r="AQ5" s="125">
        <f t="shared" si="0"/>
        <v>3</v>
      </c>
      <c r="AR5" s="125">
        <f t="shared" si="0"/>
        <v>0</v>
      </c>
      <c r="AS5" s="125"/>
      <c r="AT5" s="125">
        <f t="shared" si="0"/>
        <v>1</v>
      </c>
      <c r="AU5" s="125">
        <f t="shared" si="0"/>
        <v>0</v>
      </c>
      <c r="AV5" s="125">
        <f t="shared" si="0"/>
        <v>1</v>
      </c>
      <c r="AW5" s="125">
        <f t="shared" si="0"/>
        <v>0</v>
      </c>
      <c r="AX5" s="125">
        <f t="shared" si="0"/>
        <v>2</v>
      </c>
      <c r="AY5" s="125">
        <f t="shared" si="1"/>
        <v>16</v>
      </c>
    </row>
    <row r="6" spans="1:51">
      <c r="A6" s="101"/>
      <c r="B6" s="101" t="s">
        <v>158</v>
      </c>
      <c r="C6" s="110">
        <v>1</v>
      </c>
      <c r="D6" s="111">
        <v>1</v>
      </c>
      <c r="E6" s="111"/>
      <c r="F6" s="111"/>
      <c r="G6" s="111"/>
      <c r="H6" s="111"/>
      <c r="I6" s="111"/>
      <c r="J6" s="111"/>
      <c r="K6" s="111"/>
      <c r="L6" s="111"/>
      <c r="M6" s="111"/>
      <c r="N6" s="112"/>
      <c r="O6" s="122">
        <v>1</v>
      </c>
      <c r="P6" s="123">
        <v>1</v>
      </c>
      <c r="Q6" s="123"/>
      <c r="R6" s="123"/>
      <c r="S6" s="123"/>
      <c r="T6" s="123"/>
      <c r="U6" s="123"/>
      <c r="V6" s="123"/>
      <c r="W6" s="123"/>
      <c r="X6" s="123"/>
      <c r="Y6" s="123"/>
      <c r="Z6" s="124"/>
      <c r="AA6" s="110">
        <v>0</v>
      </c>
      <c r="AB6" s="111">
        <v>0</v>
      </c>
      <c r="AC6" s="111"/>
      <c r="AD6" s="111"/>
      <c r="AE6" s="111"/>
      <c r="AF6" s="111"/>
      <c r="AG6" s="111"/>
      <c r="AH6" s="111"/>
      <c r="AI6" s="111"/>
      <c r="AJ6" s="111"/>
      <c r="AK6" s="111"/>
      <c r="AL6" s="112"/>
      <c r="AM6" s="125">
        <f>C6+O6+AA6</f>
        <v>2</v>
      </c>
      <c r="AN6" s="125">
        <f t="shared" si="0"/>
        <v>2</v>
      </c>
      <c r="AO6" s="125">
        <f t="shared" si="0"/>
        <v>0</v>
      </c>
      <c r="AP6" s="125">
        <f t="shared" si="0"/>
        <v>0</v>
      </c>
      <c r="AQ6" s="125">
        <f t="shared" si="0"/>
        <v>0</v>
      </c>
      <c r="AR6" s="125">
        <f t="shared" si="0"/>
        <v>0</v>
      </c>
      <c r="AS6" s="125">
        <f t="shared" si="0"/>
        <v>0</v>
      </c>
      <c r="AT6" s="125">
        <f t="shared" si="0"/>
        <v>0</v>
      </c>
      <c r="AU6" s="125">
        <f t="shared" si="0"/>
        <v>0</v>
      </c>
      <c r="AV6" s="125">
        <f t="shared" si="0"/>
        <v>0</v>
      </c>
      <c r="AW6" s="125">
        <f t="shared" si="0"/>
        <v>0</v>
      </c>
      <c r="AX6" s="125">
        <f t="shared" si="0"/>
        <v>0</v>
      </c>
      <c r="AY6" s="125">
        <f t="shared" si="1"/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47"/>
  <sheetViews>
    <sheetView zoomScale="40" zoomScaleNormal="40" workbookViewId="0">
      <pane xSplit="8" ySplit="4" topLeftCell="I33" activePane="bottomRight" state="frozen"/>
      <selection pane="topRight" activeCell="G1" sqref="G1"/>
      <selection pane="bottomLeft" activeCell="A5" sqref="A5"/>
      <selection pane="bottomRight" activeCell="S70" sqref="S70"/>
    </sheetView>
  </sheetViews>
  <sheetFormatPr defaultColWidth="28.28515625" defaultRowHeight="18.75"/>
  <cols>
    <col min="1" max="1" width="9.140625" style="136" bestFit="1" customWidth="1"/>
    <col min="2" max="2" width="5.42578125" style="136" customWidth="1"/>
    <col min="3" max="3" width="20.5703125" style="136" bestFit="1" customWidth="1"/>
    <col min="4" max="4" width="9.85546875" style="136" bestFit="1" customWidth="1"/>
    <col min="5" max="5" width="9.85546875" style="136" customWidth="1"/>
    <col min="6" max="6" width="65.140625" style="136" customWidth="1"/>
    <col min="7" max="7" width="29.7109375" style="136" customWidth="1"/>
    <col min="8" max="8" width="15.42578125" style="137" customWidth="1"/>
    <col min="9" max="9" width="11.85546875" style="136" customWidth="1"/>
    <col min="10" max="10" width="13.7109375" style="136" bestFit="1" customWidth="1"/>
    <col min="11" max="11" width="11.28515625" style="136" customWidth="1"/>
    <col min="12" max="12" width="11.5703125" style="136" bestFit="1" customWidth="1"/>
    <col min="13" max="13" width="9.85546875" style="136" bestFit="1" customWidth="1"/>
    <col min="14" max="14" width="9.7109375" style="136" customWidth="1"/>
    <col min="15" max="16" width="13.7109375" style="136" customWidth="1"/>
    <col min="17" max="17" width="13.42578125" style="136" customWidth="1"/>
    <col min="18" max="18" width="10.140625" style="136" bestFit="1" customWidth="1"/>
    <col min="19" max="19" width="16.85546875" style="137" customWidth="1"/>
    <col min="20" max="20" width="17" style="136" customWidth="1"/>
    <col min="21" max="21" width="14" style="137" bestFit="1" customWidth="1"/>
    <col min="22" max="22" width="15.5703125" style="137" customWidth="1"/>
    <col min="23" max="23" width="55.28515625" style="137" customWidth="1"/>
    <col min="24" max="16384" width="28.28515625" style="136"/>
  </cols>
  <sheetData>
    <row r="1" spans="1:23" ht="33">
      <c r="B1" s="401" t="s">
        <v>331</v>
      </c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  <c r="R1" s="167"/>
      <c r="S1" s="166">
        <v>3</v>
      </c>
    </row>
    <row r="2" spans="1:23" ht="21" customHeight="1">
      <c r="I2" s="165">
        <f>SUBTOTAL(9,I5:I46)</f>
        <v>20.899999999999995</v>
      </c>
      <c r="J2" s="165">
        <f>SUBTOTAL(9,J5:J46)</f>
        <v>426.39613000000003</v>
      </c>
      <c r="K2" s="165">
        <f>SUBTOTAL(9,K5:K46)</f>
        <v>99.338999999999999</v>
      </c>
      <c r="Q2" s="165">
        <f>SUBTOTAL(9,Q5:Q46)</f>
        <v>125.39999999999999</v>
      </c>
      <c r="S2" s="165">
        <f>SUBTOTAL(9,S5:S46)</f>
        <v>304.5</v>
      </c>
    </row>
    <row r="3" spans="1:23">
      <c r="A3" s="399" t="s">
        <v>332</v>
      </c>
      <c r="B3" s="399" t="s">
        <v>330</v>
      </c>
      <c r="C3" s="399" t="s">
        <v>329</v>
      </c>
      <c r="D3" s="399" t="s">
        <v>118</v>
      </c>
      <c r="E3" s="402" t="s">
        <v>328</v>
      </c>
      <c r="F3" s="399" t="s">
        <v>327</v>
      </c>
      <c r="G3" s="399" t="s">
        <v>326</v>
      </c>
      <c r="H3" s="402" t="s">
        <v>325</v>
      </c>
      <c r="I3" s="404" t="s">
        <v>324</v>
      </c>
      <c r="J3" s="405"/>
      <c r="K3" s="402" t="s">
        <v>323</v>
      </c>
      <c r="L3" s="402" t="s">
        <v>322</v>
      </c>
      <c r="M3" s="402" t="s">
        <v>321</v>
      </c>
      <c r="N3" s="392" t="s">
        <v>320</v>
      </c>
      <c r="O3" s="392" t="s">
        <v>319</v>
      </c>
      <c r="P3" s="392" t="s">
        <v>318</v>
      </c>
      <c r="Q3" s="392" t="s">
        <v>317</v>
      </c>
      <c r="R3" s="394" t="s">
        <v>316</v>
      </c>
      <c r="S3" s="396" t="s">
        <v>315</v>
      </c>
      <c r="T3" s="398" t="s">
        <v>314</v>
      </c>
      <c r="U3" s="392" t="s">
        <v>313</v>
      </c>
      <c r="V3" s="390" t="s">
        <v>312</v>
      </c>
      <c r="W3" s="392" t="s">
        <v>311</v>
      </c>
    </row>
    <row r="4" spans="1:23" ht="39.6" customHeight="1">
      <c r="A4" s="400"/>
      <c r="B4" s="400"/>
      <c r="C4" s="400"/>
      <c r="D4" s="400"/>
      <c r="E4" s="403"/>
      <c r="F4" s="400"/>
      <c r="G4" s="400"/>
      <c r="H4" s="400"/>
      <c r="I4" s="164" t="s">
        <v>310</v>
      </c>
      <c r="J4" s="163" t="s">
        <v>309</v>
      </c>
      <c r="K4" s="400"/>
      <c r="L4" s="400"/>
      <c r="M4" s="400"/>
      <c r="N4" s="393"/>
      <c r="O4" s="406"/>
      <c r="P4" s="406"/>
      <c r="Q4" s="393"/>
      <c r="R4" s="395"/>
      <c r="S4" s="397"/>
      <c r="T4" s="398"/>
      <c r="U4" s="393"/>
      <c r="V4" s="391"/>
      <c r="W4" s="393"/>
    </row>
    <row r="5" spans="1:23" ht="56.25">
      <c r="A5" s="145"/>
      <c r="B5" s="145">
        <v>1</v>
      </c>
      <c r="C5" s="145" t="s">
        <v>265</v>
      </c>
      <c r="D5" s="145" t="s">
        <v>28</v>
      </c>
      <c r="E5" s="145" t="s">
        <v>308</v>
      </c>
      <c r="F5" s="149" t="s">
        <v>307</v>
      </c>
      <c r="G5" s="149" t="s">
        <v>306</v>
      </c>
      <c r="H5" s="150" t="s">
        <v>194</v>
      </c>
      <c r="I5" s="145">
        <v>4</v>
      </c>
      <c r="J5" s="145">
        <v>24</v>
      </c>
      <c r="K5" s="145">
        <v>70</v>
      </c>
      <c r="L5" s="148">
        <f>K5/J5</f>
        <v>2.9166666666666665</v>
      </c>
      <c r="M5" s="150" t="s">
        <v>305</v>
      </c>
      <c r="N5" s="145" t="s">
        <v>139</v>
      </c>
      <c r="O5" s="145">
        <v>5</v>
      </c>
      <c r="P5" s="145">
        <v>3</v>
      </c>
      <c r="Q5" s="145">
        <f>+O5*P5*1.2</f>
        <v>18</v>
      </c>
      <c r="R5" s="148">
        <f>(Q5+K5)/J5</f>
        <v>3.6666666666666665</v>
      </c>
      <c r="S5" s="145">
        <f>O5*P5*$S$1</f>
        <v>45</v>
      </c>
      <c r="T5" s="141">
        <f t="shared" ref="T5:T46" si="0">(S5+K5)/J5</f>
        <v>4.791666666666667</v>
      </c>
      <c r="U5" s="145" t="s">
        <v>174</v>
      </c>
      <c r="V5" s="150" t="s">
        <v>298</v>
      </c>
      <c r="W5" s="149" t="s">
        <v>304</v>
      </c>
    </row>
    <row r="6" spans="1:23" ht="75">
      <c r="A6" s="145"/>
      <c r="B6" s="145">
        <v>2</v>
      </c>
      <c r="C6" s="145" t="s">
        <v>265</v>
      </c>
      <c r="D6" s="145" t="s">
        <v>296</v>
      </c>
      <c r="E6" s="145" t="s">
        <v>303</v>
      </c>
      <c r="F6" s="149" t="s">
        <v>302</v>
      </c>
      <c r="G6" s="149" t="s">
        <v>299</v>
      </c>
      <c r="H6" s="150" t="s">
        <v>112</v>
      </c>
      <c r="I6" s="145">
        <v>0</v>
      </c>
      <c r="J6" s="145">
        <v>0</v>
      </c>
      <c r="K6" s="145">
        <v>0</v>
      </c>
      <c r="L6" s="148">
        <v>0</v>
      </c>
      <c r="M6" s="145" t="s">
        <v>62</v>
      </c>
      <c r="N6" s="145" t="s">
        <v>139</v>
      </c>
      <c r="O6" s="147"/>
      <c r="P6" s="147"/>
      <c r="Q6" s="147"/>
      <c r="R6" s="147"/>
      <c r="S6" s="145"/>
      <c r="T6" s="141" t="e">
        <f t="shared" si="0"/>
        <v>#DIV/0!</v>
      </c>
      <c r="U6" s="145" t="s">
        <v>174</v>
      </c>
      <c r="V6" s="145" t="s">
        <v>298</v>
      </c>
      <c r="W6" s="162" t="s">
        <v>297</v>
      </c>
    </row>
    <row r="7" spans="1:23" ht="75">
      <c r="A7" s="145"/>
      <c r="B7" s="145">
        <v>3</v>
      </c>
      <c r="C7" s="145" t="s">
        <v>265</v>
      </c>
      <c r="D7" s="145" t="s">
        <v>296</v>
      </c>
      <c r="E7" s="145" t="s">
        <v>301</v>
      </c>
      <c r="F7" s="149" t="s">
        <v>300</v>
      </c>
      <c r="G7" s="149" t="s">
        <v>299</v>
      </c>
      <c r="H7" s="145" t="s">
        <v>146</v>
      </c>
      <c r="I7" s="145">
        <v>0</v>
      </c>
      <c r="J7" s="145">
        <v>0</v>
      </c>
      <c r="K7" s="145">
        <v>0</v>
      </c>
      <c r="L7" s="148">
        <v>0</v>
      </c>
      <c r="M7" s="145" t="s">
        <v>62</v>
      </c>
      <c r="N7" s="145" t="s">
        <v>139</v>
      </c>
      <c r="O7" s="147"/>
      <c r="P7" s="147"/>
      <c r="Q7" s="147"/>
      <c r="R7" s="147"/>
      <c r="S7" s="145"/>
      <c r="T7" s="141" t="e">
        <f t="shared" si="0"/>
        <v>#DIV/0!</v>
      </c>
      <c r="U7" s="145" t="s">
        <v>174</v>
      </c>
      <c r="V7" s="145" t="s">
        <v>298</v>
      </c>
      <c r="W7" s="162" t="s">
        <v>297</v>
      </c>
    </row>
    <row r="8" spans="1:23" ht="18.75" customHeight="1">
      <c r="A8" s="145"/>
      <c r="B8" s="145">
        <v>4</v>
      </c>
      <c r="C8" s="145" t="s">
        <v>265</v>
      </c>
      <c r="D8" s="145" t="s">
        <v>296</v>
      </c>
      <c r="E8" s="145" t="s">
        <v>295</v>
      </c>
      <c r="F8" s="146" t="s">
        <v>294</v>
      </c>
      <c r="G8" s="146" t="s">
        <v>293</v>
      </c>
      <c r="H8" s="145" t="s">
        <v>146</v>
      </c>
      <c r="I8" s="145">
        <v>0</v>
      </c>
      <c r="J8" s="161">
        <v>240</v>
      </c>
      <c r="K8" s="145">
        <v>0</v>
      </c>
      <c r="L8" s="148">
        <v>0</v>
      </c>
      <c r="M8" s="145" t="s">
        <v>62</v>
      </c>
      <c r="N8" s="145" t="s">
        <v>139</v>
      </c>
      <c r="O8" s="147"/>
      <c r="P8" s="147"/>
      <c r="Q8" s="147"/>
      <c r="R8" s="147"/>
      <c r="S8" s="145"/>
      <c r="T8" s="141">
        <f t="shared" si="0"/>
        <v>0</v>
      </c>
      <c r="U8" s="145" t="s">
        <v>174</v>
      </c>
      <c r="V8" s="145" t="s">
        <v>292</v>
      </c>
      <c r="W8" s="146" t="s">
        <v>291</v>
      </c>
    </row>
    <row r="9" spans="1:23">
      <c r="A9" s="145"/>
      <c r="B9" s="145">
        <v>5</v>
      </c>
      <c r="C9" s="145" t="s">
        <v>265</v>
      </c>
      <c r="D9" s="145" t="s">
        <v>28</v>
      </c>
      <c r="E9" s="145" t="s">
        <v>290</v>
      </c>
      <c r="F9" s="146" t="s">
        <v>289</v>
      </c>
      <c r="G9" s="146" t="s">
        <v>286</v>
      </c>
      <c r="H9" s="145" t="s">
        <v>146</v>
      </c>
      <c r="I9" s="145">
        <v>1</v>
      </c>
      <c r="J9" s="145">
        <v>6</v>
      </c>
      <c r="K9" s="145">
        <v>0</v>
      </c>
      <c r="L9" s="148">
        <f>+K9/J9</f>
        <v>0</v>
      </c>
      <c r="M9" s="145" t="s">
        <v>218</v>
      </c>
      <c r="N9" s="145" t="s">
        <v>139</v>
      </c>
      <c r="O9" s="145">
        <v>1</v>
      </c>
      <c r="P9" s="145">
        <v>1</v>
      </c>
      <c r="Q9" s="145">
        <f>+O9*P9*1.2</f>
        <v>1.2</v>
      </c>
      <c r="R9" s="145">
        <f>+(Q9+K9)/J9</f>
        <v>0.19999999999999998</v>
      </c>
      <c r="S9" s="145">
        <f>O9*P9*$S$1</f>
        <v>3</v>
      </c>
      <c r="T9" s="141">
        <f t="shared" si="0"/>
        <v>0.5</v>
      </c>
      <c r="U9" s="145" t="s">
        <v>174</v>
      </c>
      <c r="V9" s="145" t="s">
        <v>173</v>
      </c>
      <c r="W9" s="146"/>
    </row>
    <row r="10" spans="1:23" ht="37.5">
      <c r="A10" s="145"/>
      <c r="B10" s="145">
        <v>6</v>
      </c>
      <c r="C10" s="145" t="s">
        <v>265</v>
      </c>
      <c r="D10" s="145" t="s">
        <v>270</v>
      </c>
      <c r="E10" s="145" t="s">
        <v>288</v>
      </c>
      <c r="F10" s="146" t="s">
        <v>287</v>
      </c>
      <c r="G10" s="146" t="s">
        <v>286</v>
      </c>
      <c r="H10" s="145" t="s">
        <v>146</v>
      </c>
      <c r="I10" s="145">
        <v>0</v>
      </c>
      <c r="J10" s="145">
        <v>0</v>
      </c>
      <c r="K10" s="145">
        <v>0</v>
      </c>
      <c r="L10" s="148">
        <v>0</v>
      </c>
      <c r="M10" s="145" t="s">
        <v>62</v>
      </c>
      <c r="N10" s="145" t="s">
        <v>139</v>
      </c>
      <c r="O10" s="145">
        <v>1</v>
      </c>
      <c r="P10" s="145">
        <v>1</v>
      </c>
      <c r="Q10" s="145">
        <f>+O10*P10*1.2</f>
        <v>1.2</v>
      </c>
      <c r="R10" s="148" t="e">
        <f>(Q10+K10)/J10</f>
        <v>#DIV/0!</v>
      </c>
      <c r="S10" s="145">
        <f>O10*P10*$S$1</f>
        <v>3</v>
      </c>
      <c r="T10" s="141" t="e">
        <f t="shared" si="0"/>
        <v>#DIV/0!</v>
      </c>
      <c r="U10" s="145" t="s">
        <v>230</v>
      </c>
      <c r="V10" s="145" t="s">
        <v>173</v>
      </c>
      <c r="W10" s="149" t="s">
        <v>285</v>
      </c>
    </row>
    <row r="11" spans="1:23" ht="56.25">
      <c r="A11" s="145"/>
      <c r="B11" s="145">
        <v>7</v>
      </c>
      <c r="C11" s="145" t="s">
        <v>265</v>
      </c>
      <c r="D11" s="145" t="s">
        <v>28</v>
      </c>
      <c r="E11" s="145" t="s">
        <v>284</v>
      </c>
      <c r="F11" s="149" t="s">
        <v>283</v>
      </c>
      <c r="G11" s="146" t="s">
        <v>175</v>
      </c>
      <c r="H11" s="145" t="s">
        <v>112</v>
      </c>
      <c r="I11" s="145">
        <v>0</v>
      </c>
      <c r="J11" s="145">
        <v>0</v>
      </c>
      <c r="K11" s="145">
        <v>0</v>
      </c>
      <c r="L11" s="148">
        <v>0</v>
      </c>
      <c r="M11" s="145" t="s">
        <v>267</v>
      </c>
      <c r="N11" s="145" t="s">
        <v>139</v>
      </c>
      <c r="O11" s="145">
        <v>2</v>
      </c>
      <c r="P11" s="145">
        <v>1</v>
      </c>
      <c r="Q11" s="145">
        <f>+O11*P11*1.2</f>
        <v>2.4</v>
      </c>
      <c r="R11" s="148" t="e">
        <f>(Q11+K11)/J11</f>
        <v>#DIV/0!</v>
      </c>
      <c r="S11" s="145">
        <f>O11*P11*$S$1</f>
        <v>6</v>
      </c>
      <c r="T11" s="141" t="e">
        <f t="shared" si="0"/>
        <v>#DIV/0!</v>
      </c>
      <c r="U11" s="145" t="s">
        <v>174</v>
      </c>
      <c r="V11" s="145" t="s">
        <v>173</v>
      </c>
      <c r="W11" s="146"/>
    </row>
    <row r="12" spans="1:23">
      <c r="A12" s="145"/>
      <c r="B12" s="145">
        <v>8</v>
      </c>
      <c r="C12" s="145" t="s">
        <v>265</v>
      </c>
      <c r="D12" s="145" t="s">
        <v>256</v>
      </c>
      <c r="E12" s="145" t="s">
        <v>282</v>
      </c>
      <c r="F12" s="146" t="s">
        <v>281</v>
      </c>
      <c r="G12" s="146" t="s">
        <v>175</v>
      </c>
      <c r="H12" s="145" t="s">
        <v>112</v>
      </c>
      <c r="I12" s="145">
        <v>0</v>
      </c>
      <c r="J12" s="145">
        <v>0</v>
      </c>
      <c r="K12" s="145">
        <v>0</v>
      </c>
      <c r="L12" s="148">
        <v>0</v>
      </c>
      <c r="M12" s="145" t="s">
        <v>280</v>
      </c>
      <c r="N12" s="145" t="s">
        <v>139</v>
      </c>
      <c r="O12" s="147"/>
      <c r="P12" s="147"/>
      <c r="Q12" s="147"/>
      <c r="R12" s="147"/>
      <c r="S12" s="145"/>
      <c r="T12" s="141" t="e">
        <f t="shared" si="0"/>
        <v>#DIV/0!</v>
      </c>
      <c r="U12" s="145" t="s">
        <v>230</v>
      </c>
      <c r="V12" s="145" t="s">
        <v>173</v>
      </c>
      <c r="W12" s="146" t="s">
        <v>279</v>
      </c>
    </row>
    <row r="13" spans="1:23" ht="37.5">
      <c r="A13" s="145"/>
      <c r="B13" s="145">
        <v>9</v>
      </c>
      <c r="C13" s="145" t="s">
        <v>265</v>
      </c>
      <c r="D13" s="145" t="s">
        <v>274</v>
      </c>
      <c r="E13" s="145" t="s">
        <v>278</v>
      </c>
      <c r="F13" s="149" t="s">
        <v>277</v>
      </c>
      <c r="G13" s="146" t="s">
        <v>175</v>
      </c>
      <c r="H13" s="145" t="s">
        <v>112</v>
      </c>
      <c r="I13" s="145">
        <v>0</v>
      </c>
      <c r="J13" s="145">
        <v>0</v>
      </c>
      <c r="K13" s="145">
        <v>0</v>
      </c>
      <c r="L13" s="148">
        <v>0</v>
      </c>
      <c r="M13" s="145" t="s">
        <v>271</v>
      </c>
      <c r="N13" s="145" t="s">
        <v>139</v>
      </c>
      <c r="O13" s="145">
        <v>0.5</v>
      </c>
      <c r="P13" s="145">
        <v>1</v>
      </c>
      <c r="Q13" s="145">
        <f>+O13*P13*1.2</f>
        <v>0.6</v>
      </c>
      <c r="R13" s="148" t="e">
        <f>(Q13+K13)/J13</f>
        <v>#DIV/0!</v>
      </c>
      <c r="S13" s="145">
        <f>O13*P13*$S$1</f>
        <v>1.5</v>
      </c>
      <c r="T13" s="141" t="e">
        <f t="shared" si="0"/>
        <v>#DIV/0!</v>
      </c>
      <c r="U13" s="145" t="s">
        <v>174</v>
      </c>
      <c r="V13" s="145" t="s">
        <v>173</v>
      </c>
      <c r="W13" s="146"/>
    </row>
    <row r="14" spans="1:23" ht="37.5">
      <c r="A14" s="145"/>
      <c r="B14" s="145">
        <v>10</v>
      </c>
      <c r="C14" s="145" t="s">
        <v>265</v>
      </c>
      <c r="D14" s="145" t="s">
        <v>274</v>
      </c>
      <c r="E14" s="145" t="s">
        <v>276</v>
      </c>
      <c r="F14" s="149" t="s">
        <v>275</v>
      </c>
      <c r="G14" s="146" t="s">
        <v>175</v>
      </c>
      <c r="H14" s="145" t="s">
        <v>112</v>
      </c>
      <c r="I14" s="145">
        <v>0</v>
      </c>
      <c r="J14" s="145">
        <v>0</v>
      </c>
      <c r="K14" s="145">
        <v>0</v>
      </c>
      <c r="L14" s="148">
        <v>0</v>
      </c>
      <c r="M14" s="145" t="s">
        <v>271</v>
      </c>
      <c r="N14" s="145" t="s">
        <v>139</v>
      </c>
      <c r="O14" s="145">
        <v>0.5</v>
      </c>
      <c r="P14" s="145">
        <v>1</v>
      </c>
      <c r="Q14" s="145">
        <f>+O14*P14*1.2</f>
        <v>0.6</v>
      </c>
      <c r="R14" s="148" t="e">
        <f>(Q14+K14)/J14</f>
        <v>#DIV/0!</v>
      </c>
      <c r="S14" s="145">
        <f>O14*P14*$S$1</f>
        <v>1.5</v>
      </c>
      <c r="T14" s="141" t="e">
        <f t="shared" si="0"/>
        <v>#DIV/0!</v>
      </c>
      <c r="U14" s="145" t="s">
        <v>174</v>
      </c>
      <c r="V14" s="145" t="s">
        <v>173</v>
      </c>
      <c r="W14" s="146"/>
    </row>
    <row r="15" spans="1:23" ht="37.5">
      <c r="A15" s="145"/>
      <c r="B15" s="145">
        <v>11</v>
      </c>
      <c r="C15" s="145" t="s">
        <v>265</v>
      </c>
      <c r="D15" s="145" t="s">
        <v>274</v>
      </c>
      <c r="E15" s="145" t="s">
        <v>273</v>
      </c>
      <c r="F15" s="149" t="s">
        <v>272</v>
      </c>
      <c r="G15" s="146" t="s">
        <v>175</v>
      </c>
      <c r="H15" s="145" t="s">
        <v>112</v>
      </c>
      <c r="I15" s="145">
        <v>0</v>
      </c>
      <c r="J15" s="145">
        <v>0</v>
      </c>
      <c r="K15" s="145">
        <v>0</v>
      </c>
      <c r="L15" s="148">
        <v>0</v>
      </c>
      <c r="M15" s="145" t="s">
        <v>271</v>
      </c>
      <c r="N15" s="145" t="s">
        <v>139</v>
      </c>
      <c r="O15" s="145">
        <v>0.5</v>
      </c>
      <c r="P15" s="145">
        <v>1</v>
      </c>
      <c r="Q15" s="145">
        <f>+O15*P15*1.2</f>
        <v>0.6</v>
      </c>
      <c r="R15" s="148" t="e">
        <f>(Q15+K15)/J15</f>
        <v>#DIV/0!</v>
      </c>
      <c r="S15" s="145">
        <f>O15*P15*$S$1</f>
        <v>1.5</v>
      </c>
      <c r="T15" s="141" t="e">
        <f t="shared" si="0"/>
        <v>#DIV/0!</v>
      </c>
      <c r="U15" s="145" t="s">
        <v>174</v>
      </c>
      <c r="V15" s="145" t="s">
        <v>173</v>
      </c>
      <c r="W15" s="146"/>
    </row>
    <row r="16" spans="1:23">
      <c r="A16" s="145"/>
      <c r="B16" s="145">
        <v>12</v>
      </c>
      <c r="C16" s="145" t="s">
        <v>265</v>
      </c>
      <c r="D16" s="145" t="s">
        <v>270</v>
      </c>
      <c r="E16" s="145" t="s">
        <v>269</v>
      </c>
      <c r="F16" s="149" t="s">
        <v>268</v>
      </c>
      <c r="G16" s="146" t="s">
        <v>175</v>
      </c>
      <c r="H16" s="145" t="s">
        <v>112</v>
      </c>
      <c r="I16" s="145">
        <v>0</v>
      </c>
      <c r="J16" s="145">
        <v>0</v>
      </c>
      <c r="K16" s="145">
        <v>0</v>
      </c>
      <c r="L16" s="148">
        <v>0</v>
      </c>
      <c r="M16" s="145" t="s">
        <v>267</v>
      </c>
      <c r="N16" s="145" t="s">
        <v>139</v>
      </c>
      <c r="O16" s="147"/>
      <c r="P16" s="147"/>
      <c r="Q16" s="147"/>
      <c r="R16" s="147"/>
      <c r="S16" s="145"/>
      <c r="T16" s="141" t="e">
        <f t="shared" si="0"/>
        <v>#DIV/0!</v>
      </c>
      <c r="U16" s="145" t="s">
        <v>179</v>
      </c>
      <c r="V16" s="145" t="s">
        <v>173</v>
      </c>
      <c r="W16" s="160" t="s">
        <v>266</v>
      </c>
    </row>
    <row r="17" spans="1:23" ht="51.75">
      <c r="A17" s="145"/>
      <c r="B17" s="145">
        <v>13</v>
      </c>
      <c r="C17" s="145" t="s">
        <v>265</v>
      </c>
      <c r="D17" s="145" t="s">
        <v>28</v>
      </c>
      <c r="E17" s="150" t="s">
        <v>264</v>
      </c>
      <c r="F17" s="149" t="s">
        <v>263</v>
      </c>
      <c r="G17" s="146" t="s">
        <v>175</v>
      </c>
      <c r="H17" s="145" t="s">
        <v>112</v>
      </c>
      <c r="I17" s="145">
        <v>0</v>
      </c>
      <c r="J17" s="145">
        <v>0</v>
      </c>
      <c r="K17" s="145">
        <v>0</v>
      </c>
      <c r="L17" s="148">
        <v>0</v>
      </c>
      <c r="M17" s="145" t="s">
        <v>262</v>
      </c>
      <c r="N17" s="145" t="s">
        <v>139</v>
      </c>
      <c r="O17" s="147"/>
      <c r="P17" s="147"/>
      <c r="Q17" s="147"/>
      <c r="R17" s="147"/>
      <c r="S17" s="145"/>
      <c r="T17" s="141" t="e">
        <f t="shared" si="0"/>
        <v>#DIV/0!</v>
      </c>
      <c r="U17" s="145" t="s">
        <v>179</v>
      </c>
      <c r="V17" s="145" t="s">
        <v>173</v>
      </c>
      <c r="W17" s="159" t="s">
        <v>261</v>
      </c>
    </row>
    <row r="18" spans="1:23" ht="37.5">
      <c r="A18" s="145"/>
      <c r="B18" s="145">
        <v>14</v>
      </c>
      <c r="C18" s="145" t="s">
        <v>219</v>
      </c>
      <c r="D18" s="145" t="s">
        <v>28</v>
      </c>
      <c r="E18" s="145" t="s">
        <v>260</v>
      </c>
      <c r="F18" s="149" t="s">
        <v>259</v>
      </c>
      <c r="G18" s="146" t="s">
        <v>175</v>
      </c>
      <c r="H18" s="145" t="s">
        <v>258</v>
      </c>
      <c r="I18" s="145">
        <v>2</v>
      </c>
      <c r="J18" s="145">
        <v>12</v>
      </c>
      <c r="K18" s="145">
        <v>0</v>
      </c>
      <c r="L18" s="155"/>
      <c r="M18" s="145" t="s">
        <v>253</v>
      </c>
      <c r="N18" s="145" t="s">
        <v>139</v>
      </c>
      <c r="O18" s="145">
        <v>3.5</v>
      </c>
      <c r="P18" s="145">
        <v>1</v>
      </c>
      <c r="Q18" s="145">
        <f>+O18*P18*1.2</f>
        <v>4.2</v>
      </c>
      <c r="R18" s="151">
        <f>+Q18/J18</f>
        <v>0.35000000000000003</v>
      </c>
      <c r="S18" s="145">
        <f>O18*P18*$S$1</f>
        <v>10.5</v>
      </c>
      <c r="T18" s="141">
        <f t="shared" si="0"/>
        <v>0.875</v>
      </c>
      <c r="U18" s="145" t="s">
        <v>174</v>
      </c>
      <c r="V18" s="145" t="s">
        <v>173</v>
      </c>
      <c r="W18" s="146" t="s">
        <v>257</v>
      </c>
    </row>
    <row r="19" spans="1:23">
      <c r="A19" s="145"/>
      <c r="B19" s="145">
        <v>15</v>
      </c>
      <c r="C19" s="145" t="s">
        <v>219</v>
      </c>
      <c r="D19" s="145" t="s">
        <v>256</v>
      </c>
      <c r="E19" s="145" t="s">
        <v>255</v>
      </c>
      <c r="F19" s="149" t="s">
        <v>254</v>
      </c>
      <c r="G19" s="146" t="s">
        <v>175</v>
      </c>
      <c r="H19" s="145" t="s">
        <v>146</v>
      </c>
      <c r="I19" s="145">
        <v>0.5</v>
      </c>
      <c r="J19" s="145">
        <v>0</v>
      </c>
      <c r="K19" s="145">
        <v>0</v>
      </c>
      <c r="L19" s="155">
        <v>0</v>
      </c>
      <c r="M19" s="145" t="s">
        <v>253</v>
      </c>
      <c r="N19" s="145" t="s">
        <v>139</v>
      </c>
      <c r="O19" s="145">
        <v>2</v>
      </c>
      <c r="P19" s="145">
        <v>1</v>
      </c>
      <c r="Q19" s="145">
        <f>+O19*P19*1.2</f>
        <v>2.4</v>
      </c>
      <c r="R19" s="151" t="e">
        <f>+Q19/J19</f>
        <v>#DIV/0!</v>
      </c>
      <c r="S19" s="145"/>
      <c r="T19" s="141" t="e">
        <f t="shared" si="0"/>
        <v>#DIV/0!</v>
      </c>
      <c r="U19" s="145" t="s">
        <v>179</v>
      </c>
      <c r="V19" s="145" t="s">
        <v>173</v>
      </c>
      <c r="W19" s="146" t="s">
        <v>252</v>
      </c>
    </row>
    <row r="20" spans="1:23">
      <c r="A20" s="145"/>
      <c r="B20" s="145">
        <v>16</v>
      </c>
      <c r="C20" s="145" t="s">
        <v>219</v>
      </c>
      <c r="D20" s="145" t="s">
        <v>28</v>
      </c>
      <c r="E20" s="145" t="s">
        <v>251</v>
      </c>
      <c r="F20" s="149" t="s">
        <v>250</v>
      </c>
      <c r="G20" s="146" t="s">
        <v>175</v>
      </c>
      <c r="H20" s="145" t="s">
        <v>146</v>
      </c>
      <c r="I20" s="145">
        <v>0.5</v>
      </c>
      <c r="J20" s="151">
        <f>(5711+939.13)/1000</f>
        <v>6.6501299999999999</v>
      </c>
      <c r="K20" s="145">
        <v>0.93899999999999995</v>
      </c>
      <c r="L20" s="155">
        <v>0</v>
      </c>
      <c r="M20" s="145" t="s">
        <v>249</v>
      </c>
      <c r="N20" s="145" t="s">
        <v>139</v>
      </c>
      <c r="O20" s="145">
        <v>2</v>
      </c>
      <c r="P20" s="145">
        <v>1</v>
      </c>
      <c r="Q20" s="145">
        <f>+O20*P20*1.2</f>
        <v>2.4</v>
      </c>
      <c r="R20" s="151">
        <f>+(Q20+K20)/J20</f>
        <v>0.50209544775816417</v>
      </c>
      <c r="S20" s="145">
        <f>O20*P20*$S$1</f>
        <v>6</v>
      </c>
      <c r="T20" s="141">
        <f t="shared" si="0"/>
        <v>1.0434382485755918</v>
      </c>
      <c r="U20" s="145" t="s">
        <v>174</v>
      </c>
      <c r="V20" s="145" t="s">
        <v>173</v>
      </c>
      <c r="W20" s="146"/>
    </row>
    <row r="21" spans="1:23">
      <c r="A21" s="145"/>
      <c r="B21" s="145">
        <v>17</v>
      </c>
      <c r="C21" s="145" t="s">
        <v>219</v>
      </c>
      <c r="D21" s="145" t="s">
        <v>28</v>
      </c>
      <c r="E21" s="145" t="s">
        <v>248</v>
      </c>
      <c r="F21" s="149" t="s">
        <v>247</v>
      </c>
      <c r="G21" s="146" t="s">
        <v>175</v>
      </c>
      <c r="H21" s="145" t="s">
        <v>112</v>
      </c>
      <c r="I21" s="145">
        <v>0.5</v>
      </c>
      <c r="J21" s="145">
        <v>5.7</v>
      </c>
      <c r="K21" s="145">
        <v>0</v>
      </c>
      <c r="L21" s="155"/>
      <c r="M21" s="145" t="s">
        <v>218</v>
      </c>
      <c r="N21" s="145" t="s">
        <v>139</v>
      </c>
      <c r="O21" s="145"/>
      <c r="P21" s="145"/>
      <c r="Q21" s="145"/>
      <c r="R21" s="145"/>
      <c r="S21" s="145"/>
      <c r="T21" s="141">
        <f t="shared" si="0"/>
        <v>0</v>
      </c>
      <c r="U21" s="145" t="s">
        <v>174</v>
      </c>
      <c r="V21" s="145" t="s">
        <v>173</v>
      </c>
      <c r="W21" s="157" t="s">
        <v>223</v>
      </c>
    </row>
    <row r="22" spans="1:23" ht="18.75" customHeight="1">
      <c r="A22" s="145"/>
      <c r="B22" s="145">
        <v>18</v>
      </c>
      <c r="C22" s="145" t="s">
        <v>219</v>
      </c>
      <c r="D22" s="145" t="s">
        <v>28</v>
      </c>
      <c r="E22" s="145" t="s">
        <v>246</v>
      </c>
      <c r="F22" s="149" t="s">
        <v>245</v>
      </c>
      <c r="G22" s="146" t="s">
        <v>175</v>
      </c>
      <c r="H22" s="145" t="s">
        <v>112</v>
      </c>
      <c r="I22" s="145">
        <v>0.1</v>
      </c>
      <c r="J22" s="145">
        <v>0.72</v>
      </c>
      <c r="K22" s="145">
        <v>0</v>
      </c>
      <c r="L22" s="155"/>
      <c r="M22" s="145" t="s">
        <v>218</v>
      </c>
      <c r="N22" s="145" t="s">
        <v>139</v>
      </c>
      <c r="O22" s="145"/>
      <c r="P22" s="145"/>
      <c r="Q22" s="145"/>
      <c r="R22" s="145"/>
      <c r="S22" s="145"/>
      <c r="T22" s="141">
        <f t="shared" si="0"/>
        <v>0</v>
      </c>
      <c r="U22" s="145" t="s">
        <v>174</v>
      </c>
      <c r="V22" s="145" t="s">
        <v>173</v>
      </c>
      <c r="W22" s="157" t="s">
        <v>223</v>
      </c>
    </row>
    <row r="23" spans="1:23" ht="37.5">
      <c r="A23" s="145"/>
      <c r="B23" s="145">
        <v>19</v>
      </c>
      <c r="C23" s="145" t="s">
        <v>219</v>
      </c>
      <c r="D23" s="145" t="s">
        <v>28</v>
      </c>
      <c r="E23" s="145" t="s">
        <v>244</v>
      </c>
      <c r="F23" s="149" t="s">
        <v>243</v>
      </c>
      <c r="G23" s="146" t="s">
        <v>175</v>
      </c>
      <c r="H23" s="145" t="s">
        <v>112</v>
      </c>
      <c r="I23" s="145">
        <v>0.2</v>
      </c>
      <c r="J23" s="145">
        <v>1.2</v>
      </c>
      <c r="K23" s="145">
        <v>0</v>
      </c>
      <c r="L23" s="155"/>
      <c r="M23" s="145" t="s">
        <v>218</v>
      </c>
      <c r="N23" s="145" t="s">
        <v>139</v>
      </c>
      <c r="O23" s="145"/>
      <c r="P23" s="145"/>
      <c r="Q23" s="145"/>
      <c r="R23" s="145"/>
      <c r="S23" s="145"/>
      <c r="T23" s="141">
        <f t="shared" si="0"/>
        <v>0</v>
      </c>
      <c r="U23" s="145" t="s">
        <v>174</v>
      </c>
      <c r="V23" s="145" t="s">
        <v>173</v>
      </c>
      <c r="W23" s="157" t="s">
        <v>223</v>
      </c>
    </row>
    <row r="24" spans="1:23">
      <c r="A24" s="145"/>
      <c r="B24" s="145">
        <v>20</v>
      </c>
      <c r="C24" s="145" t="s">
        <v>219</v>
      </c>
      <c r="D24" s="145" t="s">
        <v>28</v>
      </c>
      <c r="E24" s="145" t="s">
        <v>242</v>
      </c>
      <c r="F24" s="149" t="s">
        <v>241</v>
      </c>
      <c r="G24" s="146" t="s">
        <v>175</v>
      </c>
      <c r="H24" s="145" t="s">
        <v>112</v>
      </c>
      <c r="I24" s="145">
        <v>0.1</v>
      </c>
      <c r="J24" s="145">
        <v>0.6</v>
      </c>
      <c r="K24" s="145">
        <v>0</v>
      </c>
      <c r="L24" s="155"/>
      <c r="M24" s="145" t="s">
        <v>218</v>
      </c>
      <c r="N24" s="145" t="s">
        <v>139</v>
      </c>
      <c r="O24" s="145"/>
      <c r="P24" s="145"/>
      <c r="Q24" s="145"/>
      <c r="R24" s="145"/>
      <c r="S24" s="145"/>
      <c r="T24" s="141">
        <f t="shared" si="0"/>
        <v>0</v>
      </c>
      <c r="U24" s="145" t="s">
        <v>174</v>
      </c>
      <c r="V24" s="145" t="s">
        <v>173</v>
      </c>
      <c r="W24" s="157" t="s">
        <v>223</v>
      </c>
    </row>
    <row r="25" spans="1:23" ht="37.5">
      <c r="A25" s="145"/>
      <c r="B25" s="145">
        <v>21</v>
      </c>
      <c r="C25" s="145" t="s">
        <v>219</v>
      </c>
      <c r="D25" s="145" t="s">
        <v>28</v>
      </c>
      <c r="E25" s="145" t="s">
        <v>240</v>
      </c>
      <c r="F25" s="149" t="s">
        <v>239</v>
      </c>
      <c r="G25" s="146" t="s">
        <v>175</v>
      </c>
      <c r="H25" s="145" t="s">
        <v>112</v>
      </c>
      <c r="I25" s="145">
        <v>0.1</v>
      </c>
      <c r="J25" s="145">
        <v>0.36</v>
      </c>
      <c r="K25" s="145">
        <v>0</v>
      </c>
      <c r="L25" s="155"/>
      <c r="M25" s="145" t="s">
        <v>218</v>
      </c>
      <c r="N25" s="145" t="s">
        <v>139</v>
      </c>
      <c r="O25" s="145"/>
      <c r="P25" s="145"/>
      <c r="Q25" s="145"/>
      <c r="R25" s="145"/>
      <c r="S25" s="145"/>
      <c r="T25" s="141">
        <f t="shared" si="0"/>
        <v>0</v>
      </c>
      <c r="U25" s="145" t="s">
        <v>174</v>
      </c>
      <c r="V25" s="145" t="s">
        <v>173</v>
      </c>
      <c r="W25" s="157" t="s">
        <v>223</v>
      </c>
    </row>
    <row r="26" spans="1:23" s="138" customFormat="1">
      <c r="A26" s="145"/>
      <c r="B26" s="145">
        <v>22</v>
      </c>
      <c r="C26" s="140" t="s">
        <v>219</v>
      </c>
      <c r="D26" s="140" t="s">
        <v>28</v>
      </c>
      <c r="E26" s="140" t="s">
        <v>238</v>
      </c>
      <c r="F26" s="144" t="s">
        <v>237</v>
      </c>
      <c r="G26" s="139" t="s">
        <v>175</v>
      </c>
      <c r="H26" s="140" t="s">
        <v>112</v>
      </c>
      <c r="I26" s="140"/>
      <c r="J26" s="140"/>
      <c r="K26" s="140">
        <v>0</v>
      </c>
      <c r="L26" s="143"/>
      <c r="M26" s="140" t="s">
        <v>218</v>
      </c>
      <c r="N26" s="140" t="s">
        <v>139</v>
      </c>
      <c r="O26" s="140"/>
      <c r="P26" s="140"/>
      <c r="Q26" s="140"/>
      <c r="R26" s="140"/>
      <c r="S26" s="140"/>
      <c r="T26" s="141" t="e">
        <f t="shared" si="0"/>
        <v>#DIV/0!</v>
      </c>
      <c r="U26" s="140" t="s">
        <v>230</v>
      </c>
      <c r="V26" s="140" t="s">
        <v>173</v>
      </c>
      <c r="W26" s="158" t="s">
        <v>229</v>
      </c>
    </row>
    <row r="27" spans="1:23">
      <c r="A27" s="145"/>
      <c r="B27" s="145">
        <v>23</v>
      </c>
      <c r="C27" s="145" t="s">
        <v>219</v>
      </c>
      <c r="D27" s="145" t="s">
        <v>28</v>
      </c>
      <c r="E27" s="145" t="s">
        <v>236</v>
      </c>
      <c r="F27" s="149" t="s">
        <v>235</v>
      </c>
      <c r="G27" s="146" t="s">
        <v>175</v>
      </c>
      <c r="H27" s="145" t="s">
        <v>112</v>
      </c>
      <c r="I27" s="145">
        <v>0.1</v>
      </c>
      <c r="J27" s="145">
        <v>0.36</v>
      </c>
      <c r="K27" s="145">
        <v>0</v>
      </c>
      <c r="L27" s="155"/>
      <c r="M27" s="145" t="s">
        <v>218</v>
      </c>
      <c r="N27" s="145" t="s">
        <v>139</v>
      </c>
      <c r="O27" s="145"/>
      <c r="P27" s="145"/>
      <c r="Q27" s="145"/>
      <c r="R27" s="145"/>
      <c r="S27" s="145"/>
      <c r="T27" s="141">
        <f t="shared" si="0"/>
        <v>0</v>
      </c>
      <c r="U27" s="145" t="s">
        <v>174</v>
      </c>
      <c r="V27" s="145" t="s">
        <v>173</v>
      </c>
      <c r="W27" s="157" t="s">
        <v>220</v>
      </c>
    </row>
    <row r="28" spans="1:23">
      <c r="A28" s="145"/>
      <c r="B28" s="145">
        <v>24</v>
      </c>
      <c r="C28" s="145" t="s">
        <v>219</v>
      </c>
      <c r="D28" s="145" t="s">
        <v>28</v>
      </c>
      <c r="E28" s="145" t="s">
        <v>234</v>
      </c>
      <c r="F28" s="149" t="s">
        <v>233</v>
      </c>
      <c r="G28" s="146" t="s">
        <v>175</v>
      </c>
      <c r="H28" s="145" t="s">
        <v>112</v>
      </c>
      <c r="I28" s="145">
        <v>0.1</v>
      </c>
      <c r="J28" s="145">
        <v>0.36</v>
      </c>
      <c r="K28" s="145">
        <v>0</v>
      </c>
      <c r="L28" s="155"/>
      <c r="M28" s="145" t="s">
        <v>218</v>
      </c>
      <c r="N28" s="145" t="s">
        <v>139</v>
      </c>
      <c r="O28" s="145"/>
      <c r="P28" s="145"/>
      <c r="Q28" s="145"/>
      <c r="R28" s="145"/>
      <c r="S28" s="145"/>
      <c r="T28" s="141">
        <f t="shared" si="0"/>
        <v>0</v>
      </c>
      <c r="U28" s="145" t="s">
        <v>174</v>
      </c>
      <c r="V28" s="145" t="s">
        <v>173</v>
      </c>
      <c r="W28" s="157" t="s">
        <v>223</v>
      </c>
    </row>
    <row r="29" spans="1:23" s="138" customFormat="1">
      <c r="A29" s="145"/>
      <c r="B29" s="145">
        <v>25</v>
      </c>
      <c r="C29" s="140" t="s">
        <v>219</v>
      </c>
      <c r="D29" s="140" t="s">
        <v>28</v>
      </c>
      <c r="E29" s="140" t="s">
        <v>232</v>
      </c>
      <c r="F29" s="144" t="s">
        <v>231</v>
      </c>
      <c r="G29" s="139" t="s">
        <v>175</v>
      </c>
      <c r="H29" s="140" t="s">
        <v>112</v>
      </c>
      <c r="I29" s="140">
        <v>0.2</v>
      </c>
      <c r="J29" s="140">
        <v>1.2</v>
      </c>
      <c r="K29" s="140">
        <v>0</v>
      </c>
      <c r="L29" s="143"/>
      <c r="M29" s="140" t="s">
        <v>218</v>
      </c>
      <c r="N29" s="140" t="s">
        <v>139</v>
      </c>
      <c r="O29" s="140"/>
      <c r="P29" s="140"/>
      <c r="Q29" s="140"/>
      <c r="R29" s="140"/>
      <c r="S29" s="140"/>
      <c r="T29" s="141">
        <f t="shared" si="0"/>
        <v>0</v>
      </c>
      <c r="U29" s="140" t="s">
        <v>230</v>
      </c>
      <c r="V29" s="140" t="s">
        <v>173</v>
      </c>
      <c r="W29" s="158" t="s">
        <v>229</v>
      </c>
    </row>
    <row r="30" spans="1:23">
      <c r="A30" s="145"/>
      <c r="B30" s="145">
        <v>26</v>
      </c>
      <c r="C30" s="145" t="s">
        <v>219</v>
      </c>
      <c r="D30" s="145" t="s">
        <v>28</v>
      </c>
      <c r="E30" s="145" t="s">
        <v>228</v>
      </c>
      <c r="F30" s="149" t="s">
        <v>227</v>
      </c>
      <c r="G30" s="146" t="s">
        <v>175</v>
      </c>
      <c r="H30" s="145" t="s">
        <v>112</v>
      </c>
      <c r="I30" s="145">
        <v>0.1</v>
      </c>
      <c r="J30" s="145">
        <v>0.36</v>
      </c>
      <c r="K30" s="145">
        <v>0</v>
      </c>
      <c r="L30" s="155"/>
      <c r="M30" s="145" t="s">
        <v>218</v>
      </c>
      <c r="N30" s="145" t="s">
        <v>139</v>
      </c>
      <c r="O30" s="145"/>
      <c r="P30" s="145"/>
      <c r="Q30" s="145"/>
      <c r="R30" s="145"/>
      <c r="S30" s="145"/>
      <c r="T30" s="141">
        <f t="shared" si="0"/>
        <v>0</v>
      </c>
      <c r="U30" s="145" t="s">
        <v>174</v>
      </c>
      <c r="V30" s="145" t="s">
        <v>173</v>
      </c>
      <c r="W30" s="157" t="s">
        <v>220</v>
      </c>
    </row>
    <row r="31" spans="1:23">
      <c r="A31" s="145"/>
      <c r="B31" s="145">
        <v>27</v>
      </c>
      <c r="C31" s="145" t="s">
        <v>219</v>
      </c>
      <c r="D31" s="145" t="s">
        <v>28</v>
      </c>
      <c r="E31" s="145" t="s">
        <v>226</v>
      </c>
      <c r="F31" s="149" t="s">
        <v>225</v>
      </c>
      <c r="G31" s="146" t="s">
        <v>175</v>
      </c>
      <c r="H31" s="145" t="s">
        <v>112</v>
      </c>
      <c r="I31" s="145">
        <v>0.1</v>
      </c>
      <c r="J31" s="145">
        <v>0.36</v>
      </c>
      <c r="K31" s="145">
        <v>0</v>
      </c>
      <c r="L31" s="155"/>
      <c r="M31" s="145" t="s">
        <v>218</v>
      </c>
      <c r="N31" s="145" t="s">
        <v>139</v>
      </c>
      <c r="O31" s="145"/>
      <c r="P31" s="145"/>
      <c r="Q31" s="145"/>
      <c r="R31" s="145"/>
      <c r="S31" s="145"/>
      <c r="T31" s="141">
        <f t="shared" si="0"/>
        <v>0</v>
      </c>
      <c r="U31" s="145" t="s">
        <v>174</v>
      </c>
      <c r="V31" s="145" t="s">
        <v>173</v>
      </c>
      <c r="W31" s="157" t="s">
        <v>220</v>
      </c>
    </row>
    <row r="32" spans="1:23" ht="37.5">
      <c r="A32" s="145"/>
      <c r="B32" s="145">
        <v>28</v>
      </c>
      <c r="C32" s="145" t="s">
        <v>219</v>
      </c>
      <c r="D32" s="145" t="s">
        <v>28</v>
      </c>
      <c r="E32" s="145" t="s">
        <v>224</v>
      </c>
      <c r="F32" s="149" t="s">
        <v>221</v>
      </c>
      <c r="G32" s="146" t="s">
        <v>175</v>
      </c>
      <c r="H32" s="145" t="s">
        <v>112</v>
      </c>
      <c r="I32" s="145">
        <v>0.1</v>
      </c>
      <c r="J32" s="145">
        <v>0.36</v>
      </c>
      <c r="K32" s="145">
        <v>0</v>
      </c>
      <c r="L32" s="155"/>
      <c r="M32" s="145" t="s">
        <v>218</v>
      </c>
      <c r="N32" s="145" t="s">
        <v>139</v>
      </c>
      <c r="O32" s="145"/>
      <c r="P32" s="145"/>
      <c r="Q32" s="145"/>
      <c r="R32" s="145"/>
      <c r="S32" s="145"/>
      <c r="T32" s="141">
        <f t="shared" si="0"/>
        <v>0</v>
      </c>
      <c r="U32" s="145" t="s">
        <v>174</v>
      </c>
      <c r="V32" s="145" t="s">
        <v>173</v>
      </c>
      <c r="W32" s="157" t="s">
        <v>223</v>
      </c>
    </row>
    <row r="33" spans="1:23" ht="37.5">
      <c r="A33" s="145"/>
      <c r="B33" s="145">
        <v>29</v>
      </c>
      <c r="C33" s="145" t="s">
        <v>219</v>
      </c>
      <c r="D33" s="145" t="s">
        <v>28</v>
      </c>
      <c r="E33" s="145" t="s">
        <v>222</v>
      </c>
      <c r="F33" s="149" t="s">
        <v>221</v>
      </c>
      <c r="G33" s="146" t="s">
        <v>175</v>
      </c>
      <c r="H33" s="145" t="s">
        <v>112</v>
      </c>
      <c r="I33" s="145">
        <v>0.2</v>
      </c>
      <c r="J33" s="145">
        <v>1.4</v>
      </c>
      <c r="K33" s="145">
        <v>0</v>
      </c>
      <c r="L33" s="155"/>
      <c r="M33" s="145" t="s">
        <v>218</v>
      </c>
      <c r="N33" s="145" t="s">
        <v>139</v>
      </c>
      <c r="O33" s="145"/>
      <c r="P33" s="145"/>
      <c r="Q33" s="145"/>
      <c r="R33" s="145"/>
      <c r="S33" s="145"/>
      <c r="T33" s="141">
        <f t="shared" si="0"/>
        <v>0</v>
      </c>
      <c r="U33" s="145" t="s">
        <v>174</v>
      </c>
      <c r="V33" s="145" t="s">
        <v>173</v>
      </c>
      <c r="W33" s="157" t="s">
        <v>220</v>
      </c>
    </row>
    <row r="34" spans="1:23">
      <c r="A34" s="145"/>
      <c r="B34" s="145">
        <v>30</v>
      </c>
      <c r="C34" s="145" t="s">
        <v>217</v>
      </c>
      <c r="D34" s="145" t="s">
        <v>28</v>
      </c>
      <c r="E34" s="145" t="s">
        <v>216</v>
      </c>
      <c r="F34" s="149" t="s">
        <v>215</v>
      </c>
      <c r="G34" s="146" t="s">
        <v>175</v>
      </c>
      <c r="H34" s="145" t="s">
        <v>146</v>
      </c>
      <c r="I34" s="145">
        <v>0</v>
      </c>
      <c r="J34" s="145">
        <v>22.966000000000001</v>
      </c>
      <c r="K34" s="145">
        <v>0</v>
      </c>
      <c r="L34" s="155"/>
      <c r="M34" s="145" t="s">
        <v>21</v>
      </c>
      <c r="N34" s="145" t="s">
        <v>139</v>
      </c>
      <c r="O34" s="145">
        <v>4</v>
      </c>
      <c r="P34" s="145">
        <v>1</v>
      </c>
      <c r="Q34" s="145">
        <f>+O34*P34*1.2</f>
        <v>4.8</v>
      </c>
      <c r="R34" s="151">
        <f>+(Q34+K34)/J34</f>
        <v>0.20900461551859267</v>
      </c>
      <c r="S34" s="145">
        <f>O34*P34*$S$1</f>
        <v>12</v>
      </c>
      <c r="T34" s="141">
        <f t="shared" si="0"/>
        <v>0.52251153879648171</v>
      </c>
      <c r="U34" s="145" t="s">
        <v>174</v>
      </c>
      <c r="V34" s="145" t="s">
        <v>173</v>
      </c>
      <c r="W34" s="146"/>
    </row>
    <row r="35" spans="1:23">
      <c r="A35" s="145"/>
      <c r="B35" s="145">
        <v>31</v>
      </c>
      <c r="C35" s="145" t="s">
        <v>214</v>
      </c>
      <c r="D35" s="145" t="s">
        <v>28</v>
      </c>
      <c r="E35" s="145" t="s">
        <v>213</v>
      </c>
      <c r="F35" s="149" t="s">
        <v>212</v>
      </c>
      <c r="G35" s="146" t="s">
        <v>175</v>
      </c>
      <c r="H35" s="145" t="s">
        <v>146</v>
      </c>
      <c r="I35" s="145">
        <v>0</v>
      </c>
      <c r="J35" s="145">
        <f>470*4/1000</f>
        <v>1.88</v>
      </c>
      <c r="K35" s="145">
        <v>0</v>
      </c>
      <c r="L35" s="148"/>
      <c r="M35" s="145" t="s">
        <v>211</v>
      </c>
      <c r="N35" s="145" t="s">
        <v>139</v>
      </c>
      <c r="O35" s="145">
        <v>2</v>
      </c>
      <c r="P35" s="145">
        <v>1</v>
      </c>
      <c r="Q35" s="145">
        <f>+O35*P35*1.2</f>
        <v>2.4</v>
      </c>
      <c r="R35" s="151">
        <f>+(Q35+K35)/J35</f>
        <v>1.2765957446808511</v>
      </c>
      <c r="S35" s="145">
        <f>O35*P35*$S$1</f>
        <v>6</v>
      </c>
      <c r="T35" s="141">
        <f t="shared" si="0"/>
        <v>3.191489361702128</v>
      </c>
      <c r="U35" s="145" t="s">
        <v>174</v>
      </c>
      <c r="V35" s="145" t="s">
        <v>173</v>
      </c>
      <c r="W35" s="146"/>
    </row>
    <row r="36" spans="1:23" ht="37.5">
      <c r="A36" s="145"/>
      <c r="B36" s="145">
        <v>32</v>
      </c>
      <c r="C36" s="145" t="s">
        <v>199</v>
      </c>
      <c r="D36" s="145" t="s">
        <v>198</v>
      </c>
      <c r="E36" s="145" t="s">
        <v>210</v>
      </c>
      <c r="F36" s="149" t="s">
        <v>209</v>
      </c>
      <c r="G36" s="146" t="s">
        <v>175</v>
      </c>
      <c r="H36" s="145" t="s">
        <v>146</v>
      </c>
      <c r="I36" s="145">
        <v>0</v>
      </c>
      <c r="J36" s="145">
        <v>0</v>
      </c>
      <c r="K36" s="145">
        <v>0</v>
      </c>
      <c r="L36" s="148"/>
      <c r="M36" s="145" t="s">
        <v>195</v>
      </c>
      <c r="N36" s="145" t="s">
        <v>139</v>
      </c>
      <c r="O36" s="145">
        <v>1.5</v>
      </c>
      <c r="P36" s="145">
        <v>1</v>
      </c>
      <c r="Q36" s="145">
        <f>+O36*P36*1.2</f>
        <v>1.7999999999999998</v>
      </c>
      <c r="R36" s="151" t="e">
        <f>+(Q36+K36)/J36</f>
        <v>#DIV/0!</v>
      </c>
      <c r="S36" s="145">
        <f>O36*P36*$S$1</f>
        <v>4.5</v>
      </c>
      <c r="T36" s="141" t="e">
        <f t="shared" si="0"/>
        <v>#DIV/0!</v>
      </c>
      <c r="U36" s="145" t="s">
        <v>179</v>
      </c>
      <c r="V36" s="145" t="s">
        <v>173</v>
      </c>
      <c r="W36" s="146" t="s">
        <v>208</v>
      </c>
    </row>
    <row r="37" spans="1:23">
      <c r="A37" s="145"/>
      <c r="B37" s="145">
        <v>33</v>
      </c>
      <c r="C37" s="145" t="s">
        <v>199</v>
      </c>
      <c r="D37" s="145" t="s">
        <v>198</v>
      </c>
      <c r="E37" s="145" t="s">
        <v>207</v>
      </c>
      <c r="F37" s="149" t="s">
        <v>206</v>
      </c>
      <c r="G37" s="146" t="s">
        <v>175</v>
      </c>
      <c r="H37" s="145" t="s">
        <v>146</v>
      </c>
      <c r="I37" s="145">
        <v>0</v>
      </c>
      <c r="J37" s="145">
        <f>2304*5/1000</f>
        <v>11.52</v>
      </c>
      <c r="K37" s="145">
        <v>0</v>
      </c>
      <c r="L37" s="148"/>
      <c r="M37" s="145" t="s">
        <v>195</v>
      </c>
      <c r="N37" s="145" t="s">
        <v>139</v>
      </c>
      <c r="O37" s="145">
        <v>2</v>
      </c>
      <c r="P37" s="145">
        <v>1</v>
      </c>
      <c r="Q37" s="145">
        <f>+O37*P37*1.2</f>
        <v>2.4</v>
      </c>
      <c r="R37" s="151">
        <f>+(Q37+K37)/J37</f>
        <v>0.20833333333333334</v>
      </c>
      <c r="S37" s="145">
        <f>O37*P37*$S$1</f>
        <v>6</v>
      </c>
      <c r="T37" s="141">
        <f t="shared" si="0"/>
        <v>0.52083333333333337</v>
      </c>
      <c r="U37" s="145" t="s">
        <v>174</v>
      </c>
      <c r="V37" s="145" t="s">
        <v>173</v>
      </c>
      <c r="W37" s="146" t="s">
        <v>205</v>
      </c>
    </row>
    <row r="38" spans="1:23" ht="117.75" customHeight="1">
      <c r="A38" s="145" t="s">
        <v>333</v>
      </c>
      <c r="B38" s="145">
        <v>34</v>
      </c>
      <c r="C38" s="145" t="s">
        <v>199</v>
      </c>
      <c r="D38" s="145" t="s">
        <v>198</v>
      </c>
      <c r="E38" s="145" t="s">
        <v>204</v>
      </c>
      <c r="F38" s="156" t="s">
        <v>203</v>
      </c>
      <c r="G38" s="146" t="s">
        <v>175</v>
      </c>
      <c r="H38" s="145" t="s">
        <v>194</v>
      </c>
      <c r="I38" s="145">
        <v>9</v>
      </c>
      <c r="J38" s="145">
        <f>9216*5/1000</f>
        <v>46.08</v>
      </c>
      <c r="K38" s="145">
        <v>16.399999999999999</v>
      </c>
      <c r="L38" s="155">
        <f>+K38/J38</f>
        <v>0.35590277777777773</v>
      </c>
      <c r="M38" s="145" t="s">
        <v>195</v>
      </c>
      <c r="N38" s="145" t="s">
        <v>139</v>
      </c>
      <c r="O38" s="145">
        <v>10</v>
      </c>
      <c r="P38" s="145">
        <v>5</v>
      </c>
      <c r="Q38" s="145">
        <f>+O38*P38*1.2</f>
        <v>60</v>
      </c>
      <c r="R38" s="154">
        <f>+(Q38+K38)/J38</f>
        <v>1.6579861111111114</v>
      </c>
      <c r="S38" s="145">
        <f>O38*P38*$S$1</f>
        <v>150</v>
      </c>
      <c r="T38" s="153">
        <f t="shared" si="0"/>
        <v>3.6111111111111112</v>
      </c>
      <c r="U38" s="145" t="s">
        <v>174</v>
      </c>
      <c r="V38" s="150" t="s">
        <v>193</v>
      </c>
      <c r="W38" s="149" t="s">
        <v>202</v>
      </c>
    </row>
    <row r="39" spans="1:23">
      <c r="A39" s="145"/>
      <c r="B39" s="145">
        <v>35</v>
      </c>
      <c r="C39" s="145" t="s">
        <v>199</v>
      </c>
      <c r="D39" s="145" t="s">
        <v>198</v>
      </c>
      <c r="E39" s="145" t="s">
        <v>201</v>
      </c>
      <c r="F39" s="149" t="s">
        <v>200</v>
      </c>
      <c r="G39" s="146" t="s">
        <v>175</v>
      </c>
      <c r="H39" s="145" t="s">
        <v>146</v>
      </c>
      <c r="I39" s="145">
        <v>0</v>
      </c>
      <c r="J39" s="145">
        <v>0</v>
      </c>
      <c r="K39" s="145">
        <v>0</v>
      </c>
      <c r="L39" s="148"/>
      <c r="M39" s="145" t="s">
        <v>195</v>
      </c>
      <c r="N39" s="145" t="s">
        <v>139</v>
      </c>
      <c r="O39" s="147"/>
      <c r="P39" s="147"/>
      <c r="Q39" s="147"/>
      <c r="R39" s="147"/>
      <c r="S39" s="145"/>
      <c r="T39" s="141" t="e">
        <f t="shared" si="0"/>
        <v>#DIV/0!</v>
      </c>
      <c r="U39" s="145" t="s">
        <v>179</v>
      </c>
      <c r="V39" s="145" t="s">
        <v>173</v>
      </c>
      <c r="W39" s="146" t="s">
        <v>178</v>
      </c>
    </row>
    <row r="40" spans="1:23" ht="25.5" customHeight="1">
      <c r="A40" s="145"/>
      <c r="B40" s="145">
        <v>36</v>
      </c>
      <c r="C40" s="145" t="s">
        <v>199</v>
      </c>
      <c r="D40" s="145" t="s">
        <v>198</v>
      </c>
      <c r="E40" s="145" t="s">
        <v>197</v>
      </c>
      <c r="F40" s="149" t="s">
        <v>196</v>
      </c>
      <c r="G40" s="146" t="s">
        <v>175</v>
      </c>
      <c r="H40" s="145" t="s">
        <v>146</v>
      </c>
      <c r="I40" s="145">
        <v>0</v>
      </c>
      <c r="J40" s="145">
        <v>0</v>
      </c>
      <c r="K40" s="145">
        <v>0</v>
      </c>
      <c r="L40" s="148"/>
      <c r="M40" s="145" t="s">
        <v>195</v>
      </c>
      <c r="N40" s="145" t="s">
        <v>139</v>
      </c>
      <c r="O40" s="145">
        <v>1</v>
      </c>
      <c r="P40" s="145">
        <v>1</v>
      </c>
      <c r="Q40" s="145">
        <f>+O40*P40*1.2</f>
        <v>1.2</v>
      </c>
      <c r="R40" s="151" t="e">
        <f>+(Q40+K40)/J40</f>
        <v>#DIV/0!</v>
      </c>
      <c r="S40" s="145"/>
      <c r="T40" s="141" t="e">
        <f t="shared" si="0"/>
        <v>#DIV/0!</v>
      </c>
      <c r="U40" s="145" t="s">
        <v>179</v>
      </c>
      <c r="V40" s="145" t="s">
        <v>173</v>
      </c>
      <c r="W40" s="146" t="s">
        <v>178</v>
      </c>
    </row>
    <row r="41" spans="1:23">
      <c r="A41" s="145"/>
      <c r="B41" s="145">
        <v>37</v>
      </c>
      <c r="C41" s="145" t="s">
        <v>25</v>
      </c>
      <c r="D41" s="145" t="s">
        <v>192</v>
      </c>
      <c r="E41" s="145" t="s">
        <v>191</v>
      </c>
      <c r="F41" s="149" t="s">
        <v>190</v>
      </c>
      <c r="G41" s="146" t="s">
        <v>175</v>
      </c>
      <c r="H41" s="145" t="s">
        <v>146</v>
      </c>
      <c r="I41" s="145">
        <v>0</v>
      </c>
      <c r="J41" s="145">
        <f>330*4/1000</f>
        <v>1.32</v>
      </c>
      <c r="K41" s="145">
        <v>0</v>
      </c>
      <c r="L41" s="148">
        <v>0</v>
      </c>
      <c r="M41" s="145" t="s">
        <v>189</v>
      </c>
      <c r="N41" s="145" t="s">
        <v>139</v>
      </c>
      <c r="O41" s="145">
        <v>3</v>
      </c>
      <c r="P41" s="145">
        <v>1</v>
      </c>
      <c r="Q41" s="145">
        <f>+O41*P41*1.2</f>
        <v>3.5999999999999996</v>
      </c>
      <c r="R41" s="151">
        <f>+Q41/J41</f>
        <v>2.7272727272727271</v>
      </c>
      <c r="S41" s="145">
        <f>O41*P41*$S$1</f>
        <v>9</v>
      </c>
      <c r="T41" s="141">
        <f t="shared" si="0"/>
        <v>6.8181818181818175</v>
      </c>
      <c r="U41" s="145" t="s">
        <v>174</v>
      </c>
      <c r="V41" s="145" t="s">
        <v>173</v>
      </c>
      <c r="W41" s="146"/>
    </row>
    <row r="42" spans="1:23" s="138" customFormat="1" ht="37.5">
      <c r="A42" s="145"/>
      <c r="B42" s="145">
        <v>38</v>
      </c>
      <c r="C42" s="140" t="s">
        <v>188</v>
      </c>
      <c r="D42" s="140" t="s">
        <v>28</v>
      </c>
      <c r="E42" s="140"/>
      <c r="F42" s="144" t="s">
        <v>187</v>
      </c>
      <c r="G42" s="139" t="s">
        <v>175</v>
      </c>
      <c r="H42" s="140" t="s">
        <v>146</v>
      </c>
      <c r="I42" s="140">
        <v>1</v>
      </c>
      <c r="J42" s="140">
        <v>35</v>
      </c>
      <c r="K42" s="140">
        <v>0</v>
      </c>
      <c r="L42" s="143"/>
      <c r="M42" s="140" t="s">
        <v>21</v>
      </c>
      <c r="N42" s="140" t="s">
        <v>139</v>
      </c>
      <c r="O42" s="140">
        <v>6</v>
      </c>
      <c r="P42" s="140">
        <v>1</v>
      </c>
      <c r="Q42" s="140">
        <f>+O42*P42*1.2</f>
        <v>7.1999999999999993</v>
      </c>
      <c r="R42" s="152">
        <f>+(Q42+K42)/J42</f>
        <v>0.20571428571428568</v>
      </c>
      <c r="S42" s="140">
        <f>O42*P42*$S$1</f>
        <v>18</v>
      </c>
      <c r="T42" s="141">
        <f t="shared" si="0"/>
        <v>0.51428571428571423</v>
      </c>
      <c r="U42" s="140" t="s">
        <v>186</v>
      </c>
      <c r="V42" s="140" t="s">
        <v>173</v>
      </c>
      <c r="W42" s="139"/>
    </row>
    <row r="43" spans="1:23" ht="37.5">
      <c r="A43" s="145"/>
      <c r="B43" s="145">
        <v>39</v>
      </c>
      <c r="C43" s="145" t="s">
        <v>182</v>
      </c>
      <c r="D43" s="145"/>
      <c r="E43" s="145"/>
      <c r="F43" s="149" t="s">
        <v>185</v>
      </c>
      <c r="G43" s="146" t="s">
        <v>175</v>
      </c>
      <c r="H43" s="145" t="s">
        <v>146</v>
      </c>
      <c r="I43" s="145">
        <v>1</v>
      </c>
      <c r="J43" s="145">
        <v>6</v>
      </c>
      <c r="K43" s="145">
        <v>12</v>
      </c>
      <c r="L43" s="148">
        <f>+K43/J43</f>
        <v>2</v>
      </c>
      <c r="M43" s="145" t="s">
        <v>139</v>
      </c>
      <c r="N43" s="145" t="s">
        <v>139</v>
      </c>
      <c r="O43" s="145">
        <v>4</v>
      </c>
      <c r="P43" s="145">
        <v>1</v>
      </c>
      <c r="Q43" s="145">
        <f>+O43*P43*1.2</f>
        <v>4.8</v>
      </c>
      <c r="R43" s="151">
        <f>+(Q43+K43)/J43</f>
        <v>2.8000000000000003</v>
      </c>
      <c r="S43" s="145">
        <f>O43*P43*$S$1</f>
        <v>12</v>
      </c>
      <c r="T43" s="141">
        <f t="shared" si="0"/>
        <v>4</v>
      </c>
      <c r="U43" s="145" t="s">
        <v>174</v>
      </c>
      <c r="V43" s="145" t="s">
        <v>173</v>
      </c>
      <c r="W43" s="146"/>
    </row>
    <row r="44" spans="1:23" ht="56.25">
      <c r="A44" s="145"/>
      <c r="B44" s="145">
        <v>40</v>
      </c>
      <c r="C44" s="145" t="s">
        <v>182</v>
      </c>
      <c r="D44" s="145"/>
      <c r="E44" s="145"/>
      <c r="F44" s="149" t="s">
        <v>184</v>
      </c>
      <c r="G44" s="146" t="s">
        <v>175</v>
      </c>
      <c r="H44" s="145" t="s">
        <v>146</v>
      </c>
      <c r="I44" s="145">
        <v>0</v>
      </c>
      <c r="J44" s="145">
        <v>0</v>
      </c>
      <c r="K44" s="145">
        <v>0</v>
      </c>
      <c r="L44" s="148">
        <v>0</v>
      </c>
      <c r="M44" s="150" t="s">
        <v>183</v>
      </c>
      <c r="N44" s="145" t="s">
        <v>139</v>
      </c>
      <c r="O44" s="147"/>
      <c r="P44" s="147"/>
      <c r="Q44" s="147"/>
      <c r="R44" s="147"/>
      <c r="S44" s="145"/>
      <c r="T44" s="141" t="e">
        <f t="shared" si="0"/>
        <v>#DIV/0!</v>
      </c>
      <c r="U44" s="145" t="s">
        <v>179</v>
      </c>
      <c r="V44" s="145" t="s">
        <v>173</v>
      </c>
      <c r="W44" s="146" t="s">
        <v>178</v>
      </c>
    </row>
    <row r="45" spans="1:23" ht="56.25">
      <c r="A45" s="145"/>
      <c r="B45" s="145">
        <v>41</v>
      </c>
      <c r="C45" s="145" t="s">
        <v>182</v>
      </c>
      <c r="D45" s="145"/>
      <c r="E45" s="145"/>
      <c r="F45" s="149" t="s">
        <v>181</v>
      </c>
      <c r="G45" s="146" t="s">
        <v>175</v>
      </c>
      <c r="H45" s="145" t="s">
        <v>146</v>
      </c>
      <c r="I45" s="145">
        <v>0</v>
      </c>
      <c r="J45" s="145">
        <v>0</v>
      </c>
      <c r="K45" s="145">
        <v>0</v>
      </c>
      <c r="L45" s="148">
        <v>0</v>
      </c>
      <c r="M45" s="145" t="s">
        <v>180</v>
      </c>
      <c r="N45" s="145" t="s">
        <v>139</v>
      </c>
      <c r="O45" s="147"/>
      <c r="P45" s="147"/>
      <c r="Q45" s="147"/>
      <c r="R45" s="147"/>
      <c r="S45" s="145"/>
      <c r="T45" s="141" t="e">
        <f t="shared" si="0"/>
        <v>#DIV/0!</v>
      </c>
      <c r="U45" s="145" t="s">
        <v>179</v>
      </c>
      <c r="V45" s="145" t="s">
        <v>173</v>
      </c>
      <c r="W45" s="146" t="s">
        <v>178</v>
      </c>
    </row>
    <row r="46" spans="1:23" s="138" customFormat="1">
      <c r="A46" s="145"/>
      <c r="B46" s="145">
        <v>42</v>
      </c>
      <c r="C46" s="139" t="s">
        <v>177</v>
      </c>
      <c r="D46" s="140"/>
      <c r="E46" s="140"/>
      <c r="F46" s="144" t="s">
        <v>176</v>
      </c>
      <c r="G46" s="139" t="s">
        <v>175</v>
      </c>
      <c r="H46" s="140" t="s">
        <v>146</v>
      </c>
      <c r="I46" s="140">
        <v>0</v>
      </c>
      <c r="J46" s="140">
        <v>0</v>
      </c>
      <c r="K46" s="140">
        <v>0</v>
      </c>
      <c r="L46" s="143"/>
      <c r="M46" s="140" t="s">
        <v>21</v>
      </c>
      <c r="N46" s="140" t="s">
        <v>139</v>
      </c>
      <c r="O46" s="140">
        <v>3</v>
      </c>
      <c r="P46" s="140">
        <v>1</v>
      </c>
      <c r="Q46" s="140">
        <f>+O46*P46*1.2</f>
        <v>3.5999999999999996</v>
      </c>
      <c r="R46" s="142"/>
      <c r="S46" s="140">
        <f>O46*P46*$S$1</f>
        <v>9</v>
      </c>
      <c r="T46" s="141" t="e">
        <f t="shared" si="0"/>
        <v>#DIV/0!</v>
      </c>
      <c r="U46" s="140" t="s">
        <v>174</v>
      </c>
      <c r="V46" s="140" t="s">
        <v>173</v>
      </c>
      <c r="W46" s="139" t="s">
        <v>172</v>
      </c>
    </row>
    <row r="47" spans="1:23" ht="46.5" customHeight="1">
      <c r="A47" s="145" t="s">
        <v>333</v>
      </c>
      <c r="B47" s="145">
        <v>43</v>
      </c>
      <c r="C47" s="145" t="s">
        <v>199</v>
      </c>
      <c r="D47" s="145" t="s">
        <v>198</v>
      </c>
      <c r="E47" s="145" t="s">
        <v>334</v>
      </c>
      <c r="F47" s="149" t="s">
        <v>335</v>
      </c>
      <c r="G47" s="146" t="s">
        <v>175</v>
      </c>
      <c r="H47" s="145" t="s">
        <v>146</v>
      </c>
      <c r="I47" s="145">
        <v>0</v>
      </c>
      <c r="J47" s="145">
        <v>0</v>
      </c>
      <c r="K47" s="145">
        <v>0</v>
      </c>
      <c r="L47" s="148"/>
      <c r="M47" s="145" t="s">
        <v>195</v>
      </c>
      <c r="N47" s="145" t="s">
        <v>139</v>
      </c>
      <c r="O47" s="147"/>
      <c r="P47" s="147"/>
      <c r="Q47" s="147"/>
      <c r="R47" s="147"/>
      <c r="S47" s="145"/>
      <c r="T47" s="141"/>
      <c r="U47" s="145"/>
      <c r="V47" s="145"/>
      <c r="W47" s="146"/>
    </row>
  </sheetData>
  <autoFilter ref="A4:W4" xr:uid="{00000000-0009-0000-0000-000005000000}"/>
  <mergeCells count="23">
    <mergeCell ref="A3:A4"/>
    <mergeCell ref="B1:Q1"/>
    <mergeCell ref="B3:B4"/>
    <mergeCell ref="C3:C4"/>
    <mergeCell ref="D3:D4"/>
    <mergeCell ref="E3:E4"/>
    <mergeCell ref="F3:F4"/>
    <mergeCell ref="G3:G4"/>
    <mergeCell ref="H3:H4"/>
    <mergeCell ref="I3:J3"/>
    <mergeCell ref="K3:K4"/>
    <mergeCell ref="L3:L4"/>
    <mergeCell ref="M3:M4"/>
    <mergeCell ref="N3:N4"/>
    <mergeCell ref="O3:O4"/>
    <mergeCell ref="P3:P4"/>
    <mergeCell ref="V3:V4"/>
    <mergeCell ref="W3:W4"/>
    <mergeCell ref="Q3:Q4"/>
    <mergeCell ref="R3:R4"/>
    <mergeCell ref="S3:S4"/>
    <mergeCell ref="T3:T4"/>
    <mergeCell ref="U3:U4"/>
  </mergeCells>
  <conditionalFormatting sqref="A1:A1048576">
    <cfRule type="containsText" dxfId="0" priority="1" operator="containsText" text="A">
      <formula>NOT(ISERROR(SEARCH("A",A1)))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R5"/>
  <sheetViews>
    <sheetView zoomScale="70" zoomScaleNormal="70" workbookViewId="0">
      <selection activeCell="G27" sqref="G27:G28"/>
    </sheetView>
  </sheetViews>
  <sheetFormatPr defaultRowHeight="15"/>
  <cols>
    <col min="1" max="1" width="9.85546875" customWidth="1"/>
    <col min="2" max="2" width="3.140625" bestFit="1" customWidth="1"/>
    <col min="3" max="3" width="5.42578125" customWidth="1"/>
    <col min="4" max="4" width="20.42578125" customWidth="1"/>
    <col min="5" max="5" width="4.7109375" customWidth="1"/>
    <col min="6" max="6" width="6.5703125" customWidth="1"/>
    <col min="7" max="8" width="6" customWidth="1"/>
    <col min="9" max="13" width="4.7109375" customWidth="1"/>
    <col min="14" max="14" width="9.28515625" customWidth="1"/>
    <col min="15" max="23" width="4.7109375" customWidth="1"/>
    <col min="24" max="24" width="8.42578125" customWidth="1"/>
    <col min="25" max="27" width="4.7109375" customWidth="1"/>
    <col min="28" max="28" width="9.140625" customWidth="1"/>
    <col min="29" max="35" width="4.7109375" customWidth="1"/>
    <col min="36" max="36" width="6.140625" customWidth="1"/>
    <col min="37" max="37" width="4.7109375" customWidth="1"/>
    <col min="38" max="38" width="5.5703125" customWidth="1"/>
    <col min="39" max="44" width="4.7109375" customWidth="1"/>
  </cols>
  <sheetData>
    <row r="1" spans="1:44">
      <c r="E1" s="414" t="s">
        <v>36</v>
      </c>
      <c r="F1" s="415"/>
      <c r="G1" s="415"/>
      <c r="H1" s="415"/>
      <c r="I1" s="414" t="s">
        <v>37</v>
      </c>
      <c r="J1" s="415"/>
      <c r="K1" s="415"/>
      <c r="L1" s="415"/>
      <c r="M1" s="414" t="s">
        <v>38</v>
      </c>
      <c r="N1" s="415"/>
      <c r="O1" s="415"/>
      <c r="P1" s="415"/>
      <c r="Q1" s="414" t="s">
        <v>39</v>
      </c>
      <c r="R1" s="415"/>
      <c r="S1" s="415"/>
      <c r="T1" s="415"/>
      <c r="U1" s="414" t="s">
        <v>41</v>
      </c>
      <c r="V1" s="415"/>
      <c r="W1" s="415"/>
      <c r="X1" s="415"/>
      <c r="Y1" s="414" t="s">
        <v>40</v>
      </c>
      <c r="Z1" s="415"/>
      <c r="AA1" s="415"/>
      <c r="AB1" s="415"/>
      <c r="AC1" s="414" t="s">
        <v>42</v>
      </c>
      <c r="AD1" s="415"/>
      <c r="AE1" s="415"/>
      <c r="AF1" s="415"/>
      <c r="AG1" s="414" t="s">
        <v>43</v>
      </c>
      <c r="AH1" s="415"/>
      <c r="AI1" s="415"/>
      <c r="AJ1" s="415"/>
      <c r="AK1" s="414" t="s">
        <v>44</v>
      </c>
      <c r="AL1" s="415"/>
      <c r="AM1" s="415"/>
      <c r="AN1" s="415"/>
      <c r="AO1" s="414" t="s">
        <v>45</v>
      </c>
      <c r="AP1" s="415"/>
      <c r="AQ1" s="415"/>
      <c r="AR1" s="415"/>
    </row>
    <row r="2" spans="1:44" ht="15.75" thickBot="1">
      <c r="E2" s="30" t="s">
        <v>32</v>
      </c>
      <c r="F2" s="27" t="s">
        <v>33</v>
      </c>
      <c r="G2" s="28" t="s">
        <v>34</v>
      </c>
      <c r="H2" s="29" t="s">
        <v>35</v>
      </c>
      <c r="I2" s="30" t="s">
        <v>32</v>
      </c>
      <c r="J2" s="27" t="s">
        <v>33</v>
      </c>
      <c r="K2" s="28" t="s">
        <v>34</v>
      </c>
      <c r="L2" s="29" t="s">
        <v>35</v>
      </c>
      <c r="M2" s="30" t="s">
        <v>32</v>
      </c>
      <c r="N2" s="27" t="s">
        <v>33</v>
      </c>
      <c r="O2" s="28" t="s">
        <v>34</v>
      </c>
      <c r="P2" s="29" t="s">
        <v>35</v>
      </c>
      <c r="Q2" s="30" t="s">
        <v>32</v>
      </c>
      <c r="R2" s="27" t="s">
        <v>33</v>
      </c>
      <c r="S2" s="28" t="s">
        <v>34</v>
      </c>
      <c r="T2" s="29" t="s">
        <v>35</v>
      </c>
      <c r="U2" s="30" t="s">
        <v>32</v>
      </c>
      <c r="V2" s="27" t="s">
        <v>33</v>
      </c>
      <c r="W2" s="28" t="s">
        <v>34</v>
      </c>
      <c r="X2" s="29" t="s">
        <v>35</v>
      </c>
      <c r="Y2" s="30" t="s">
        <v>32</v>
      </c>
      <c r="Z2" s="27" t="s">
        <v>33</v>
      </c>
      <c r="AA2" s="28" t="s">
        <v>34</v>
      </c>
      <c r="AB2" s="29" t="s">
        <v>35</v>
      </c>
      <c r="AC2" s="30" t="s">
        <v>32</v>
      </c>
      <c r="AD2" s="27" t="s">
        <v>33</v>
      </c>
      <c r="AE2" s="28" t="s">
        <v>34</v>
      </c>
      <c r="AF2" s="29" t="s">
        <v>35</v>
      </c>
      <c r="AG2" s="30" t="s">
        <v>32</v>
      </c>
      <c r="AH2" s="27" t="s">
        <v>33</v>
      </c>
      <c r="AI2" s="28" t="s">
        <v>34</v>
      </c>
      <c r="AJ2" s="29" t="s">
        <v>35</v>
      </c>
      <c r="AK2" s="30" t="s">
        <v>32</v>
      </c>
      <c r="AL2" s="27" t="s">
        <v>33</v>
      </c>
      <c r="AM2" s="28" t="s">
        <v>34</v>
      </c>
      <c r="AN2" s="29" t="s">
        <v>35</v>
      </c>
      <c r="AO2" s="30" t="s">
        <v>32</v>
      </c>
      <c r="AP2" s="27" t="s">
        <v>33</v>
      </c>
      <c r="AQ2" s="28" t="s">
        <v>34</v>
      </c>
      <c r="AR2" s="29" t="s">
        <v>35</v>
      </c>
    </row>
    <row r="3" spans="1:44" ht="36.6" customHeight="1" thickBot="1">
      <c r="A3" s="22" t="s">
        <v>22</v>
      </c>
      <c r="B3" s="23">
        <v>3</v>
      </c>
      <c r="C3" s="26" t="s">
        <v>27</v>
      </c>
      <c r="D3" s="23" t="s">
        <v>26</v>
      </c>
      <c r="E3" s="416" t="s">
        <v>46</v>
      </c>
      <c r="F3" s="417"/>
      <c r="G3" s="417"/>
      <c r="H3" s="417"/>
      <c r="I3" s="24"/>
      <c r="J3" s="24"/>
      <c r="K3" s="24"/>
      <c r="L3" s="24"/>
      <c r="M3" s="24"/>
      <c r="N3" s="24"/>
      <c r="O3" s="24"/>
      <c r="P3" s="24"/>
      <c r="Q3" s="409" t="s">
        <v>54</v>
      </c>
      <c r="R3" s="410"/>
      <c r="S3" s="410"/>
      <c r="T3" s="411"/>
      <c r="U3" s="409" t="s">
        <v>55</v>
      </c>
      <c r="V3" s="412"/>
      <c r="W3" s="413"/>
      <c r="X3" s="31" t="s">
        <v>53</v>
      </c>
      <c r="Y3" s="31"/>
      <c r="Z3" s="31"/>
      <c r="AA3" s="31"/>
      <c r="AB3" s="24"/>
      <c r="AC3" s="407"/>
      <c r="AD3" s="408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</row>
    <row r="4" spans="1:44" ht="30" customHeight="1">
      <c r="A4" s="22" t="s">
        <v>61</v>
      </c>
      <c r="B4" s="23">
        <v>3</v>
      </c>
      <c r="C4" s="26" t="s">
        <v>27</v>
      </c>
      <c r="D4" s="32" t="s">
        <v>29</v>
      </c>
      <c r="E4" s="33"/>
      <c r="F4" s="34"/>
      <c r="G4" s="34"/>
      <c r="H4" s="35"/>
      <c r="I4" s="36"/>
      <c r="J4" s="36"/>
      <c r="K4" s="37"/>
      <c r="L4" s="38"/>
      <c r="M4" s="37"/>
      <c r="N4" s="38"/>
      <c r="O4" s="37"/>
      <c r="P4" s="38"/>
      <c r="Q4" s="39"/>
      <c r="R4" s="39"/>
      <c r="S4" s="39"/>
      <c r="T4" s="39"/>
      <c r="U4" s="40"/>
      <c r="V4" s="426" t="s">
        <v>56</v>
      </c>
      <c r="W4" s="427"/>
      <c r="X4" s="427" t="s">
        <v>57</v>
      </c>
      <c r="Y4" s="427"/>
      <c r="Z4" s="427" t="s">
        <v>58</v>
      </c>
      <c r="AA4" s="427"/>
      <c r="AB4" s="427"/>
      <c r="AC4" s="427"/>
      <c r="AD4" s="427"/>
      <c r="AE4" s="428" t="s">
        <v>59</v>
      </c>
      <c r="AF4" s="428"/>
      <c r="AG4" s="428"/>
      <c r="AH4" s="429" t="s">
        <v>60</v>
      </c>
      <c r="AI4" s="430"/>
      <c r="AJ4" s="39" t="s">
        <v>53</v>
      </c>
      <c r="AK4" s="39"/>
      <c r="AL4" s="39"/>
      <c r="AM4" s="39"/>
      <c r="AN4" s="39"/>
      <c r="AO4" s="39"/>
      <c r="AP4" s="39"/>
      <c r="AQ4" s="39"/>
      <c r="AR4" s="41"/>
    </row>
    <row r="5" spans="1:44" ht="36.950000000000003" customHeight="1" thickBot="1">
      <c r="A5" s="42" t="s">
        <v>23</v>
      </c>
      <c r="B5" s="43">
        <v>11</v>
      </c>
      <c r="C5" s="44" t="s">
        <v>48</v>
      </c>
      <c r="D5" s="44" t="s">
        <v>47</v>
      </c>
      <c r="E5" s="420" t="s">
        <v>49</v>
      </c>
      <c r="F5" s="421"/>
      <c r="G5" s="421"/>
      <c r="H5" s="422" t="s">
        <v>51</v>
      </c>
      <c r="I5" s="423"/>
      <c r="J5" s="423"/>
      <c r="K5" s="422" t="s">
        <v>50</v>
      </c>
      <c r="L5" s="419"/>
      <c r="M5" s="424" t="s">
        <v>52</v>
      </c>
      <c r="N5" s="425"/>
      <c r="O5" s="418" t="s">
        <v>53</v>
      </c>
      <c r="P5" s="419"/>
      <c r="Q5" s="45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7"/>
    </row>
  </sheetData>
  <mergeCells count="24">
    <mergeCell ref="V4:W4"/>
    <mergeCell ref="Z4:AD4"/>
    <mergeCell ref="AE4:AG4"/>
    <mergeCell ref="AH4:AI4"/>
    <mergeCell ref="X4:Y4"/>
    <mergeCell ref="AK1:AN1"/>
    <mergeCell ref="AO1:AR1"/>
    <mergeCell ref="M1:P1"/>
    <mergeCell ref="Q1:T1"/>
    <mergeCell ref="U1:X1"/>
    <mergeCell ref="Y1:AB1"/>
    <mergeCell ref="AC1:AF1"/>
    <mergeCell ref="AG1:AJ1"/>
    <mergeCell ref="O5:P5"/>
    <mergeCell ref="E5:G5"/>
    <mergeCell ref="H5:J5"/>
    <mergeCell ref="K5:L5"/>
    <mergeCell ref="M5:N5"/>
    <mergeCell ref="AC3:AD3"/>
    <mergeCell ref="Q3:T3"/>
    <mergeCell ref="U3:W3"/>
    <mergeCell ref="E1:H1"/>
    <mergeCell ref="I1:L1"/>
    <mergeCell ref="E3:H3"/>
  </mergeCells>
  <phoneticPr fontId="3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73F858C397DE54D9423F8D643250E0F" ma:contentTypeVersion="11" ma:contentTypeDescription="新しいドキュメントを作成します。" ma:contentTypeScope="" ma:versionID="f2e3632019a539b514080f2dcf1ffe5c">
  <xsd:schema xmlns:xsd="http://www.w3.org/2001/XMLSchema" xmlns:xs="http://www.w3.org/2001/XMLSchema" xmlns:p="http://schemas.microsoft.com/office/2006/metadata/properties" xmlns:ns3="eac0b448-5034-49ab-ab38-af6095ba48da" xmlns:ns4="c3f29d59-efe7-4d90-80b5-3931792e23e7" targetNamespace="http://schemas.microsoft.com/office/2006/metadata/properties" ma:root="true" ma:fieldsID="303e2db10fecf237a19588884e1e4d75" ns3:_="" ns4:_="">
    <xsd:import namespace="eac0b448-5034-49ab-ab38-af6095ba48da"/>
    <xsd:import namespace="c3f29d59-efe7-4d90-80b5-3931792e23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0b448-5034-49ab-ab38-af6095ba4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29d59-efe7-4d90-80b5-3931792e23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AEA22C-CC4B-4A15-8FCB-9EDF55956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0b448-5034-49ab-ab38-af6095ba48da"/>
    <ds:schemaRef ds:uri="c3f29d59-efe7-4d90-80b5-3931792e23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EC1D2B-A4CE-4069-BEEA-5B8BD49B9646}">
  <ds:schemaRefs>
    <ds:schemaRef ds:uri="eac0b448-5034-49ab-ab38-af6095ba48da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c3f29d59-efe7-4d90-80b5-3931792e23e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CCF820-FD72-48D3-8D21-23DE78548C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Summary</vt:lpstr>
      <vt:lpstr>FY23(SAP)_</vt:lpstr>
      <vt:lpstr>FY23(Develop)</vt:lpstr>
      <vt:lpstr>FY23(BPI)</vt:lpstr>
      <vt:lpstr>count 22Jun</vt:lpstr>
      <vt:lpstr>Dev-Unplan</vt:lpstr>
      <vt:lpstr>Detai Schedule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Teramoto Katsunari (寺本 勝成)</dc:creator>
  <cp:lastModifiedBy>Hien Nguyen Van</cp:lastModifiedBy>
  <cp:lastPrinted>2023-06-23T05:54:23Z</cp:lastPrinted>
  <dcterms:created xsi:type="dcterms:W3CDTF">2020-06-19T01:39:40Z</dcterms:created>
  <dcterms:modified xsi:type="dcterms:W3CDTF">2024-01-09T09:58:13Z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0x010100973F858C397DE54D9423F8D643250E0F</vt:lpwstr>
  </property>
</Properties>
</file>