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drawings/drawing5.xml" ContentType="application/vnd.openxmlformats-officedocument.drawingml.chartshap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drawings/drawing7.xml" ContentType="application/vnd.openxmlformats-officedocument.drawingml.chartshape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K6885\Desktop\hong GA\tailieu_report\"/>
    </mc:Choice>
  </mc:AlternateContent>
  <xr:revisionPtr revIDLastSave="0" documentId="13_ncr:1_{F09B09B9-05BD-4DC4-9503-C9FF20D76278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3_1" sheetId="14" r:id="rId1"/>
    <sheet name="Ita-Kona" sheetId="13" r:id="rId2"/>
    <sheet name="P3_draft" sheetId="11" r:id="rId3"/>
    <sheet name="P3" sheetId="6" r:id="rId4"/>
    <sheet name="Sheet1" sheetId="10" r:id="rId5"/>
    <sheet name="Summary2" sheetId="15" r:id="rId6"/>
    <sheet name="Summary2 (2)" sheetId="18" r:id="rId7"/>
    <sheet name="Summary" sheetId="16" r:id="rId8"/>
    <sheet name="Activity all" sheetId="17" r:id="rId9"/>
  </sheets>
  <externalReferences>
    <externalReference r:id="rId10"/>
  </externalReferences>
  <definedNames>
    <definedName name="_xlnm._FilterDatabase" localSheetId="7" hidden="1">Summary!$A$3:$U$4</definedName>
    <definedName name="_xlnm.Print_Area" localSheetId="3">'P3'!$A$1:$I$54</definedName>
    <definedName name="_xlnm.Print_Area" localSheetId="0">P3_1!$A$1:$J$57</definedName>
    <definedName name="_xlnm.Print_Area" localSheetId="2">P3_draft!$A$1:$I$60</definedName>
    <definedName name="_xlnm.Print_Area" localSheetId="7">Summary!$A$1:$J$37</definedName>
    <definedName name="_xlnm.Print_Area" localSheetId="5">Summary2!$A$1:$O$20</definedName>
    <definedName name="_xlnm.Print_Area" localSheetId="6">'Summary2 (2)'!$A$1:$O$20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8" l="1"/>
  <c r="M3" i="18"/>
  <c r="K5" i="18"/>
  <c r="N12" i="18"/>
  <c r="M12" i="18"/>
  <c r="F12" i="18"/>
  <c r="E12" i="18"/>
  <c r="K12" i="18"/>
  <c r="V4" i="18"/>
  <c r="G35" i="17" l="1"/>
  <c r="F35" i="17"/>
  <c r="O3" i="18" l="1"/>
  <c r="O4" i="18"/>
  <c r="O12" i="18" l="1"/>
  <c r="O13" i="18" l="1"/>
  <c r="C17" i="18" s="1"/>
  <c r="C19" i="18" s="1"/>
  <c r="O6" i="18"/>
  <c r="O5" i="18"/>
  <c r="S10" i="15"/>
  <c r="Y10" i="15"/>
  <c r="AA10" i="15" s="1"/>
  <c r="W10" i="15"/>
  <c r="E13" i="15"/>
  <c r="N12" i="15"/>
  <c r="I12" i="15"/>
  <c r="G12" i="15"/>
  <c r="AA9" i="15"/>
  <c r="Y9" i="15"/>
  <c r="W9" i="15"/>
  <c r="E12" i="15"/>
  <c r="N5" i="15"/>
  <c r="L5" i="15"/>
  <c r="I3" i="15"/>
  <c r="H5" i="15"/>
  <c r="G5" i="15"/>
  <c r="G3" i="15"/>
  <c r="O13" i="15" l="1"/>
  <c r="C17" i="15" s="1"/>
  <c r="C19" i="15" s="1"/>
  <c r="O12" i="15"/>
  <c r="O6" i="15"/>
  <c r="O5" i="15"/>
  <c r="O4" i="15"/>
  <c r="O3" i="15"/>
  <c r="L14" i="13" l="1"/>
  <c r="K14" i="13"/>
  <c r="P13" i="13"/>
  <c r="P12" i="13"/>
  <c r="M12" i="13"/>
  <c r="E11" i="13"/>
  <c r="D11" i="13"/>
  <c r="C11" i="13"/>
  <c r="P10" i="13"/>
  <c r="M10" i="13"/>
  <c r="M9" i="13"/>
  <c r="P9" i="13" s="1"/>
  <c r="M8" i="13"/>
  <c r="P8" i="13" s="1"/>
  <c r="M7" i="13"/>
  <c r="P7" i="13" s="1"/>
  <c r="M6" i="13"/>
  <c r="P6" i="13" s="1"/>
  <c r="P5" i="13"/>
  <c r="M1" i="13"/>
  <c r="L1" i="13"/>
  <c r="K1" i="13"/>
  <c r="M14" i="13" l="1"/>
  <c r="P14" i="13" s="1"/>
</calcChain>
</file>

<file path=xl/sharedStrings.xml><?xml version="1.0" encoding="utf-8"?>
<sst xmlns="http://schemas.openxmlformats.org/spreadsheetml/2006/main" count="709" uniqueCount="221">
  <si>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</si>
  <si>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</si>
  <si>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</si>
  <si>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</si>
  <si>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</si>
  <si>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</si>
  <si>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</si>
  <si>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</si>
  <si>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</si>
  <si>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</si>
  <si>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</si>
  <si>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</si>
  <si>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Thuy</t>
  </si>
  <si>
    <t>Mass upload Function for Scrap,　Issue out</t>
  </si>
  <si>
    <t>Auto Calculation of Raw material consumption</t>
  </si>
  <si>
    <t>Hoa</t>
  </si>
  <si>
    <t>EDI Invoice / Barcode for oversea suppliers</t>
  </si>
  <si>
    <t>E-Tally Check sheet for SP</t>
  </si>
  <si>
    <t>Upload Production Plan by Category, not by BD</t>
  </si>
  <si>
    <t>Just transfer auto for Daily Production Plan</t>
  </si>
  <si>
    <t>Duong</t>
  </si>
  <si>
    <t>QM master function</t>
  </si>
  <si>
    <t>Remark</t>
  </si>
  <si>
    <t>ISG PROGRESS ACTIVITY SUMMARY  (Mar - 2019)</t>
  </si>
  <si>
    <t>Seri</t>
  </si>
  <si>
    <t>Row Labels</t>
  </si>
  <si>
    <t>CD (K$)</t>
  </si>
  <si>
    <t>Dept.</t>
  </si>
  <si>
    <t>Jun Result progress</t>
  </si>
  <si>
    <t>Start</t>
  </si>
  <si>
    <t xml:space="preserve">Completion
 Plan </t>
  </si>
  <si>
    <t xml:space="preserve">Completion
F/C </t>
  </si>
  <si>
    <t>Common</t>
  </si>
  <si>
    <t>OK</t>
  </si>
  <si>
    <t>M-Traceability (Lot No. for critical Material)</t>
  </si>
  <si>
    <t>M-Traceability (Repair area)</t>
  </si>
  <si>
    <t>SMT,FA</t>
  </si>
  <si>
    <t>Replace SMT add  request</t>
  </si>
  <si>
    <t>M-Traceability (Link to OQC)</t>
  </si>
  <si>
    <t>Reschedule because some urgent request</t>
  </si>
  <si>
    <t>M-Traceability（Trace back:  PC, PBX)</t>
  </si>
  <si>
    <t>M-Traceability（Trace forward:  PC, PBX）</t>
  </si>
  <si>
    <t>ECN link to FA production plan (PBX, DECT）</t>
  </si>
  <si>
    <t>ECN（PBX, DECT：ANS FA Prod Plan）</t>
  </si>
  <si>
    <t>ECN link to SMT scheduler</t>
  </si>
  <si>
    <t>Replace by urgent item</t>
  </si>
  <si>
    <t>Portal login synchronize global AD</t>
  </si>
  <si>
    <t>Vender Code Standardization</t>
  </si>
  <si>
    <t>Procurement</t>
  </si>
  <si>
    <t>Weight check support new model (PBX:115)</t>
  </si>
  <si>
    <t>FA</t>
  </si>
  <si>
    <t>Weight check support new model (CPT:1)</t>
  </si>
  <si>
    <t>Weight check support new model (DP:53)</t>
  </si>
  <si>
    <t>Weight check support new model (SCN:34)</t>
  </si>
  <si>
    <t>PSCS</t>
  </si>
  <si>
    <t>23 (Urgent)</t>
  </si>
  <si>
    <t>Control hopper</t>
  </si>
  <si>
    <t>OCS,MCS</t>
  </si>
  <si>
    <t>24(Urgent)</t>
  </si>
  <si>
    <t>Modify printing label for all category</t>
  </si>
  <si>
    <t xml:space="preserve">High Priority </t>
  </si>
  <si>
    <t>25(Urgent)</t>
  </si>
  <si>
    <t>Weight check  for TEV</t>
  </si>
  <si>
    <t>26(Urgent)</t>
  </si>
  <si>
    <t>Control Tray part</t>
  </si>
  <si>
    <t>SMT</t>
  </si>
  <si>
    <t>27(Urgent)</t>
  </si>
  <si>
    <t>Production result daily for TEV</t>
  </si>
  <si>
    <t>Deploy PCTM</t>
  </si>
  <si>
    <t>Conclusion:</t>
  </si>
  <si>
    <t>+ Develop time is reduced because shortage develop members (under recruiting)</t>
  </si>
  <si>
    <t>+ Follow up each support case of members to reduce support time</t>
  </si>
  <si>
    <t>+ Sharing normal support technical with each others.</t>
  </si>
  <si>
    <t>+ Training to improve develop skill for new members.</t>
    <phoneticPr fontId="4"/>
  </si>
  <si>
    <t>+ Reschedule with sections and try to catch up total KPI Plan</t>
  </si>
  <si>
    <t>Comparation</t>
  </si>
  <si>
    <t>Develop</t>
  </si>
  <si>
    <t>Trouble Support</t>
  </si>
  <si>
    <t>Normal Support</t>
  </si>
  <si>
    <t>Lam</t>
  </si>
  <si>
    <t>Chung</t>
  </si>
  <si>
    <t>Plan</t>
  </si>
  <si>
    <t>Item</t>
  </si>
  <si>
    <t>Total</t>
  </si>
  <si>
    <t>Quantity Summary</t>
  </si>
  <si>
    <t>Cost down</t>
  </si>
  <si>
    <t>Actual</t>
  </si>
  <si>
    <t>Quality</t>
  </si>
  <si>
    <t>Month</t>
  </si>
  <si>
    <t>¡</t>
  </si>
  <si>
    <t>Amount Summary
(K$/Y)</t>
  </si>
  <si>
    <t>FY19</t>
  </si>
  <si>
    <t>CD</t>
  </si>
  <si>
    <t>Addition Request (Development team)</t>
  </si>
  <si>
    <t xml:space="preserve">“100% Barcode”  Pallet ID </t>
  </si>
  <si>
    <t>21(Urgent)</t>
  </si>
  <si>
    <t>20(Urgent)</t>
  </si>
  <si>
    <t>Project</t>
  </si>
  <si>
    <t>Other Activity</t>
  </si>
  <si>
    <t>Amount (K$/Y)</t>
  </si>
  <si>
    <t>Result</t>
  </si>
  <si>
    <t>Save Cost</t>
  </si>
  <si>
    <t>Improve Quality</t>
  </si>
  <si>
    <t>ISG FY2018 Cost Down Achievement Result</t>
  </si>
  <si>
    <t>OK DP</t>
  </si>
  <si>
    <t>Target</t>
  </si>
  <si>
    <t>Increase Software Developing Time to get more cost down</t>
  </si>
  <si>
    <t>Reduce OT outside plan</t>
  </si>
  <si>
    <t>Member name</t>
  </si>
  <si>
    <t>Line</t>
  </si>
  <si>
    <t>Bar</t>
  </si>
  <si>
    <t>Column1</t>
  </si>
  <si>
    <t>Huong B</t>
  </si>
  <si>
    <t>Member1</t>
  </si>
  <si>
    <t>Member2</t>
  </si>
  <si>
    <t>Thao Tran</t>
  </si>
  <si>
    <t>Member3</t>
  </si>
  <si>
    <t>Member4</t>
  </si>
  <si>
    <t>Member5</t>
  </si>
  <si>
    <t>Huong N</t>
  </si>
  <si>
    <t>Member6</t>
  </si>
  <si>
    <t>Thao N</t>
  </si>
  <si>
    <t>AVG</t>
  </si>
  <si>
    <t>Quang</t>
  </si>
  <si>
    <t>S</t>
  </si>
  <si>
    <t>T</t>
  </si>
  <si>
    <t>D</t>
  </si>
  <si>
    <t>Member7</t>
  </si>
  <si>
    <t>Member8</t>
  </si>
  <si>
    <t>ISG</t>
  </si>
  <si>
    <t>Normal Support (S)</t>
  </si>
  <si>
    <t>Trouble Support (T)</t>
  </si>
  <si>
    <t>Develop (D)</t>
  </si>
  <si>
    <t>ISG Activity</t>
  </si>
  <si>
    <t>Tai</t>
  </si>
  <si>
    <t>+ Training to improve develop skill for new members.</t>
    <phoneticPr fontId="12"/>
  </si>
  <si>
    <t>ISG ITA-KONA ACTIVITY</t>
  </si>
  <si>
    <t>DP:OK , expanding for other category following Label Design Approval from Japan side</t>
  </si>
  <si>
    <t>Continue in FY19</t>
  </si>
  <si>
    <t>FY18 Conclusion:</t>
  </si>
  <si>
    <t xml:space="preserve">+ Improve about analysis skill to make the good software at the 1st time </t>
  </si>
  <si>
    <t>+ Development time is still not increase because man-power not stable</t>
  </si>
  <si>
    <t xml:space="preserve">+ Stuy more new technology </t>
  </si>
  <si>
    <t>+ Project Cost down is achieved but Project Improve Quality is not achieved.</t>
  </si>
  <si>
    <t>MCS</t>
  </si>
  <si>
    <t>PMG</t>
  </si>
  <si>
    <t xml:space="preserve"> Result progress</t>
  </si>
  <si>
    <t>Input NG lot-out q’ty on system for calculating delivery to avoid Inventory, deadstock/excess stock scrap</t>
  </si>
  <si>
    <t>PUS</t>
  </si>
  <si>
    <t>ACS</t>
  </si>
  <si>
    <t>IT</t>
  </si>
  <si>
    <t>SCM</t>
  </si>
  <si>
    <t>ISG FY2020 Projects Summary.</t>
  </si>
  <si>
    <r>
      <t xml:space="preserve">FY2020 Itakona Achievement Monthly Summary.
</t>
    </r>
    <r>
      <rPr>
        <b/>
        <sz val="36"/>
        <color theme="1"/>
        <rFont val="Arial Unicode MS"/>
        <family val="2"/>
      </rPr>
      <t xml:space="preserve">FY2020 Target Cost Down 74.3KUSD, Reduce HC 25 pax </t>
    </r>
    <r>
      <rPr>
        <sz val="36"/>
        <color theme="1"/>
        <rFont val="Arial Unicode MS"/>
        <family val="2"/>
      </rPr>
      <t/>
    </r>
  </si>
  <si>
    <t>ISG FY2021 Projects Summary.</t>
  </si>
  <si>
    <t>FY2021 Itakona Achievement Monthly Summary.</t>
  </si>
  <si>
    <t>PMG Improvement Auto BF and Follow up</t>
  </si>
  <si>
    <t>Tranfer data IoT to SAP</t>
  </si>
  <si>
    <t>SMT/FE</t>
  </si>
  <si>
    <t>QR Code for PCB of MW</t>
  </si>
  <si>
    <t>E–approve issue material in and out</t>
  </si>
  <si>
    <t>MCS Free location</t>
  </si>
  <si>
    <t>Verify Parts in FA automation line</t>
  </si>
  <si>
    <t>OQC</t>
  </si>
  <si>
    <t>Link OQC weight check system with Production</t>
  </si>
  <si>
    <t>SMT/MCS/PUS</t>
  </si>
  <si>
    <t>Communication software: SMT line vs WH to order urgent materials</t>
  </si>
  <si>
    <t>New version of Weight Check for checking more serial number for DECT</t>
  </si>
  <si>
    <t>Microwave Printing label</t>
  </si>
  <si>
    <t>SECTION</t>
  </si>
  <si>
    <t>Project Nam</t>
  </si>
  <si>
    <t>HC</t>
  </si>
  <si>
    <t>PUS1</t>
  </si>
  <si>
    <t>PMS</t>
  </si>
  <si>
    <t xml:space="preserve">Auto compare BOM/ECN btw SAP &amp; Excel file </t>
  </si>
  <si>
    <t>Improve T-code ZMV106 to download shortage items of all plan in one time</t>
  </si>
  <si>
    <t>Apply delivery control through SCM Navi with Panasonic trading</t>
  </si>
  <si>
    <t xml:space="preserve">Auto  upload /check material master </t>
  </si>
  <si>
    <t>COS</t>
  </si>
  <si>
    <t xml:space="preserve">Creat T-Code auto download error list ( new part , specials control part ) </t>
  </si>
  <si>
    <t xml:space="preserve">Extend function Auto convert BOM PAPVN/BCBU/SCBU/MEBD (MWO already FY20) </t>
  </si>
  <si>
    <t>Additional NG defect information (link…) on SAP</t>
  </si>
  <si>
    <t>PQC</t>
  </si>
  <si>
    <t>Change inspection part in one RoHS group for next checking time</t>
  </si>
  <si>
    <t>Setup same group for common part.</t>
  </si>
  <si>
    <t>Create  AQ2 confirmation for shipping using macro file</t>
  </si>
  <si>
    <t>Upgrade token/USB to add function of signing in instead of hand signature &amp; company stamp</t>
  </si>
  <si>
    <t>Fix "doc date" on invoice (zvv002) to only one format (dd-mmm-yy)</t>
  </si>
  <si>
    <t>Build function on SAP to compare BOM with SMT program</t>
  </si>
  <si>
    <t>New T_code for account leadger</t>
  </si>
  <si>
    <t>Change G/L account 1550000000 (Finishgood) --&gt; 1561010000 MERCHANDISE (COST OF PURCHASES) on IPC</t>
  </si>
  <si>
    <t>Addition 10% VAT for verify material IPC request</t>
  </si>
  <si>
    <t>PROD</t>
  </si>
  <si>
    <t xml:space="preserve">Management sub-material </t>
  </si>
  <si>
    <t xml:space="preserve">Control Custom INV in SAP matching DA/ EDI INV No. </t>
  </si>
  <si>
    <t>Study/support MM module</t>
  </si>
  <si>
    <t>VI01 Inventory count</t>
  </si>
  <si>
    <t>PUS1, PUS2, SCM</t>
  </si>
  <si>
    <t>Freight Management</t>
  </si>
  <si>
    <t>ISG PROGRESS ACTIVITY SUMMARY FY2021</t>
  </si>
  <si>
    <t>Selected</t>
  </si>
  <si>
    <t>Completed</t>
  </si>
  <si>
    <t>Function</t>
  </si>
  <si>
    <t>Old</t>
  </si>
  <si>
    <t>New</t>
  </si>
  <si>
    <t>GR</t>
  </si>
  <si>
    <t>Storing</t>
  </si>
  <si>
    <t>Kitting</t>
  </si>
  <si>
    <t>kitting outside</t>
  </si>
  <si>
    <t>Free temp</t>
  </si>
  <si>
    <t>Total screen</t>
  </si>
  <si>
    <t>other</t>
  </si>
  <si>
    <t>menu</t>
  </si>
  <si>
    <t>OLD</t>
  </si>
  <si>
    <t>NEW</t>
  </si>
  <si>
    <t>Goods receive</t>
  </si>
  <si>
    <t>Kitting ouside</t>
  </si>
  <si>
    <t>Free temp loacation</t>
  </si>
  <si>
    <t>Kitting FA</t>
  </si>
  <si>
    <t xml:space="preserve">Total 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</si>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</sst>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/yyyy"/>
  </numFmts>
  <fonts count="4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0"/>
      <color rgb="FF0000FF"/>
      <name val="Calibri"/>
      <family val="2"/>
      <scheme val="minor"/>
    </font>
    <font>
      <b/>
      <sz val="36"/>
      <color theme="1"/>
      <name val="Arial Unicode MS"/>
      <family val="2"/>
    </font>
    <font>
      <sz val="11"/>
      <color theme="1"/>
      <name val="Arial Unicode MS"/>
      <family val="2"/>
    </font>
    <font>
      <b/>
      <sz val="20"/>
      <color theme="1"/>
      <name val="Arial Unicode MS"/>
      <family val="2"/>
    </font>
    <font>
      <sz val="20"/>
      <color theme="1"/>
      <name val="Arial Unicode MS"/>
      <family val="2"/>
    </font>
    <font>
      <sz val="36"/>
      <color theme="1"/>
      <name val="Arial Unicode MS"/>
      <family val="2"/>
    </font>
    <font>
      <sz val="36"/>
      <color rgb="FF0000FF"/>
      <name val="Arial"/>
      <family val="2"/>
    </font>
    <font>
      <sz val="36"/>
      <color rgb="FF0000FF"/>
      <name val="Wingdings"/>
      <charset val="2"/>
    </font>
    <font>
      <sz val="80"/>
      <color rgb="FFFF0000"/>
      <name val="Wingdings 2"/>
      <family val="1"/>
      <charset val="2"/>
    </font>
    <font>
      <b/>
      <sz val="20"/>
      <color rgb="FF0000FF"/>
      <name val="Arial Unicode MS"/>
      <family val="2"/>
    </font>
    <font>
      <sz val="18"/>
      <color theme="1"/>
      <name val="Calibri"/>
      <family val="2"/>
      <scheme val="minor"/>
    </font>
    <font>
      <sz val="36"/>
      <color rgb="FF0000FF"/>
      <name val="Calibri"/>
      <family val="2"/>
      <scheme val="minor"/>
    </font>
    <font>
      <b/>
      <sz val="26"/>
      <color rgb="FF0000FF"/>
      <name val="Arial Unicode MS"/>
      <family val="2"/>
    </font>
    <font>
      <b/>
      <sz val="11"/>
      <color theme="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48"/>
      <color rgb="FF0000FF"/>
      <name val="Verdana"/>
      <family val="2"/>
    </font>
    <font>
      <sz val="11"/>
      <color theme="1"/>
      <name val="Calibri"/>
      <family val="2"/>
      <scheme val="minor"/>
    </font>
    <font>
      <sz val="36"/>
      <color rgb="FF0000FF"/>
      <name val="Yu Gothic UI"/>
      <family val="2"/>
    </font>
    <font>
      <sz val="11"/>
      <color theme="1"/>
      <name val="Calibri"/>
      <family val="2"/>
      <charset val="128"/>
      <scheme val="minor"/>
    </font>
    <font>
      <b/>
      <sz val="26"/>
      <color theme="1"/>
      <name val="Times New Roman"/>
      <family val="1"/>
    </font>
    <font>
      <b/>
      <sz val="2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rgb="FF00000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Arial"/>
      <family val="2"/>
    </font>
    <font>
      <sz val="18"/>
      <name val="Arial"/>
    </font>
    <font>
      <b/>
      <sz val="12"/>
      <color rgb="FFFFFFFF"/>
      <name val="Arial"/>
    </font>
    <font>
      <sz val="12"/>
      <color rgb="FF0000FF"/>
      <name val="Arial"/>
    </font>
    <font>
      <b/>
      <sz val="12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theme="4" tint="0.3999755851924192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</borders>
  <cellStyleXfs count="3">
    <xf numFmtId="0" fontId="0" fillId="0" borderId="0"/>
    <xf numFmtId="43" fontId="28" fillId="0" borderId="0" applyFont="0" applyFill="0" applyBorder="0" applyAlignment="0" applyProtection="0"/>
    <xf numFmtId="0" fontId="30" fillId="0" borderId="0">
      <alignment vertical="center"/>
    </xf>
  </cellStyleXfs>
  <cellXfs count="219">
    <xf numFmtId="0" fontId="0" fillId="0" borderId="0" xfId="0"/>
    <xf numFmtId="0" fontId="7" fillId="0" borderId="0" xfId="0" applyFont="1" applyAlignment="1">
      <alignment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wrapText="1"/>
    </xf>
    <xf numFmtId="0" fontId="7" fillId="0" borderId="3" xfId="0" applyFont="1" applyBorder="1" applyAlignment="1">
      <alignment vertical="center"/>
    </xf>
    <xf numFmtId="0" fontId="4" fillId="0" borderId="4" xfId="0" applyFont="1" applyBorder="1" applyAlignment="1">
      <alignment wrapText="1"/>
    </xf>
    <xf numFmtId="0" fontId="4" fillId="0" borderId="5" xfId="0" applyFont="1" applyFill="1" applyBorder="1"/>
    <xf numFmtId="164" fontId="4" fillId="2" borderId="5" xfId="0" applyNumberFormat="1" applyFont="1" applyFill="1" applyBorder="1"/>
    <xf numFmtId="0" fontId="4" fillId="0" borderId="5" xfId="0" applyFont="1" applyBorder="1"/>
    <xf numFmtId="9" fontId="4" fillId="0" borderId="5" xfId="0" applyNumberFormat="1" applyFont="1" applyBorder="1"/>
    <xf numFmtId="17" fontId="4" fillId="0" borderId="5" xfId="0" applyNumberFormat="1" applyFont="1" applyBorder="1"/>
    <xf numFmtId="0" fontId="2" fillId="0" borderId="6" xfId="0" applyFont="1" applyBorder="1" applyAlignment="1">
      <alignment wrapText="1"/>
    </xf>
    <xf numFmtId="164" fontId="4" fillId="0" borderId="5" xfId="0" applyNumberFormat="1" applyFont="1" applyBorder="1"/>
    <xf numFmtId="17" fontId="8" fillId="0" borderId="5" xfId="0" applyNumberFormat="1" applyFont="1" applyBorder="1"/>
    <xf numFmtId="0" fontId="1" fillId="0" borderId="6" xfId="0" applyFont="1" applyBorder="1" applyAlignment="1">
      <alignment wrapText="1"/>
    </xf>
    <xf numFmtId="0" fontId="0" fillId="0" borderId="6" xfId="0" applyBorder="1" applyAlignment="1">
      <alignment wrapText="1"/>
    </xf>
    <xf numFmtId="164" fontId="4" fillId="0" borderId="5" xfId="0" applyNumberFormat="1" applyFont="1" applyFill="1" applyBorder="1"/>
    <xf numFmtId="9" fontId="4" fillId="0" borderId="5" xfId="0" applyNumberFormat="1" applyFont="1" applyFill="1" applyBorder="1"/>
    <xf numFmtId="17" fontId="8" fillId="0" borderId="5" xfId="0" applyNumberFormat="1" applyFont="1" applyBorder="1" applyAlignment="1">
      <alignment horizontal="right"/>
    </xf>
    <xf numFmtId="0" fontId="4" fillId="0" borderId="5" xfId="0" applyFont="1" applyBorder="1" applyAlignment="1">
      <alignment wrapText="1"/>
    </xf>
    <xf numFmtId="17" fontId="4" fillId="0" borderId="5" xfId="0" applyNumberFormat="1" applyFont="1" applyBorder="1" applyAlignment="1">
      <alignment horizontal="right"/>
    </xf>
    <xf numFmtId="0" fontId="0" fillId="0" borderId="6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5" fillId="0" borderId="5" xfId="0" applyFont="1" applyFill="1" applyBorder="1"/>
    <xf numFmtId="164" fontId="5" fillId="0" borderId="5" xfId="0" applyNumberFormat="1" applyFont="1" applyFill="1" applyBorder="1" applyAlignment="1">
      <alignment wrapText="1"/>
    </xf>
    <xf numFmtId="0" fontId="5" fillId="0" borderId="5" xfId="0" applyFont="1" applyFill="1" applyBorder="1" applyAlignment="1">
      <alignment wrapText="1"/>
    </xf>
    <xf numFmtId="164" fontId="5" fillId="0" borderId="5" xfId="0" applyNumberFormat="1" applyFont="1" applyFill="1" applyBorder="1"/>
    <xf numFmtId="0" fontId="9" fillId="0" borderId="6" xfId="0" applyFont="1" applyBorder="1" applyAlignment="1">
      <alignment wrapText="1"/>
    </xf>
    <xf numFmtId="164" fontId="5" fillId="2" borderId="5" xfId="0" applyNumberFormat="1" applyFont="1" applyFill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8" xfId="0" applyFont="1" applyFill="1" applyBorder="1"/>
    <xf numFmtId="164" fontId="5" fillId="0" borderId="8" xfId="0" applyNumberFormat="1" applyFont="1" applyFill="1" applyBorder="1"/>
    <xf numFmtId="9" fontId="4" fillId="0" borderId="8" xfId="0" applyNumberFormat="1" applyFont="1" applyFill="1" applyBorder="1"/>
    <xf numFmtId="17" fontId="8" fillId="0" borderId="8" xfId="0" applyNumberFormat="1" applyFont="1" applyBorder="1" applyAlignment="1">
      <alignment horizontal="right"/>
    </xf>
    <xf numFmtId="17" fontId="8" fillId="0" borderId="8" xfId="0" applyNumberFormat="1" applyFont="1" applyBorder="1"/>
    <xf numFmtId="0" fontId="2" fillId="0" borderId="9" xfId="0" applyFont="1" applyBorder="1" applyAlignment="1">
      <alignment wrapText="1"/>
    </xf>
    <xf numFmtId="0" fontId="10" fillId="0" borderId="0" xfId="0" applyFont="1"/>
    <xf numFmtId="0" fontId="11" fillId="0" borderId="0" xfId="0" quotePrefix="1" applyFont="1"/>
    <xf numFmtId="0" fontId="0" fillId="0" borderId="10" xfId="0" applyBorder="1"/>
    <xf numFmtId="0" fontId="0" fillId="0" borderId="11" xfId="0" applyBorder="1"/>
    <xf numFmtId="0" fontId="0" fillId="0" borderId="11" xfId="0" applyFill="1" applyBorder="1"/>
    <xf numFmtId="0" fontId="0" fillId="0" borderId="12" xfId="0" applyFill="1" applyBorder="1"/>
    <xf numFmtId="0" fontId="0" fillId="0" borderId="0" xfId="0" applyFill="1" applyBorder="1"/>
    <xf numFmtId="0" fontId="0" fillId="0" borderId="13" xfId="0" applyBorder="1"/>
    <xf numFmtId="9" fontId="0" fillId="0" borderId="14" xfId="0" applyNumberFormat="1" applyBorder="1"/>
    <xf numFmtId="9" fontId="0" fillId="0" borderId="15" xfId="0" applyNumberFormat="1" applyFill="1" applyBorder="1"/>
    <xf numFmtId="9" fontId="0" fillId="0" borderId="0" xfId="0" applyNumberFormat="1" applyFill="1" applyBorder="1"/>
    <xf numFmtId="9" fontId="0" fillId="0" borderId="0" xfId="0" applyNumberFormat="1"/>
    <xf numFmtId="0" fontId="0" fillId="0" borderId="16" xfId="0" applyBorder="1"/>
    <xf numFmtId="9" fontId="0" fillId="0" borderId="17" xfId="0" applyNumberFormat="1" applyBorder="1"/>
    <xf numFmtId="9" fontId="0" fillId="0" borderId="18" xfId="0" applyNumberFormat="1" applyFill="1" applyBorder="1"/>
    <xf numFmtId="0" fontId="14" fillId="0" borderId="0" xfId="0" applyFont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vertical="center"/>
    </xf>
    <xf numFmtId="0" fontId="15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9" fillId="0" borderId="14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8" fillId="0" borderId="19" xfId="0" quotePrefix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vertical="center"/>
    </xf>
    <xf numFmtId="164" fontId="15" fillId="0" borderId="14" xfId="0" applyNumberFormat="1" applyFont="1" applyBorder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164" fontId="16" fillId="0" borderId="0" xfId="0" applyNumberFormat="1" applyFont="1" applyBorder="1" applyAlignment="1">
      <alignment vertical="center"/>
    </xf>
    <xf numFmtId="164" fontId="15" fillId="0" borderId="0" xfId="0" applyNumberFormat="1" applyFont="1" applyBorder="1" applyAlignment="1">
      <alignment vertical="center"/>
    </xf>
    <xf numFmtId="0" fontId="0" fillId="0" borderId="0" xfId="0"/>
    <xf numFmtId="0" fontId="0" fillId="0" borderId="26" xfId="0" applyFill="1" applyBorder="1"/>
    <xf numFmtId="0" fontId="21" fillId="0" borderId="15" xfId="0" applyFont="1" applyBorder="1" applyAlignment="1">
      <alignment vertical="center"/>
    </xf>
    <xf numFmtId="0" fontId="3" fillId="0" borderId="4" xfId="0" applyFont="1" applyBorder="1"/>
    <xf numFmtId="0" fontId="3" fillId="0" borderId="5" xfId="0" applyFont="1" applyFill="1" applyBorder="1"/>
    <xf numFmtId="164" fontId="3" fillId="0" borderId="6" xfId="0" applyNumberFormat="1" applyFont="1" applyFill="1" applyBorder="1"/>
    <xf numFmtId="164" fontId="3" fillId="0" borderId="6" xfId="0" applyNumberFormat="1" applyFont="1" applyFill="1" applyBorder="1" applyAlignment="1">
      <alignment wrapText="1"/>
    </xf>
    <xf numFmtId="0" fontId="3" fillId="0" borderId="5" xfId="0" applyFont="1" applyBorder="1"/>
    <xf numFmtId="0" fontId="3" fillId="0" borderId="6" xfId="0" applyFont="1" applyBorder="1"/>
    <xf numFmtId="0" fontId="3" fillId="0" borderId="24" xfId="0" applyFont="1" applyFill="1" applyBorder="1"/>
    <xf numFmtId="0" fontId="3" fillId="0" borderId="23" xfId="0" applyFont="1" applyBorder="1"/>
    <xf numFmtId="0" fontId="3" fillId="0" borderId="25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5" fillId="2" borderId="5" xfId="0" applyNumberFormat="1" applyFont="1" applyFill="1" applyBorder="1"/>
    <xf numFmtId="0" fontId="15" fillId="0" borderId="12" xfId="0" applyFont="1" applyBorder="1" applyAlignment="1">
      <alignment vertical="center"/>
    </xf>
    <xf numFmtId="0" fontId="19" fillId="0" borderId="15" xfId="0" applyFont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22" fillId="0" borderId="0" xfId="0" applyFont="1" applyAlignment="1"/>
    <xf numFmtId="0" fontId="25" fillId="4" borderId="1" xfId="0" applyFont="1" applyFill="1" applyBorder="1"/>
    <xf numFmtId="0" fontId="25" fillId="4" borderId="2" xfId="0" applyFont="1" applyFill="1" applyBorder="1"/>
    <xf numFmtId="0" fontId="25" fillId="4" borderId="3" xfId="0" applyFont="1" applyFill="1" applyBorder="1"/>
    <xf numFmtId="0" fontId="0" fillId="0" borderId="27" xfId="0" applyBorder="1"/>
    <xf numFmtId="0" fontId="0" fillId="0" borderId="28" xfId="0" applyBorder="1"/>
    <xf numFmtId="0" fontId="0" fillId="0" borderId="28" xfId="0" applyFill="1" applyBorder="1"/>
    <xf numFmtId="0" fontId="0" fillId="0" borderId="29" xfId="0" applyFill="1" applyBorder="1"/>
    <xf numFmtId="0" fontId="0" fillId="5" borderId="4" xfId="0" applyFont="1" applyFill="1" applyBorder="1"/>
    <xf numFmtId="9" fontId="0" fillId="5" borderId="5" xfId="0" applyNumberFormat="1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30" xfId="0" applyBorder="1"/>
    <xf numFmtId="9" fontId="0" fillId="0" borderId="5" xfId="0" applyNumberFormat="1" applyBorder="1"/>
    <xf numFmtId="0" fontId="0" fillId="0" borderId="5" xfId="0" applyBorder="1"/>
    <xf numFmtId="0" fontId="0" fillId="0" borderId="31" xfId="0" applyBorder="1"/>
    <xf numFmtId="9" fontId="0" fillId="0" borderId="28" xfId="0" applyNumberFormat="1" applyBorder="1"/>
    <xf numFmtId="0" fontId="0" fillId="0" borderId="4" xfId="0" applyFont="1" applyBorder="1"/>
    <xf numFmtId="9" fontId="0" fillId="0" borderId="5" xfId="0" applyNumberFormat="1" applyFont="1" applyBorder="1"/>
    <xf numFmtId="0" fontId="0" fillId="0" borderId="5" xfId="0" applyFont="1" applyBorder="1"/>
    <xf numFmtId="0" fontId="0" fillId="0" borderId="6" xfId="0" applyFont="1" applyBorder="1"/>
    <xf numFmtId="0" fontId="0" fillId="5" borderId="26" xfId="0" applyFont="1" applyFill="1" applyBorder="1"/>
    <xf numFmtId="0" fontId="0" fillId="0" borderId="32" xfId="0" applyBorder="1"/>
    <xf numFmtId="9" fontId="0" fillId="0" borderId="33" xfId="0" applyNumberFormat="1" applyBorder="1"/>
    <xf numFmtId="0" fontId="0" fillId="0" borderId="33" xfId="0" applyBorder="1"/>
    <xf numFmtId="0" fontId="0" fillId="0" borderId="34" xfId="0" applyBorder="1"/>
    <xf numFmtId="9" fontId="0" fillId="5" borderId="35" xfId="0" applyNumberFormat="1" applyFont="1" applyFill="1" applyBorder="1"/>
    <xf numFmtId="9" fontId="0" fillId="0" borderId="23" xfId="0" applyNumberFormat="1" applyFont="1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9" fontId="0" fillId="0" borderId="39" xfId="0" applyNumberFormat="1" applyFill="1" applyBorder="1"/>
    <xf numFmtId="0" fontId="0" fillId="0" borderId="40" xfId="0" applyBorder="1"/>
    <xf numFmtId="9" fontId="0" fillId="0" borderId="41" xfId="0" applyNumberFormat="1" applyBorder="1"/>
    <xf numFmtId="0" fontId="0" fillId="0" borderId="42" xfId="0" applyBorder="1"/>
    <xf numFmtId="9" fontId="0" fillId="0" borderId="43" xfId="0" applyNumberFormat="1" applyBorder="1"/>
    <xf numFmtId="0" fontId="0" fillId="0" borderId="43" xfId="0" applyBorder="1"/>
    <xf numFmtId="9" fontId="0" fillId="0" borderId="44" xfId="0" applyNumberFormat="1" applyBorder="1"/>
    <xf numFmtId="0" fontId="5" fillId="0" borderId="24" xfId="0" applyFont="1" applyBorder="1" applyAlignment="1">
      <alignment wrapText="1"/>
    </xf>
    <xf numFmtId="0" fontId="5" fillId="0" borderId="23" xfId="0" applyFont="1" applyFill="1" applyBorder="1"/>
    <xf numFmtId="164" fontId="5" fillId="0" borderId="23" xfId="0" applyNumberFormat="1" applyFont="1" applyFill="1" applyBorder="1"/>
    <xf numFmtId="9" fontId="4" fillId="0" borderId="23" xfId="0" applyNumberFormat="1" applyFont="1" applyFill="1" applyBorder="1"/>
    <xf numFmtId="17" fontId="4" fillId="0" borderId="23" xfId="0" applyNumberFormat="1" applyFont="1" applyBorder="1"/>
    <xf numFmtId="17" fontId="8" fillId="0" borderId="23" xfId="0" applyNumberFormat="1" applyFont="1" applyBorder="1" applyAlignment="1">
      <alignment horizontal="right"/>
    </xf>
    <xf numFmtId="0" fontId="9" fillId="0" borderId="25" xfId="0" applyFont="1" applyBorder="1" applyAlignment="1">
      <alignment wrapText="1"/>
    </xf>
    <xf numFmtId="0" fontId="26" fillId="0" borderId="0" xfId="0" applyFont="1"/>
    <xf numFmtId="0" fontId="7" fillId="0" borderId="0" xfId="0" quotePrefix="1" applyFont="1"/>
    <xf numFmtId="0" fontId="26" fillId="0" borderId="0" xfId="0" quotePrefix="1" applyFont="1"/>
    <xf numFmtId="0" fontId="16" fillId="3" borderId="14" xfId="0" applyFont="1" applyFill="1" applyBorder="1" applyAlignment="1">
      <alignment vertical="center"/>
    </xf>
    <xf numFmtId="0" fontId="27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164" fontId="21" fillId="0" borderId="14" xfId="0" applyNumberFormat="1" applyFont="1" applyBorder="1" applyAlignment="1">
      <alignment vertical="center"/>
    </xf>
    <xf numFmtId="0" fontId="15" fillId="0" borderId="11" xfId="0" applyFont="1" applyBorder="1" applyAlignment="1">
      <alignment horizontal="center" vertical="center"/>
    </xf>
    <xf numFmtId="43" fontId="14" fillId="0" borderId="0" xfId="1" applyFont="1" applyAlignment="1">
      <alignment vertical="center"/>
    </xf>
    <xf numFmtId="0" fontId="16" fillId="2" borderId="14" xfId="0" applyFont="1" applyFill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3" borderId="17" xfId="0" applyFont="1" applyFill="1" applyBorder="1" applyAlignment="1">
      <alignment vertical="center"/>
    </xf>
    <xf numFmtId="0" fontId="21" fillId="0" borderId="18" xfId="0" applyFont="1" applyBorder="1" applyAlignment="1">
      <alignment vertical="center"/>
    </xf>
    <xf numFmtId="164" fontId="16" fillId="0" borderId="17" xfId="0" applyNumberFormat="1" applyFont="1" applyBorder="1" applyAlignment="1">
      <alignment vertical="center"/>
    </xf>
    <xf numFmtId="164" fontId="15" fillId="0" borderId="17" xfId="0" applyNumberFormat="1" applyFont="1" applyBorder="1" applyAlignment="1">
      <alignment vertical="center"/>
    </xf>
    <xf numFmtId="164" fontId="21" fillId="0" borderId="18" xfId="0" applyNumberFormat="1" applyFont="1" applyBorder="1" applyAlignment="1">
      <alignment vertical="center"/>
    </xf>
    <xf numFmtId="164" fontId="15" fillId="0" borderId="15" xfId="0" applyNumberFormat="1" applyFont="1" applyBorder="1" applyAlignment="1">
      <alignment vertical="center"/>
    </xf>
    <xf numFmtId="0" fontId="29" fillId="0" borderId="19" xfId="0" applyFont="1" applyBorder="1" applyAlignment="1">
      <alignment horizontal="center" vertical="center"/>
    </xf>
    <xf numFmtId="43" fontId="0" fillId="0" borderId="0" xfId="1" applyFont="1"/>
    <xf numFmtId="43" fontId="2" fillId="0" borderId="0" xfId="1" applyFont="1"/>
    <xf numFmtId="166" fontId="0" fillId="0" borderId="0" xfId="0" applyNumberFormat="1"/>
    <xf numFmtId="0" fontId="0" fillId="2" borderId="0" xfId="0" applyFill="1"/>
    <xf numFmtId="43" fontId="0" fillId="2" borderId="0" xfId="1" applyFont="1" applyFill="1"/>
    <xf numFmtId="166" fontId="0" fillId="2" borderId="0" xfId="0" applyNumberFormat="1" applyFill="1"/>
    <xf numFmtId="0" fontId="32" fillId="0" borderId="0" xfId="0" applyFont="1" applyAlignment="1">
      <alignment vertical="center"/>
    </xf>
    <xf numFmtId="0" fontId="33" fillId="0" borderId="0" xfId="0" applyFont="1"/>
    <xf numFmtId="0" fontId="33" fillId="0" borderId="0" xfId="0" applyFont="1" applyAlignment="1">
      <alignment horizontal="center" vertical="center"/>
    </xf>
    <xf numFmtId="0" fontId="34" fillId="6" borderId="1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/>
    </xf>
    <xf numFmtId="0" fontId="34" fillId="6" borderId="45" xfId="0" applyFont="1" applyFill="1" applyBorder="1" applyAlignment="1">
      <alignment horizontal="center" vertical="center"/>
    </xf>
    <xf numFmtId="0" fontId="34" fillId="6" borderId="2" xfId="0" applyFont="1" applyFill="1" applyBorder="1" applyAlignment="1">
      <alignment horizontal="center" vertical="center" wrapText="1"/>
    </xf>
    <xf numFmtId="0" fontId="32" fillId="6" borderId="3" xfId="0" applyFont="1" applyFill="1" applyBorder="1" applyAlignment="1">
      <alignment vertical="center"/>
    </xf>
    <xf numFmtId="0" fontId="36" fillId="0" borderId="4" xfId="0" applyFont="1" applyBorder="1" applyAlignment="1">
      <alignment horizontal="center" vertical="center" wrapText="1"/>
    </xf>
    <xf numFmtId="0" fontId="36" fillId="0" borderId="31" xfId="0" applyFont="1" applyFill="1" applyBorder="1"/>
    <xf numFmtId="0" fontId="36" fillId="0" borderId="30" xfId="0" applyFont="1" applyBorder="1"/>
    <xf numFmtId="9" fontId="36" fillId="0" borderId="5" xfId="0" applyNumberFormat="1" applyFont="1" applyBorder="1"/>
    <xf numFmtId="17" fontId="36" fillId="0" borderId="5" xfId="0" applyNumberFormat="1" applyFont="1" applyBorder="1"/>
    <xf numFmtId="0" fontId="37" fillId="0" borderId="6" xfId="0" applyFont="1" applyBorder="1" applyAlignment="1">
      <alignment wrapText="1"/>
    </xf>
    <xf numFmtId="0" fontId="36" fillId="0" borderId="0" xfId="0" applyFont="1" applyAlignment="1">
      <alignment horizontal="center" vertical="center"/>
    </xf>
    <xf numFmtId="0" fontId="36" fillId="0" borderId="0" xfId="0" applyFont="1"/>
    <xf numFmtId="43" fontId="35" fillId="0" borderId="5" xfId="1" applyNumberFormat="1" applyFont="1" applyFill="1" applyBorder="1" applyAlignment="1">
      <alignment horizontal="right" vertical="center" wrapText="1" readingOrder="1"/>
    </xf>
    <xf numFmtId="165" fontId="33" fillId="0" borderId="0" xfId="1" applyNumberFormat="1" applyFont="1"/>
    <xf numFmtId="165" fontId="34" fillId="6" borderId="45" xfId="1" applyNumberFormat="1" applyFont="1" applyFill="1" applyBorder="1" applyAlignment="1">
      <alignment horizontal="center" vertical="center"/>
    </xf>
    <xf numFmtId="165" fontId="35" fillId="0" borderId="30" xfId="1" applyNumberFormat="1" applyFont="1" applyFill="1" applyBorder="1" applyAlignment="1">
      <alignment horizontal="right" vertical="center" wrapText="1" readingOrder="1"/>
    </xf>
    <xf numFmtId="165" fontId="36" fillId="0" borderId="0" xfId="1" applyNumberFormat="1" applyFont="1"/>
    <xf numFmtId="0" fontId="38" fillId="0" borderId="14" xfId="0" applyFont="1" applyBorder="1" applyAlignment="1">
      <alignment horizontal="center"/>
    </xf>
    <xf numFmtId="0" fontId="38" fillId="0" borderId="14" xfId="0" applyFont="1" applyBorder="1" applyAlignment="1">
      <alignment horizontal="left"/>
    </xf>
    <xf numFmtId="0" fontId="38" fillId="0" borderId="14" xfId="0" applyFont="1" applyBorder="1"/>
    <xf numFmtId="0" fontId="38" fillId="0" borderId="14" xfId="0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9" fillId="7" borderId="46" xfId="0" applyFont="1" applyFill="1" applyBorder="1" applyAlignment="1">
      <alignment vertical="top" wrapText="1"/>
    </xf>
    <xf numFmtId="0" fontId="40" fillId="7" borderId="46" xfId="0" applyFont="1" applyFill="1" applyBorder="1" applyAlignment="1">
      <alignment horizontal="left" vertical="center" wrapText="1" readingOrder="1"/>
    </xf>
    <xf numFmtId="0" fontId="41" fillId="8" borderId="47" xfId="0" applyFont="1" applyFill="1" applyBorder="1" applyAlignment="1">
      <alignment horizontal="center" vertical="center" wrapText="1" readingOrder="1"/>
    </xf>
    <xf numFmtId="0" fontId="41" fillId="8" borderId="48" xfId="0" applyFont="1" applyFill="1" applyBorder="1" applyAlignment="1">
      <alignment horizontal="center" vertical="center" wrapText="1" readingOrder="1"/>
    </xf>
    <xf numFmtId="0" fontId="6" fillId="0" borderId="0" xfId="0" applyFont="1" applyAlignment="1">
      <alignment horizontal="center"/>
    </xf>
    <xf numFmtId="0" fontId="42" fillId="8" borderId="47" xfId="0" applyFont="1" applyFill="1" applyBorder="1" applyAlignment="1">
      <alignment horizontal="left" vertical="center" wrapText="1" readingOrder="1"/>
    </xf>
    <xf numFmtId="0" fontId="42" fillId="8" borderId="48" xfId="0" applyFont="1" applyFill="1" applyBorder="1" applyAlignment="1">
      <alignment horizontal="left" vertical="center" wrapText="1" readingOrder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20" xfId="0" applyBorder="1" applyAlignment="1">
      <alignment horizontal="left"/>
    </xf>
    <xf numFmtId="0" fontId="22" fillId="0" borderId="20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164" fontId="15" fillId="0" borderId="14" xfId="0" applyNumberFormat="1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164" fontId="24" fillId="0" borderId="17" xfId="0" applyNumberFormat="1" applyFont="1" applyBorder="1" applyAlignment="1">
      <alignment horizontal="center" vertical="center"/>
    </xf>
    <xf numFmtId="0" fontId="24" fillId="0" borderId="1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31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11"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/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3" formatCode="0%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diagonalUp="0" diagonalDown="0">
        <left/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border outline="0">
        <top style="hair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hair">
          <color auto="1"/>
        </bottom>
      </border>
    </dxf>
    <dxf>
      <border diagonalUp="0" diagonalDown="0" outline="0">
        <left style="hair">
          <color auto="1"/>
        </left>
        <right style="hair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tx>
            <c:strRef>
              <c:f>'[1]Ita-Kona_Nov'!$J$17</c:f>
              <c:strCache>
                <c:ptCount val="1"/>
                <c:pt idx="0">
                  <c:v>Member1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D7C-4703-B42B-8C90818492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D7C-4703-B42B-8C90818492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5D7C-4703-B42B-8C908184929D}"/>
              </c:ext>
            </c:extLst>
          </c:dPt>
          <c:dLbls>
            <c:delete val="1"/>
          </c:dLbls>
          <c:cat>
            <c:strRef>
              <c:f>'[1]Ita-Kona_Nov'!$K$16:$M$16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'[1]Ita-Kona_Nov'!$K$17:$M$17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7C-4703-B42B-8C908184929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tx>
            <c:strRef>
              <c:f>'[1]Ita-Kona_Nov'!$J$21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'[1]Ita-Kona_Nov'!$K$21:$M$21</c:f>
              <c:numCache>
                <c:formatCode>General</c:formatCode>
                <c:ptCount val="3"/>
                <c:pt idx="0">
                  <c:v>0.35</c:v>
                </c:pt>
                <c:pt idx="1">
                  <c:v>0.28000000000000003</c:v>
                </c:pt>
                <c:pt idx="2">
                  <c:v>0.37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A-4B62-9F80-D918BD69529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'[1]Ita-Kona_Nov'!$K$23:$M$23</c:f>
              <c:numCache>
                <c:formatCode>General</c:formatCode>
                <c:ptCount val="3"/>
                <c:pt idx="0">
                  <c:v>0.3</c:v>
                </c:pt>
                <c:pt idx="1">
                  <c:v>0.32</c:v>
                </c:pt>
                <c:pt idx="2">
                  <c:v>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1-4302-8B82-C20C836937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P3_1!$A$84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P3_1!$B$84:$F$84</c:f>
              <c:numCache>
                <c:formatCode>General</c:formatCode>
                <c:ptCount val="5"/>
                <c:pt idx="0">
                  <c:v>81</c:v>
                </c:pt>
                <c:pt idx="1">
                  <c:v>68</c:v>
                </c:pt>
                <c:pt idx="2">
                  <c:v>84</c:v>
                </c:pt>
                <c:pt idx="3">
                  <c:v>69</c:v>
                </c:pt>
                <c:pt idx="4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20-4C88-A9E7-55434421303D}"/>
            </c:ext>
          </c:extLst>
        </c:ser>
        <c:ser>
          <c:idx val="1"/>
          <c:order val="1"/>
          <c:tx>
            <c:strRef>
              <c:f>P3_1!$A$85</c:f>
              <c:strCache>
                <c:ptCount val="1"/>
                <c:pt idx="0">
                  <c:v>Selected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P3_1!$B$85:$F$85</c:f>
              <c:numCache>
                <c:formatCode>General</c:formatCode>
                <c:ptCount val="5"/>
                <c:pt idx="0">
                  <c:v>20</c:v>
                </c:pt>
                <c:pt idx="1">
                  <c:v>14</c:v>
                </c:pt>
                <c:pt idx="2">
                  <c:v>13</c:v>
                </c:pt>
                <c:pt idx="3">
                  <c:v>16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20-4C88-A9E7-55434421303D}"/>
            </c:ext>
          </c:extLst>
        </c:ser>
        <c:ser>
          <c:idx val="2"/>
          <c:order val="2"/>
          <c:tx>
            <c:strRef>
              <c:f>P3_1!$A$86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P3_1!$B$83:$F$83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P3_1!$B$86:$F$86</c:f>
              <c:numCache>
                <c:formatCode>General</c:formatCode>
                <c:ptCount val="5"/>
                <c:pt idx="0">
                  <c:v>24</c:v>
                </c:pt>
                <c:pt idx="1">
                  <c:v>26</c:v>
                </c:pt>
                <c:pt idx="2">
                  <c:v>16</c:v>
                </c:pt>
                <c:pt idx="3">
                  <c:v>22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20-4C88-A9E7-5543442130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23428975"/>
        <c:axId val="323422319"/>
      </c:barChart>
      <c:catAx>
        <c:axId val="32342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22319"/>
        <c:crosses val="autoZero"/>
        <c:auto val="1"/>
        <c:lblAlgn val="ctr"/>
        <c:lblOffset val="100"/>
        <c:noMultiLvlLbl val="0"/>
      </c:catAx>
      <c:valAx>
        <c:axId val="32342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2342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265048118985128"/>
          <c:y val="0.14597222222222223"/>
          <c:w val="0.84734951881014875"/>
          <c:h val="0.4603080344123651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P3_1!$N$112</c:f>
              <c:strCache>
                <c:ptCount val="1"/>
                <c:pt idx="0">
                  <c:v>OLD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P3_1!$O$112:$T$112</c:f>
              <c:numCache>
                <c:formatCode>General</c:formatCode>
                <c:ptCount val="6"/>
                <c:pt idx="0">
                  <c:v>19</c:v>
                </c:pt>
                <c:pt idx="1">
                  <c:v>16</c:v>
                </c:pt>
                <c:pt idx="2">
                  <c:v>12</c:v>
                </c:pt>
                <c:pt idx="3">
                  <c:v>8</c:v>
                </c:pt>
                <c:pt idx="4">
                  <c:v>7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6-4EC2-A8F1-34B7CF14CAA7}"/>
            </c:ext>
          </c:extLst>
        </c:ser>
        <c:ser>
          <c:idx val="1"/>
          <c:order val="1"/>
          <c:tx>
            <c:strRef>
              <c:f>P3_1!$N$113</c:f>
              <c:strCache>
                <c:ptCount val="1"/>
                <c:pt idx="0">
                  <c:v>NEW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0878011410434395E-2"/>
                  <c:y val="-7.625275928414870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146-4EC2-A8F1-34B7CF14CAA7}"/>
                </c:ext>
              </c:extLst>
            </c:dLbl>
            <c:dLbl>
              <c:idx val="1"/>
              <c:layout>
                <c:manualLayout>
                  <c:x val="1.5229215974608152E-2"/>
                  <c:y val="1.14379138926223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146-4EC2-A8F1-34B7CF14CAA7}"/>
                </c:ext>
              </c:extLst>
            </c:dLbl>
            <c:dLbl>
              <c:idx val="2"/>
              <c:layout>
                <c:manualLayout>
                  <c:x val="1.0878011410434315E-2"/>
                  <c:y val="-3.8126379642074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146-4EC2-A8F1-34B7CF14CAA7}"/>
                </c:ext>
              </c:extLst>
            </c:dLbl>
            <c:dLbl>
              <c:idx val="3"/>
              <c:layout>
                <c:manualLayout>
                  <c:x val="1.3053613692521194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146-4EC2-A8F1-34B7CF14CAA7}"/>
                </c:ext>
              </c:extLst>
            </c:dLbl>
            <c:dLbl>
              <c:idx val="4"/>
              <c:layout>
                <c:manualLayout>
                  <c:x val="2.1756022820868789E-2"/>
                  <c:y val="-6.9897555214613882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146-4EC2-A8F1-34B7CF14CAA7}"/>
                </c:ext>
              </c:extLst>
            </c:dLbl>
            <c:dLbl>
              <c:idx val="5"/>
              <c:layout>
                <c:manualLayout>
                  <c:x val="1.3053613692521273E-2"/>
                  <c:y val="-3.812637964207504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146-4EC2-A8F1-34B7CF14CA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P3_1!$O$111:$T$111</c:f>
              <c:strCache>
                <c:ptCount val="6"/>
                <c:pt idx="0">
                  <c:v>Common</c:v>
                </c:pt>
                <c:pt idx="1">
                  <c:v>Kitting FA</c:v>
                </c:pt>
                <c:pt idx="2">
                  <c:v>Goods receive</c:v>
                </c:pt>
                <c:pt idx="3">
                  <c:v>Kitting ouside</c:v>
                </c:pt>
                <c:pt idx="4">
                  <c:v>Free temp loacation</c:v>
                </c:pt>
                <c:pt idx="5">
                  <c:v>Storing</c:v>
                </c:pt>
              </c:strCache>
            </c:strRef>
          </c:cat>
          <c:val>
            <c:numRef>
              <c:f>P3_1!$O$113:$T$113</c:f>
              <c:numCache>
                <c:formatCode>General</c:formatCode>
                <c:ptCount val="6"/>
                <c:pt idx="0">
                  <c:v>4</c:v>
                </c:pt>
                <c:pt idx="1">
                  <c:v>9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46-4EC2-A8F1-34B7CF14CA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9197056"/>
        <c:axId val="499197384"/>
        <c:axId val="0"/>
      </c:bar3DChart>
      <c:catAx>
        <c:axId val="49919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384"/>
        <c:crosses val="autoZero"/>
        <c:auto val="1"/>
        <c:lblAlgn val="ctr"/>
        <c:lblOffset val="100"/>
        <c:noMultiLvlLbl val="0"/>
      </c:catAx>
      <c:valAx>
        <c:axId val="499197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Screens</a:t>
                </a:r>
              </a:p>
            </c:rich>
          </c:tx>
          <c:layout>
            <c:manualLayout>
              <c:xMode val="edge"/>
              <c:yMode val="edge"/>
              <c:x val="0.11168798099249162"/>
              <c:y val="6.050535412607289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919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2547106072088836"/>
          <c:y val="8.4306731827751627E-2"/>
          <c:w val="0.21856169048751306"/>
          <c:h val="8.46165161383349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'Ita-Kona'!$J$17</c:f>
              <c:strCache>
                <c:ptCount val="1"/>
                <c:pt idx="0">
                  <c:v>Member1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'Ita-Kona'!$K$16:$M$16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'Ita-Kona'!$K$17:$M$17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7-4D82-BE33-2408AB86C92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'Ita-Kona'!$J$19</c:f>
              <c:strCache>
                <c:ptCount val="1"/>
                <c:pt idx="0">
                  <c:v>Member2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'Ita-Kona'!$K$19:$M$19</c:f>
              <c:numCache>
                <c:formatCode>0%</c:formatCode>
                <c:ptCount val="3"/>
                <c:pt idx="0">
                  <c:v>0.65</c:v>
                </c:pt>
                <c:pt idx="1">
                  <c:v>0.1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E-47AB-8D80-DAEC3337671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'Ita-Kona'!$J$21</c:f>
              <c:strCache>
                <c:ptCount val="1"/>
                <c:pt idx="0">
                  <c:v>Member3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'Ita-Kona'!$K$20:$M$20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'Ita-Kona'!$K$21:$M$21</c:f>
              <c:numCache>
                <c:formatCode>0%</c:formatCode>
                <c:ptCount val="3"/>
                <c:pt idx="0">
                  <c:v>0.45</c:v>
                </c:pt>
                <c:pt idx="1">
                  <c:v>0.2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5-42C7-BE18-CD71B36EC83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'Ita-Kona'!$J$23</c:f>
              <c:strCache>
                <c:ptCount val="1"/>
                <c:pt idx="0">
                  <c:v>Member4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'Ita-Kona'!$K$22:$M$22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'Ita-Kona'!$K$23:$M$23</c:f>
              <c:numCache>
                <c:formatCode>0%</c:formatCode>
                <c:ptCount val="3"/>
                <c:pt idx="0">
                  <c:v>0.3</c:v>
                </c:pt>
                <c:pt idx="1">
                  <c:v>0.45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2-4051-874A-C6DB8933A00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'Ita-Kona'!$J$25</c:f>
              <c:strCache>
                <c:ptCount val="1"/>
                <c:pt idx="0">
                  <c:v>Member5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'Ita-Kona'!$K$25:$M$25</c:f>
              <c:numCache>
                <c:formatCode>0%</c:formatCode>
                <c:ptCount val="3"/>
                <c:pt idx="0">
                  <c:v>0.68</c:v>
                </c:pt>
                <c:pt idx="1">
                  <c:v>0.26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CE-4F7A-B1E8-1A4D7C5108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'Ita-Kona'!$J$27</c:f>
              <c:strCache>
                <c:ptCount val="1"/>
                <c:pt idx="0">
                  <c:v>Member6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'Ita-Kona'!$K$27:$M$27</c:f>
              <c:numCache>
                <c:formatCode>0%</c:formatCode>
                <c:ptCount val="3"/>
                <c:pt idx="0">
                  <c:v>0.83</c:v>
                </c:pt>
                <c:pt idx="1">
                  <c:v>0.1</c:v>
                </c:pt>
                <c:pt idx="2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DF-41F3-A843-CF80BE9BD5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'[1]Ita-Kona_Nov'!$J$19</c:f>
              <c:strCache>
                <c:ptCount val="1"/>
                <c:pt idx="0">
                  <c:v>Member2</c:v>
                </c:pt>
              </c:strCache>
            </c:strRef>
          </c:tx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1842-4A41-A21D-4573AD39278D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1842-4A41-A21D-4573AD39278D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1842-4A41-A21D-4573AD39278D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'[1]Ita-Kona_Nov'!$K$18:$M$18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'[1]Ita-Kona_Nov'!$K$19:$M$19</c:f>
              <c:numCache>
                <c:formatCode>General</c:formatCode>
                <c:ptCount val="3"/>
                <c:pt idx="0">
                  <c:v>0.55000000000000004</c:v>
                </c:pt>
                <c:pt idx="1">
                  <c:v>0.1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42-4A41-A21D-4573AD39278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'Ita-Kona'!$J$35</c:f>
              <c:strCache>
                <c:ptCount val="1"/>
                <c:pt idx="0">
                  <c:v>ISG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'Ita-Kona'!$K$34:$M$34</c:f>
              <c:strCache>
                <c:ptCount val="3"/>
                <c:pt idx="0">
                  <c:v>Normal Support</c:v>
                </c:pt>
                <c:pt idx="1">
                  <c:v>Trouble Support</c:v>
                </c:pt>
                <c:pt idx="2">
                  <c:v>Develop</c:v>
                </c:pt>
              </c:strCache>
            </c:strRef>
          </c:cat>
          <c:val>
            <c:numRef>
              <c:f>'Ita-Kona'!$K$35:$M$35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9-4993-B4DA-938C32FD6A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'Ita-Kona'!$J$30</c:f>
              <c:strCache>
                <c:ptCount val="1"/>
                <c:pt idx="0">
                  <c:v>Member7</c:v>
                </c:pt>
              </c:strCache>
            </c:strRef>
          </c:tx>
          <c:dLbls>
            <c:dLbl>
              <c:idx val="1"/>
              <c:layout>
                <c:manualLayout>
                  <c:x val="4.2127867987793395E-2"/>
                  <c:y val="0.1038599985424159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2B-4C3A-B1FE-03B2477B167B}"/>
                </c:ext>
              </c:extLst>
            </c:dLbl>
            <c:dLbl>
              <c:idx val="2"/>
              <c:layout>
                <c:manualLayout>
                  <c:x val="1.4386216077057354E-2"/>
                  <c:y val="1.368090427291270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2B-4C3A-B1FE-03B2477B16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'Ita-Kona'!$K$30:$M$30</c:f>
              <c:numCache>
                <c:formatCode>0%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2B-4C3A-B1FE-03B2477B167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'Ita-Kona'!$J$32</c:f>
              <c:strCache>
                <c:ptCount val="1"/>
                <c:pt idx="0">
                  <c:v>Member8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'Ita-Kona'!$K$32:$M$32</c:f>
              <c:numCache>
                <c:formatCode>0%</c:formatCode>
                <c:ptCount val="3"/>
                <c:pt idx="0">
                  <c:v>0.3</c:v>
                </c:pt>
                <c:pt idx="1">
                  <c:v>0.69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68-8490-A87D6AC491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>
            <a:defRPr lang="ja-JP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521997109911825"/>
          <c:y val="0.23454498058857123"/>
          <c:w val="0.37158229378631041"/>
          <c:h val="0.62681622719828711"/>
        </c:manualLayout>
      </c:layout>
      <c:pieChart>
        <c:varyColors val="1"/>
        <c:ser>
          <c:idx val="0"/>
          <c:order val="0"/>
          <c:tx>
            <c:strRef>
              <c:f>'Ita-Kona'!$J$37</c:f>
              <c:strCache>
                <c:ptCount val="1"/>
                <c:pt idx="0">
                  <c:v>ISG Activity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'Ita-Kona'!$K$36:$M$36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'Ita-Kona'!$K$37:$M$37</c:f>
              <c:numCache>
                <c:formatCode>0%</c:formatCode>
                <c:ptCount val="3"/>
                <c:pt idx="0">
                  <c:v>0.49</c:v>
                </c:pt>
                <c:pt idx="1">
                  <c:v>0.24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6-4501-93F3-BF20634FDE62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A6D-4D57-A1DE-A9F2ED0A28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A6D-4D57-A1DE-A9F2ED0A28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A6D-4D57-A1DE-A9F2ED0A28F3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FA6D-4D57-A1DE-A9F2ED0A28F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CA52-427C-ACFB-5399165E188A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CA52-427C-ACFB-5399165E188A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CA52-427C-ACFB-5399165E188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CA52-427C-ACFB-5399165E18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824A-4443-8BEF-7CA3C68AB35D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24A-4443-8BEF-7CA3C68AB35D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824A-4443-8BEF-7CA3C68AB3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3-824A-4443-8BEF-7CA3C68AB35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EC8-4BA1-9570-E44AEC39CD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EC8-4BA1-9570-E44AEC39CD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EC8-4BA1-9570-E44AEC39CD6A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C8-4BA1-9570-E44AEC39CD6A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C8-4BA1-9570-E44AEC39CD6A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DEC8-4BA1-9570-E44AEC39CD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DEC8-4BA1-9570-E44AEC39CD6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E18-40E4-AC63-06D925ED354E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18-40E4-AC63-06D925ED35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2-1E18-40E4-AC63-06D925ED35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D01-40BB-B72E-821656AF7F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D01-40BB-B72E-821656AF7F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D01-40BB-B72E-821656AF7F6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D01-40BB-B72E-821656AF7F6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BD01-40BB-B72E-821656AF7F6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BD01-40BB-B72E-821656AF7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BD01-40BB-B72E-821656AF7F6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'[1]Ita-Kona_Nov'!$J$27</c:f>
              <c:strCache>
                <c:ptCount val="1"/>
                <c:pt idx="0">
                  <c:v>Member6</c:v>
                </c:pt>
              </c:strCache>
            </c:strRef>
          </c:tx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A3B-45E6-AE3C-FED68302EE0F}"/>
                </c:ext>
              </c:extLst>
            </c:dLbl>
            <c:dLbl>
              <c:idx val="1"/>
              <c:layout>
                <c:manualLayout>
                  <c:x val="0.11264651481909513"/>
                  <c:y val="0.157636011660197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5A3B-45E6-AE3C-FED68302EE0F}"/>
                </c:ext>
              </c:extLst>
            </c:dLbl>
            <c:dLbl>
              <c:idx val="2"/>
              <c:layout>
                <c:manualLayout>
                  <c:x val="0.11531841293113118"/>
                  <c:y val="0.1926317722066551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5A3B-45E6-AE3C-FED68302EE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'[1]Ita-Kona_Nov'!$K$26:$M$26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'[1]Ita-Kona_Nov'!$K$27:$M$27</c:f>
              <c:numCache>
                <c:formatCode>General</c:formatCode>
                <c:ptCount val="3"/>
                <c:pt idx="0">
                  <c:v>0.69</c:v>
                </c:pt>
                <c:pt idx="1">
                  <c:v>0.21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3B-45E6-AE3C-FED68302EE0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95B-4873-8CC5-320EF19722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95B-4873-8CC5-320EF19722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995B-4873-8CC5-320EF1972226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95B-4873-8CC5-320EF1972226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95B-4873-8CC5-320EF1972226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95B-4873-8CC5-320EF19722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6-995B-4873-8CC5-320EF197222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EA-426D-B157-1D6FF9019603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EA-426D-B157-1D6FF9019603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EA-426D-B157-1D6FF9019603}"/>
            </c:ext>
          </c:extLst>
        </c:ser>
        <c:ser>
          <c:idx val="3"/>
          <c:order val="3"/>
          <c:tx>
            <c:strRef>
              <c:f>P3_draft!$E$80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P3_draft!$E$81:$E$83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EA-426D-B157-1D6FF9019603}"/>
            </c:ext>
          </c:extLst>
        </c:ser>
        <c:ser>
          <c:idx val="4"/>
          <c:order val="4"/>
          <c:tx>
            <c:strRef>
              <c:f>P3_draft!$F$80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P3_draft!$F$81:$F$83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EA-426D-B157-1D6FF9019603}"/>
            </c:ext>
          </c:extLst>
        </c:ser>
        <c:ser>
          <c:idx val="5"/>
          <c:order val="5"/>
          <c:tx>
            <c:strRef>
              <c:f>P3_draft!$G$80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P3_draft!$G$81:$G$83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EA-426D-B157-1D6FF9019603}"/>
            </c:ext>
          </c:extLst>
        </c:ser>
        <c:ser>
          <c:idx val="6"/>
          <c:order val="6"/>
          <c:tx>
            <c:strRef>
              <c:f>P3_draft!$H$80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P3_draft!$H$81:$H$83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EA-426D-B157-1D6FF9019603}"/>
            </c:ext>
          </c:extLst>
        </c:ser>
        <c:ser>
          <c:idx val="7"/>
          <c:order val="7"/>
          <c:tx>
            <c:strRef>
              <c:f>P3_draft!$I$80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P3_draft!$I$81:$I$83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EA-426D-B157-1D6FF9019603}"/>
            </c:ext>
          </c:extLst>
        </c:ser>
        <c:ser>
          <c:idx val="8"/>
          <c:order val="8"/>
          <c:tx>
            <c:strRef>
              <c:f>P3_draft!$J$80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P3_draft!$J$81:$J$83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EA-426D-B157-1D6FF9019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P3_draft!$B$80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P3_draft!$B$81:$B$83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5C-49F1-ACD2-81F6EC10226A}"/>
            </c:ext>
          </c:extLst>
        </c:ser>
        <c:ser>
          <c:idx val="1"/>
          <c:order val="1"/>
          <c:tx>
            <c:strRef>
              <c:f>P3_draft!$C$80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P3_draft!$C$81:$C$83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5C-49F1-ACD2-81F6EC10226A}"/>
            </c:ext>
          </c:extLst>
        </c:ser>
        <c:ser>
          <c:idx val="2"/>
          <c:order val="2"/>
          <c:tx>
            <c:strRef>
              <c:f>P3_draft!$D$80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P3_draft!$A$81:$A$83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P3_draft!$D$81:$D$83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5C-49F1-ACD2-81F6EC102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AFA6-419F-B6DF-1915169226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#REF!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Lit>
                    <c:formatCode>General</c:formatCode>
                    <c:ptCount val="3"/>
                    <c:pt idx="0">
                      <c:v>0</c:v>
                    </c:pt>
                    <c:pt idx="1">
                      <c:v>0</c:v>
                    </c:pt>
                    <c:pt idx="2">
                      <c:v>0</c:v>
                    </c:pt>
                  </c:numLit>
                </c15:cat>
              </c15:filteredCategoryTitle>
            </c:ext>
            <c:ext xmlns:c16="http://schemas.microsoft.com/office/drawing/2014/chart" uri="{C3380CC4-5D6E-409C-BE32-E72D297353CC}">
              <c16:uniqueId val="{00000000-6D54-4FC1-8329-3DF8C736C4A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558005905403993"/>
          <c:y val="0.32160245426426309"/>
          <c:w val="0.64148820164016873"/>
          <c:h val="0.678397715083701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DF57-42C2-A024-C04E5A5F59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DF57-42C2-A024-C04E5A5F59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DF57-42C2-A024-C04E5A5F5932}"/>
              </c:ext>
            </c:extLst>
          </c:dPt>
          <c:dLbls>
            <c:delete val="1"/>
          </c:dLbls>
          <c:val>
            <c:numLit>
              <c:formatCode>General</c:formatCode>
              <c:ptCount val="3"/>
              <c:pt idx="0">
                <c:v>0</c:v>
              </c:pt>
              <c:pt idx="1">
                <c:v>0</c:v>
              </c:pt>
              <c:pt idx="2">
                <c:v>0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Member1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DF57-42C2-A024-C04E5A5F593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190-4B3E-B7D7-C0EE809CE307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190-4B3E-B7D7-C0EE809CE307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190-4B3E-B7D7-C0EE809CE3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0.1</c:v>
              </c:pt>
              <c:pt idx="2">
                <c:v>0.3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Member2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E190-4B3E-B7D7-C0EE809CE3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3561671238171444"/>
          <c:y val="3.864734299516908E-2"/>
        </c:manualLayout>
      </c:layout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0.2285229688448277"/>
                  <c:y val="-8.373590982286634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57869824600336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43AE-44EB-85EE-B2AD76DCD1CC}"/>
                </c:ext>
              </c:extLst>
            </c:dLbl>
            <c:dLbl>
              <c:idx val="1"/>
              <c:layout>
                <c:manualLayout>
                  <c:x val="0.11264651481909513"/>
                  <c:y val="0.2041367734349336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181031099500379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43AE-44EB-85EE-B2AD76DCD1CC}"/>
                </c:ext>
              </c:extLst>
            </c:dLbl>
            <c:dLbl>
              <c:idx val="2"/>
              <c:layout>
                <c:manualLayout>
                  <c:x val="3.5803226000005219E-2"/>
                  <c:y val="0.16606017144016855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307555969940843"/>
                      <c:h val="0.3038834951456310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43AE-44EB-85EE-B2AD76DCD1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0.8</c:v>
              </c:pt>
              <c:pt idx="1">
                <c:v>0.15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Member6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3-43AE-44EB-85EE-B2AD76DCD1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566-4635-B9A1-EC598AF49EB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566-4635-B9A1-EC598AF49EB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566-4635-B9A1-EC598AF49EB6}"/>
              </c:ext>
            </c:extLst>
          </c:dPt>
          <c:dLbls>
            <c:dLbl>
              <c:idx val="0"/>
              <c:layout>
                <c:manualLayout>
                  <c:x val="-0.24276449534717262"/>
                  <c:y val="-5.762924096728868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66-4635-B9A1-EC598AF49EB6}"/>
                </c:ext>
              </c:extLst>
            </c:dLbl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66-4635-B9A1-EC598AF49EB6}"/>
                </c:ext>
              </c:extLst>
            </c:dLbl>
            <c:dLbl>
              <c:idx val="2"/>
              <c:layout>
                <c:manualLayout>
                  <c:x val="8.9850393700787401E-2"/>
                  <c:y val="0.19336013657372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lang="ja-JP" sz="12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586972083035068"/>
                      <c:h val="0.286515653970551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4566-4635-B9A1-EC598AF49E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0.57999999999999996</c:v>
              </c:pt>
              <c:pt idx="1">
                <c:v>0.37</c:v>
              </c:pt>
              <c:pt idx="2">
                <c:v>0.05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Member7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4566-4635-B9A1-EC598AF49EB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dLbl>
              <c:idx val="1"/>
              <c:layout>
                <c:manualLayout>
                  <c:x val="0.17313787272148667"/>
                  <c:y val="-0.1105253170527313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982-45B2-8456-DD477D007D98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82-45B2-8456-DD477D007D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0.6</c:v>
              </c:pt>
              <c:pt idx="1">
                <c:v>0.31</c:v>
              </c:pt>
              <c:pt idx="2">
                <c:v>0.09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Member8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2-7982-45B2-8456-DD477D007D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'[1]Ita-Kona_Nov'!$J$30</c:f>
              <c:strCache>
                <c:ptCount val="1"/>
                <c:pt idx="0">
                  <c:v>Member7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50-48A6-A146-C7ACADDE4E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50-48A6-A146-C7ACADDE4E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50-48A6-A146-C7ACADDE4E45}"/>
              </c:ext>
            </c:extLst>
          </c:dPt>
          <c:dLbls>
            <c:dLbl>
              <c:idx val="1"/>
              <c:layout>
                <c:manualLayout>
                  <c:x val="0.19962109281794321"/>
                  <c:y val="3.5097009168245437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B50-48A6-A146-C7ACADDE4E45}"/>
                </c:ext>
              </c:extLst>
            </c:dLbl>
            <c:dLbl>
              <c:idx val="2"/>
              <c:layout>
                <c:manualLayout>
                  <c:x val="0.10460333077888202"/>
                  <c:y val="0.137519958155291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920283357419752"/>
                      <c:h val="0.2132012093234534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B50-48A6-A146-C7ACADDE4E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'[1]Ita-Kona_Nov'!$K$29:$M$29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'[1]Ita-Kona_Nov'!$K$30:$M$30</c:f>
              <c:numCache>
                <c:formatCode>General</c:formatCode>
                <c:ptCount val="3"/>
                <c:pt idx="0">
                  <c:v>0.74</c:v>
                </c:pt>
                <c:pt idx="1">
                  <c:v>0.2</c:v>
                </c:pt>
                <c:pt idx="2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50-48A6-A146-C7ACADDE4E4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B57-4241-A735-2D2F49A7C54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B57-4241-A735-2D2F49A7C54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B57-4241-A735-2D2F49A7C547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B57-4241-A735-2D2F49A7C547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B57-4241-A735-2D2F49A7C547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B57-4241-A735-2D2F49A7C5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0.45500000000000002</c:v>
              </c:pt>
              <c:pt idx="1">
                <c:v>0.22125</c:v>
              </c:pt>
              <c:pt idx="2">
                <c:v>0.32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ISG Activity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Normal Support (S)</c:v>
                    </c:pt>
                    <c:pt idx="1">
                      <c:v>Trouble Support (T)</c:v>
                    </c:pt>
                    <c:pt idx="2">
                      <c:v>Develop (D)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6B57-4241-A735-2D2F49A7C54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048-4EA9-BEE9-84544D38A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048-4EA9-BEE9-84544D38A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048-4EA9-BEE9-84544D38A68D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048-4EA9-BEE9-84544D38A68D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048-4EA9-BEE9-84544D38A68D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048-4EA9-BEE9-84544D38A6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0.48</c:v>
              </c:pt>
              <c:pt idx="1">
                <c:v>0.26</c:v>
              </c:pt>
              <c:pt idx="2">
                <c:v>0.26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Member5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6-E048-4EA9-BEE9-84544D38A68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5-470C-BB10-2E365EDD0537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5-470C-BB10-2E365EDD0537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C5-470C-BB10-2E365EDD0537}"/>
            </c:ext>
          </c:extLst>
        </c:ser>
        <c:ser>
          <c:idx val="3"/>
          <c:order val="3"/>
          <c:tx>
            <c:strRef>
              <c:f>'P3'!$E$74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'P3'!$E$75:$E$77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C5-470C-BB10-2E365EDD0537}"/>
            </c:ext>
          </c:extLst>
        </c:ser>
        <c:ser>
          <c:idx val="4"/>
          <c:order val="4"/>
          <c:tx>
            <c:strRef>
              <c:f>'P3'!$F$74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'P3'!$F$75:$F$77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C5-470C-BB10-2E365EDD0537}"/>
            </c:ext>
          </c:extLst>
        </c:ser>
        <c:ser>
          <c:idx val="5"/>
          <c:order val="5"/>
          <c:tx>
            <c:strRef>
              <c:f>'P3'!$G$74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'P3'!$G$75:$G$77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C5-470C-BB10-2E365EDD0537}"/>
            </c:ext>
          </c:extLst>
        </c:ser>
        <c:ser>
          <c:idx val="6"/>
          <c:order val="6"/>
          <c:tx>
            <c:strRef>
              <c:f>'P3'!$H$74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'P3'!$H$75:$H$77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C5-470C-BB10-2E365EDD0537}"/>
            </c:ext>
          </c:extLst>
        </c:ser>
        <c:ser>
          <c:idx val="7"/>
          <c:order val="7"/>
          <c:tx>
            <c:strRef>
              <c:f>'P3'!$I$74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'P3'!$I$75:$I$77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DC5-470C-BB10-2E365EDD0537}"/>
            </c:ext>
          </c:extLst>
        </c:ser>
        <c:ser>
          <c:idx val="8"/>
          <c:order val="8"/>
          <c:tx>
            <c:strRef>
              <c:f>'P3'!$J$74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'P3'!$J$75:$J$77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C5-470C-BB10-2E365EDD0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'P3'!$B$74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'P3'!$B$75:$B$77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F8-49D4-9D25-560239BF49BB}"/>
            </c:ext>
          </c:extLst>
        </c:ser>
        <c:ser>
          <c:idx val="1"/>
          <c:order val="1"/>
          <c:tx>
            <c:strRef>
              <c:f>'P3'!$C$74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'P3'!$C$75:$C$77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F8-49D4-9D25-560239BF49BB}"/>
            </c:ext>
          </c:extLst>
        </c:ser>
        <c:ser>
          <c:idx val="2"/>
          <c:order val="2"/>
          <c:tx>
            <c:strRef>
              <c:f>'P3'!$D$74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'P3'!$A$75:$A$77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'P3'!$D$75:$D$77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F8-49D4-9D25-560239BF4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190544282698289"/>
          <c:y val="0.24330927842188704"/>
          <c:w val="0.57207151392407951"/>
          <c:h val="0.6417149548910499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0.33</c:v>
              </c:pt>
              <c:pt idx="1">
                <c:v>0.1</c:v>
              </c:pt>
              <c:pt idx="2">
                <c:v>0.56999999999999995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Member3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FB4C-43FA-9C88-3ACA2E6A05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3"/>
              <c:pt idx="0">
                <c:v>0.25</c:v>
              </c:pt>
              <c:pt idx="1">
                <c:v>0.48</c:v>
              </c:pt>
              <c:pt idx="2">
                <c:v>0.27</c:v>
              </c:pt>
            </c:numLit>
          </c:val>
          <c:extLst>
            <c:ext xmlns:c15="http://schemas.microsoft.com/office/drawing/2012/chart" uri="{02D57815-91ED-43cb-92C2-25804820EDAC}">
              <c15:filteredSeriesTitle>
                <c15:tx>
                  <c:v>Member4</c:v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Lit>
                    <c:ptCount val="3"/>
                    <c:pt idx="0">
                      <c:v>S</c:v>
                    </c:pt>
                    <c:pt idx="1">
                      <c:v>T</c:v>
                    </c:pt>
                    <c:pt idx="2">
                      <c:v>D</c:v>
                    </c:pt>
                  </c:strLit>
                </c15:cat>
              </c15:filteredCategoryTitle>
            </c:ext>
            <c:ext xmlns:c16="http://schemas.microsoft.com/office/drawing/2014/chart" uri="{C3380CC4-5D6E-409C-BE32-E72D297353CC}">
              <c16:uniqueId val="{00000000-6913-4982-9243-A5D5434A5A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lang="ja-JP"/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'[1]Ita-Kona_Nov'!$J$32</c:f>
              <c:strCache>
                <c:ptCount val="1"/>
                <c:pt idx="0">
                  <c:v>Member8</c:v>
                </c:pt>
              </c:strCache>
            </c:strRef>
          </c:tx>
          <c:dLbls>
            <c:dLbl>
              <c:idx val="1"/>
              <c:layout>
                <c:manualLayout>
                  <c:x val="-0.11483609499427869"/>
                  <c:y val="-0.11052515540778547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F27-4CE7-B4F9-AC31579B5342}"/>
                </c:ext>
              </c:extLst>
            </c:dLbl>
            <c:dLbl>
              <c:idx val="2"/>
              <c:layout>
                <c:manualLayout>
                  <c:x val="0.13036047320549735"/>
                  <c:y val="0.2117863982678094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F27-4CE7-B4F9-AC31579B5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lang="ja-JP" sz="1200" b="1">
                    <a:solidFill>
                      <a:schemeClr val="tx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'[1]Ita-Kona_Nov'!$K$31:$M$31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'[1]Ita-Kona_Nov'!$K$32:$M$32</c:f>
              <c:numCache>
                <c:formatCode>General</c:formatCode>
                <c:ptCount val="3"/>
                <c:pt idx="0">
                  <c:v>0.3</c:v>
                </c:pt>
                <c:pt idx="1">
                  <c:v>0.31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7-4CE7-B4F9-AC31579B534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1" i="0" u="none" strike="noStrike" kern="1200" cap="all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'[1]Ita-Kona_Nov'!$J$37</c:f>
              <c:strCache>
                <c:ptCount val="1"/>
                <c:pt idx="0">
                  <c:v>ISG Activity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20-42B5-BEF3-4EACCABB04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20-42B5-BEF3-4EACCABB047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20-42B5-BEF3-4EACCABB0471}"/>
              </c:ext>
            </c:extLst>
          </c:dPt>
          <c:dLbls>
            <c:dLbl>
              <c:idx val="0"/>
              <c:layout>
                <c:manualLayout>
                  <c:x val="-0.17615606821734955"/>
                  <c:y val="0.1009116308076083"/>
                </c:manualLayout>
              </c:layout>
              <c:tx>
                <c:rich>
                  <a:bodyPr/>
                  <a:lstStyle/>
                  <a:p>
                    <a:fld id="{5C57FD21-1202-4C4C-ACFA-724A2D0CDB75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3A9FC0A-8E69-4AD2-96F0-FB5E891B8554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877491854896974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6620-42B5-BEF3-4EACCABB0471}"/>
                </c:ext>
              </c:extLst>
            </c:dLbl>
            <c:dLbl>
              <c:idx val="1"/>
              <c:layout>
                <c:manualLayout>
                  <c:x val="0.20425800324853816"/>
                  <c:y val="-0.12604912118527647"/>
                </c:manualLayout>
              </c:layout>
              <c:tx>
                <c:rich>
                  <a:bodyPr/>
                  <a:lstStyle/>
                  <a:p>
                    <a:fld id="{CBD0A1B0-5E5F-44A2-8AD9-D41A49A4D36D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B76D575-D4E3-4134-AAEE-D2D761763BDC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059533837329757"/>
                      <c:h val="0.2802157779856563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620-42B5-BEF3-4EACCABB0471}"/>
                </c:ext>
              </c:extLst>
            </c:dLbl>
            <c:dLbl>
              <c:idx val="2"/>
              <c:layout>
                <c:manualLayout>
                  <c:x val="0.20961705564758631"/>
                  <c:y val="0.17085442103506271"/>
                </c:manualLayout>
              </c:layout>
              <c:tx>
                <c:rich>
                  <a:bodyPr/>
                  <a:lstStyle/>
                  <a:p>
                    <a:fld id="{D48592EB-9E88-472E-847B-116017C85F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68450FC-93E0-4422-8720-4A991A5A6735}" type="PERCENTAGE">
                      <a:rPr lang="en-US" sz="1600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0987811488036393"/>
                      <c:h val="0.1719311506080448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620-42B5-BEF3-4EACCABB047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400" b="1" i="0" u="none" strike="noStrike" kern="1200" spc="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'[1]Ita-Kona_Nov'!$K$36:$M$36</c:f>
              <c:strCache>
                <c:ptCount val="3"/>
                <c:pt idx="0">
                  <c:v>Normal Support (S)</c:v>
                </c:pt>
                <c:pt idx="1">
                  <c:v>Trouble Support (T)</c:v>
                </c:pt>
                <c:pt idx="2">
                  <c:v>Develop (D)</c:v>
                </c:pt>
              </c:strCache>
            </c:strRef>
          </c:cat>
          <c:val>
            <c:numRef>
              <c:f>'[1]Ita-Kona_Nov'!$K$37:$M$37</c:f>
              <c:numCache>
                <c:formatCode>General</c:formatCode>
                <c:ptCount val="3"/>
                <c:pt idx="0">
                  <c:v>0.44</c:v>
                </c:pt>
                <c:pt idx="1">
                  <c:v>0.21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620-42B5-BEF3-4EACCABB047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1" i="0" u="none" strike="noStrike" kern="1200" cap="all" spc="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'[1]Ita-Kona_Nov'!$J$25</c:f>
              <c:strCache>
                <c:ptCount val="1"/>
                <c:pt idx="0">
                  <c:v>Member5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4E5-4465-AD3C-6763C90A9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4E5-4465-AD3C-6763C90A982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4E5-4465-AD3C-6763C90A9822}"/>
              </c:ext>
            </c:extLst>
          </c:dPt>
          <c:dLbls>
            <c:dLbl>
              <c:idx val="0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E5-4465-AD3C-6763C90A9822}"/>
                </c:ext>
              </c:extLst>
            </c:dLbl>
            <c:dLbl>
              <c:idx val="1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E5-4465-AD3C-6763C90A9822}"/>
                </c:ext>
              </c:extLst>
            </c:dLbl>
            <c:dLbl>
              <c:idx val="2"/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E5-4465-AD3C-6763C90A98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'[1]Ita-Kona_Nov'!$K$24:$M$24</c:f>
              <c:strCache>
                <c:ptCount val="3"/>
                <c:pt idx="0">
                  <c:v>S</c:v>
                </c:pt>
                <c:pt idx="1">
                  <c:v>T</c:v>
                </c:pt>
                <c:pt idx="2">
                  <c:v>D</c:v>
                </c:pt>
              </c:strCache>
            </c:strRef>
          </c:cat>
          <c:val>
            <c:numRef>
              <c:f>'[1]Ita-Kona_Nov'!$K$25:$M$25</c:f>
              <c:numCache>
                <c:formatCode>General</c:formatCode>
                <c:ptCount val="3"/>
                <c:pt idx="0">
                  <c:v>0.6</c:v>
                </c:pt>
                <c:pt idx="1">
                  <c:v>0.26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E5-4465-AD3C-6763C90A982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1-4429-B912-A36AF9265E4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81-4429-B912-A36AF9265E4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81-4429-B912-A36AF9265E48}"/>
            </c:ext>
          </c:extLst>
        </c:ser>
        <c:ser>
          <c:idx val="3"/>
          <c:order val="3"/>
          <c:tx>
            <c:strRef>
              <c:f>P3_1!$E$76</c:f>
              <c:strCache>
                <c:ptCount val="1"/>
                <c:pt idx="0">
                  <c:v>Jul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P3_1!$E$77:$E$79</c:f>
              <c:numCache>
                <c:formatCode>0%</c:formatCode>
                <c:ptCount val="3"/>
                <c:pt idx="0">
                  <c:v>0.45</c:v>
                </c:pt>
                <c:pt idx="1">
                  <c:v>0.25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81-4429-B912-A36AF9265E48}"/>
            </c:ext>
          </c:extLst>
        </c:ser>
        <c:ser>
          <c:idx val="4"/>
          <c:order val="4"/>
          <c:tx>
            <c:strRef>
              <c:f>P3_1!$F$76</c:f>
              <c:strCache>
                <c:ptCount val="1"/>
                <c:pt idx="0">
                  <c:v>Aug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ja-JP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P3_1!$F$77:$F$79</c:f>
              <c:numCache>
                <c:formatCode>0%</c:formatCode>
                <c:ptCount val="3"/>
                <c:pt idx="0">
                  <c:v>0.37</c:v>
                </c:pt>
                <c:pt idx="1">
                  <c:v>0.32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81-4429-B912-A36AF9265E48}"/>
            </c:ext>
          </c:extLst>
        </c:ser>
        <c:ser>
          <c:idx val="5"/>
          <c:order val="5"/>
          <c:tx>
            <c:strRef>
              <c:f>P3_1!$G$76</c:f>
              <c:strCache>
                <c:ptCount val="1"/>
                <c:pt idx="0">
                  <c:v>Sep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P3_1!$G$77:$G$79</c:f>
              <c:numCache>
                <c:formatCode>0%</c:formatCode>
                <c:ptCount val="3"/>
                <c:pt idx="0">
                  <c:v>0.26</c:v>
                </c:pt>
                <c:pt idx="1">
                  <c:v>0.3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81-4429-B912-A36AF9265E48}"/>
            </c:ext>
          </c:extLst>
        </c:ser>
        <c:ser>
          <c:idx val="6"/>
          <c:order val="6"/>
          <c:tx>
            <c:strRef>
              <c:f>P3_1!$H$76</c:f>
              <c:strCache>
                <c:ptCount val="1"/>
                <c:pt idx="0">
                  <c:v>Oct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P3_1!$H$77:$H$79</c:f>
              <c:numCache>
                <c:formatCode>0%</c:formatCode>
                <c:ptCount val="3"/>
                <c:pt idx="0">
                  <c:v>0.27</c:v>
                </c:pt>
                <c:pt idx="1">
                  <c:v>0.24</c:v>
                </c:pt>
                <c:pt idx="2">
                  <c:v>0.49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381-4429-B912-A36AF9265E48}"/>
            </c:ext>
          </c:extLst>
        </c:ser>
        <c:ser>
          <c:idx val="7"/>
          <c:order val="7"/>
          <c:tx>
            <c:strRef>
              <c:f>P3_1!$I$76</c:f>
              <c:strCache>
                <c:ptCount val="1"/>
                <c:pt idx="0">
                  <c:v>Nov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P3_1!$I$77:$I$79</c:f>
              <c:numCache>
                <c:formatCode>0%</c:formatCode>
                <c:ptCount val="3"/>
                <c:pt idx="0">
                  <c:v>0.28000000000000003</c:v>
                </c:pt>
                <c:pt idx="1">
                  <c:v>0.19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381-4429-B912-A36AF9265E48}"/>
            </c:ext>
          </c:extLst>
        </c:ser>
        <c:ser>
          <c:idx val="8"/>
          <c:order val="8"/>
          <c:tx>
            <c:strRef>
              <c:f>P3_1!$J$76</c:f>
              <c:strCache>
                <c:ptCount val="1"/>
                <c:pt idx="0">
                  <c:v>Dec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P3_1!$J$77:$J$79</c:f>
              <c:numCache>
                <c:formatCode>0%</c:formatCode>
                <c:ptCount val="3"/>
                <c:pt idx="0">
                  <c:v>0.32</c:v>
                </c:pt>
                <c:pt idx="1">
                  <c:v>0.22</c:v>
                </c:pt>
                <c:pt idx="2">
                  <c:v>0.46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381-4429-B912-A36AF9265E48}"/>
            </c:ext>
          </c:extLst>
        </c:ser>
        <c:ser>
          <c:idx val="9"/>
          <c:order val="9"/>
          <c:tx>
            <c:strRef>
              <c:f>P3_1!$K$76</c:f>
              <c:strCache>
                <c:ptCount val="1"/>
                <c:pt idx="0">
                  <c:v>Jan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P3_1!$K$77:$K$79</c:f>
              <c:numCache>
                <c:formatCode>0%</c:formatCode>
                <c:ptCount val="3"/>
                <c:pt idx="0">
                  <c:v>0.28999999999999998</c:v>
                </c:pt>
                <c:pt idx="1">
                  <c:v>0.18</c:v>
                </c:pt>
                <c:pt idx="2">
                  <c:v>0.53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381-4429-B912-A36AF9265E48}"/>
            </c:ext>
          </c:extLst>
        </c:ser>
        <c:ser>
          <c:idx val="10"/>
          <c:order val="10"/>
          <c:tx>
            <c:strRef>
              <c:f>P3_1!$L$76</c:f>
              <c:strCache>
                <c:ptCount val="1"/>
                <c:pt idx="0">
                  <c:v>Feb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P3_1!$L$77:$L$79</c:f>
              <c:numCache>
                <c:formatCode>0%</c:formatCode>
                <c:ptCount val="3"/>
                <c:pt idx="0">
                  <c:v>0.31</c:v>
                </c:pt>
                <c:pt idx="1">
                  <c:v>0.24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381-4429-B912-A36AF9265E48}"/>
            </c:ext>
          </c:extLst>
        </c:ser>
        <c:ser>
          <c:idx val="11"/>
          <c:order val="11"/>
          <c:tx>
            <c:strRef>
              <c:f>P3_1!$M$76</c:f>
              <c:strCache>
                <c:ptCount val="1"/>
                <c:pt idx="0">
                  <c:v>Mar</c:v>
                </c:pt>
              </c:strCache>
            </c:strRef>
          </c:tx>
          <c:invertIfNegative val="0"/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P3_1!$M$77:$M$79</c:f>
              <c:numCache>
                <c:formatCode>0%</c:formatCode>
                <c:ptCount val="3"/>
                <c:pt idx="0">
                  <c:v>0.35</c:v>
                </c:pt>
                <c:pt idx="1">
                  <c:v>0.21</c:v>
                </c:pt>
                <c:pt idx="2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381-4429-B912-A36AF9265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67320520"/>
        <c:axId val="467321304"/>
      </c:barChart>
      <c:catAx>
        <c:axId val="46732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1304"/>
        <c:crosses val="autoZero"/>
        <c:auto val="1"/>
        <c:lblAlgn val="ctr"/>
        <c:lblOffset val="100"/>
        <c:noMultiLvlLbl val="0"/>
      </c:catAx>
      <c:valAx>
        <c:axId val="46732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Activity Comparation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P3_1!$B$76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P3_1!$B$77:$B$79</c:f>
              <c:numCache>
                <c:formatCode>0%</c:formatCode>
                <c:ptCount val="3"/>
                <c:pt idx="0">
                  <c:v>0.4</c:v>
                </c:pt>
                <c:pt idx="1">
                  <c:v>0.4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16-4147-9491-F9B680617E98}"/>
            </c:ext>
          </c:extLst>
        </c:ser>
        <c:ser>
          <c:idx val="1"/>
          <c:order val="1"/>
          <c:tx>
            <c:strRef>
              <c:f>P3_1!$C$76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P3_1!$C$77:$C$79</c:f>
              <c:numCache>
                <c:formatCode>0%</c:formatCode>
                <c:ptCount val="3"/>
                <c:pt idx="0">
                  <c:v>0.38</c:v>
                </c:pt>
                <c:pt idx="1">
                  <c:v>0.2</c:v>
                </c:pt>
                <c:pt idx="2">
                  <c:v>0.42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16-4147-9491-F9B680617E98}"/>
            </c:ext>
          </c:extLst>
        </c:ser>
        <c:ser>
          <c:idx val="2"/>
          <c:order val="2"/>
          <c:tx>
            <c:strRef>
              <c:f>P3_1!$D$76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strRef>
              <c:f>P3_1!$A$77:$A$79</c:f>
              <c:strCache>
                <c:ptCount val="3"/>
                <c:pt idx="0">
                  <c:v>Develop</c:v>
                </c:pt>
                <c:pt idx="1">
                  <c:v>Trouble Support</c:v>
                </c:pt>
                <c:pt idx="2">
                  <c:v>Normal Support</c:v>
                </c:pt>
              </c:strCache>
            </c:strRef>
          </c:cat>
          <c:val>
            <c:numRef>
              <c:f>P3_1!$D$77:$D$79</c:f>
              <c:numCache>
                <c:formatCode>0%</c:formatCode>
                <c:ptCount val="3"/>
                <c:pt idx="0">
                  <c:v>0.36</c:v>
                </c:pt>
                <c:pt idx="1">
                  <c:v>0.19</c:v>
                </c:pt>
                <c:pt idx="2">
                  <c:v>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16-4147-9491-F9B680617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20912"/>
        <c:axId val="467324048"/>
      </c:lineChart>
      <c:catAx>
        <c:axId val="4673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4048"/>
        <c:crosses val="autoZero"/>
        <c:auto val="1"/>
        <c:lblAlgn val="ctr"/>
        <c:lblOffset val="100"/>
        <c:noMultiLvlLbl val="0"/>
      </c:catAx>
      <c:valAx>
        <c:axId val="4673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3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1.xml"/><Relationship Id="rId3" Type="http://schemas.openxmlformats.org/officeDocument/2006/relationships/chart" Target="../charts/chart26.xml"/><Relationship Id="rId7" Type="http://schemas.openxmlformats.org/officeDocument/2006/relationships/chart" Target="../charts/chart30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6" Type="http://schemas.openxmlformats.org/officeDocument/2006/relationships/chart" Target="../charts/chart29.xml"/><Relationship Id="rId11" Type="http://schemas.openxmlformats.org/officeDocument/2006/relationships/chart" Target="../charts/chart34.xml"/><Relationship Id="rId5" Type="http://schemas.openxmlformats.org/officeDocument/2006/relationships/chart" Target="../charts/chart28.xml"/><Relationship Id="rId10" Type="http://schemas.openxmlformats.org/officeDocument/2006/relationships/chart" Target="../charts/chart33.xml"/><Relationship Id="rId4" Type="http://schemas.openxmlformats.org/officeDocument/2006/relationships/chart" Target="../charts/chart27.xml"/><Relationship Id="rId9" Type="http://schemas.openxmlformats.org/officeDocument/2006/relationships/chart" Target="../charts/chart32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25</xdr:row>
      <xdr:rowOff>28359</xdr:rowOff>
    </xdr:from>
    <xdr:to>
      <xdr:col>1</xdr:col>
      <xdr:colOff>4214874</xdr:colOff>
      <xdr:row>35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25</xdr:row>
      <xdr:rowOff>28360</xdr:rowOff>
    </xdr:from>
    <xdr:to>
      <xdr:col>2</xdr:col>
      <xdr:colOff>612321</xdr:colOff>
      <xdr:row>35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35</xdr:row>
      <xdr:rowOff>169619</xdr:rowOff>
    </xdr:from>
    <xdr:to>
      <xdr:col>2</xdr:col>
      <xdr:colOff>625928</xdr:colOff>
      <xdr:row>46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35</xdr:row>
      <xdr:rowOff>168090</xdr:rowOff>
    </xdr:from>
    <xdr:to>
      <xdr:col>3</xdr:col>
      <xdr:colOff>1660072</xdr:colOff>
      <xdr:row>46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35</xdr:row>
      <xdr:rowOff>149678</xdr:rowOff>
    </xdr:from>
    <xdr:to>
      <xdr:col>4</xdr:col>
      <xdr:colOff>964508</xdr:colOff>
      <xdr:row>46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25</xdr:row>
      <xdr:rowOff>25368</xdr:rowOff>
    </xdr:from>
    <xdr:to>
      <xdr:col>1</xdr:col>
      <xdr:colOff>2162736</xdr:colOff>
      <xdr:row>46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35</xdr:row>
      <xdr:rowOff>175782</xdr:rowOff>
    </xdr:from>
    <xdr:to>
      <xdr:col>1</xdr:col>
      <xdr:colOff>4224618</xdr:colOff>
      <xdr:row>46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24</xdr:row>
      <xdr:rowOff>557894</xdr:rowOff>
    </xdr:from>
    <xdr:to>
      <xdr:col>8</xdr:col>
      <xdr:colOff>3333750</xdr:colOff>
      <xdr:row>46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85354</xdr:colOff>
      <xdr:row>27</xdr:row>
      <xdr:rowOff>136073</xdr:rowOff>
    </xdr:from>
    <xdr:to>
      <xdr:col>23</xdr:col>
      <xdr:colOff>49336</xdr:colOff>
      <xdr:row>50</xdr:row>
      <xdr:rowOff>27216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25</xdr:row>
      <xdr:rowOff>27213</xdr:rowOff>
    </xdr:from>
    <xdr:to>
      <xdr:col>3</xdr:col>
      <xdr:colOff>1673678</xdr:colOff>
      <xdr:row>35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25</xdr:row>
      <xdr:rowOff>27215</xdr:rowOff>
    </xdr:from>
    <xdr:to>
      <xdr:col>4</xdr:col>
      <xdr:colOff>966108</xdr:colOff>
      <xdr:row>35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598714</xdr:colOff>
      <xdr:row>84</xdr:row>
      <xdr:rowOff>54428</xdr:rowOff>
    </xdr:from>
    <xdr:to>
      <xdr:col>11</xdr:col>
      <xdr:colOff>312964</xdr:colOff>
      <xdr:row>107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15</xdr:col>
      <xdr:colOff>612320</xdr:colOff>
      <xdr:row>97</xdr:row>
      <xdr:rowOff>54429</xdr:rowOff>
    </xdr:from>
    <xdr:to>
      <xdr:col>18</xdr:col>
      <xdr:colOff>624700</xdr:colOff>
      <xdr:row>108</xdr:row>
      <xdr:rowOff>106254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097249" y="24751393"/>
          <a:ext cx="3169237" cy="2147325"/>
        </a:xfrm>
        <a:prstGeom prst="rect">
          <a:avLst/>
        </a:prstGeom>
      </xdr:spPr>
    </xdr:pic>
    <xdr:clientData/>
  </xdr:twoCellAnchor>
  <xdr:twoCellAnchor editAs="oneCell">
    <xdr:from>
      <xdr:col>3</xdr:col>
      <xdr:colOff>108858</xdr:colOff>
      <xdr:row>122</xdr:row>
      <xdr:rowOff>136071</xdr:rowOff>
    </xdr:from>
    <xdr:to>
      <xdr:col>8</xdr:col>
      <xdr:colOff>618632</xdr:colOff>
      <xdr:row>144</xdr:row>
      <xdr:rowOff>115209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388179" y="30003750"/>
          <a:ext cx="5680489" cy="4170138"/>
        </a:xfrm>
        <a:prstGeom prst="rect">
          <a:avLst/>
        </a:prstGeom>
      </xdr:spPr>
    </xdr:pic>
    <xdr:clientData/>
  </xdr:twoCellAnchor>
  <xdr:twoCellAnchor>
    <xdr:from>
      <xdr:col>8</xdr:col>
      <xdr:colOff>2775857</xdr:colOff>
      <xdr:row>114</xdr:row>
      <xdr:rowOff>97973</xdr:rowOff>
    </xdr:from>
    <xdr:to>
      <xdr:col>16</xdr:col>
      <xdr:colOff>435428</xdr:colOff>
      <xdr:row>130</xdr:row>
      <xdr:rowOff>176892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180975</xdr:rowOff>
    </xdr:from>
    <xdr:to>
      <xdr:col>2</xdr:col>
      <xdr:colOff>361949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523875</xdr:colOff>
      <xdr:row>11</xdr:row>
      <xdr:rowOff>180975</xdr:rowOff>
    </xdr:from>
    <xdr:to>
      <xdr:col>5</xdr:col>
      <xdr:colOff>19050</xdr:colOff>
      <xdr:row>21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47625</xdr:colOff>
      <xdr:row>13</xdr:row>
      <xdr:rowOff>161925</xdr:rowOff>
    </xdr:from>
    <xdr:to>
      <xdr:col>7</xdr:col>
      <xdr:colOff>933451</xdr:colOff>
      <xdr:row>23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180975</xdr:colOff>
      <xdr:row>21</xdr:row>
      <xdr:rowOff>142875</xdr:rowOff>
    </xdr:from>
    <xdr:to>
      <xdr:col>2</xdr:col>
      <xdr:colOff>361950</xdr:colOff>
      <xdr:row>32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504825</xdr:colOff>
      <xdr:row>21</xdr:row>
      <xdr:rowOff>171449</xdr:rowOff>
    </xdr:from>
    <xdr:to>
      <xdr:col>5</xdr:col>
      <xdr:colOff>19050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142875</xdr:colOff>
      <xdr:row>23</xdr:row>
      <xdr:rowOff>123826</xdr:rowOff>
    </xdr:from>
    <xdr:to>
      <xdr:col>7</xdr:col>
      <xdr:colOff>876300</xdr:colOff>
      <xdr:row>34</xdr:row>
      <xdr:rowOff>9526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447675</xdr:colOff>
      <xdr:row>43</xdr:row>
      <xdr:rowOff>76199</xdr:rowOff>
    </xdr:from>
    <xdr:to>
      <xdr:col>11</xdr:col>
      <xdr:colOff>781050</xdr:colOff>
      <xdr:row>57</xdr:row>
      <xdr:rowOff>28574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190500</xdr:colOff>
      <xdr:row>33</xdr:row>
      <xdr:rowOff>9524</xdr:rowOff>
    </xdr:from>
    <xdr:to>
      <xdr:col>2</xdr:col>
      <xdr:colOff>400050</xdr:colOff>
      <xdr:row>43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571500</xdr:colOff>
      <xdr:row>33</xdr:row>
      <xdr:rowOff>28574</xdr:rowOff>
    </xdr:from>
    <xdr:to>
      <xdr:col>5</xdr:col>
      <xdr:colOff>85725</xdr:colOff>
      <xdr:row>43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552450</xdr:colOff>
      <xdr:row>15</xdr:row>
      <xdr:rowOff>66674</xdr:rowOff>
    </xdr:from>
    <xdr:to>
      <xdr:col>20</xdr:col>
      <xdr:colOff>523875</xdr:colOff>
      <xdr:row>29</xdr:row>
      <xdr:rowOff>19049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32</xdr:row>
      <xdr:rowOff>28359</xdr:rowOff>
    </xdr:from>
    <xdr:to>
      <xdr:col>1</xdr:col>
      <xdr:colOff>4214874</xdr:colOff>
      <xdr:row>42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32</xdr:row>
      <xdr:rowOff>28360</xdr:rowOff>
    </xdr:from>
    <xdr:to>
      <xdr:col>2</xdr:col>
      <xdr:colOff>612321</xdr:colOff>
      <xdr:row>42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42</xdr:row>
      <xdr:rowOff>169619</xdr:rowOff>
    </xdr:from>
    <xdr:to>
      <xdr:col>2</xdr:col>
      <xdr:colOff>625928</xdr:colOff>
      <xdr:row>53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42</xdr:row>
      <xdr:rowOff>168090</xdr:rowOff>
    </xdr:from>
    <xdr:to>
      <xdr:col>3</xdr:col>
      <xdr:colOff>1660072</xdr:colOff>
      <xdr:row>53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42</xdr:row>
      <xdr:rowOff>149678</xdr:rowOff>
    </xdr:from>
    <xdr:to>
      <xdr:col>4</xdr:col>
      <xdr:colOff>964508</xdr:colOff>
      <xdr:row>53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32</xdr:row>
      <xdr:rowOff>25368</xdr:rowOff>
    </xdr:from>
    <xdr:to>
      <xdr:col>1</xdr:col>
      <xdr:colOff>2162736</xdr:colOff>
      <xdr:row>53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42</xdr:row>
      <xdr:rowOff>175782</xdr:rowOff>
    </xdr:from>
    <xdr:to>
      <xdr:col>1</xdr:col>
      <xdr:colOff>4224618</xdr:colOff>
      <xdr:row>53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31</xdr:row>
      <xdr:rowOff>557894</xdr:rowOff>
    </xdr:from>
    <xdr:to>
      <xdr:col>8</xdr:col>
      <xdr:colOff>2939143</xdr:colOff>
      <xdr:row>53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30</xdr:row>
      <xdr:rowOff>0</xdr:rowOff>
    </xdr:from>
    <xdr:to>
      <xdr:col>22</xdr:col>
      <xdr:colOff>471159</xdr:colOff>
      <xdr:row>44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32</xdr:row>
      <xdr:rowOff>27213</xdr:rowOff>
    </xdr:from>
    <xdr:to>
      <xdr:col>3</xdr:col>
      <xdr:colOff>1673678</xdr:colOff>
      <xdr:row>42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32</xdr:row>
      <xdr:rowOff>27215</xdr:rowOff>
    </xdr:from>
    <xdr:to>
      <xdr:col>4</xdr:col>
      <xdr:colOff>966108</xdr:colOff>
      <xdr:row>42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2206544</xdr:colOff>
      <xdr:row>26</xdr:row>
      <xdr:rowOff>28359</xdr:rowOff>
    </xdr:from>
    <xdr:to>
      <xdr:col>1</xdr:col>
      <xdr:colOff>4214874</xdr:colOff>
      <xdr:row>36</xdr:row>
      <xdr:rowOff>76850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4283119</xdr:colOff>
      <xdr:row>26</xdr:row>
      <xdr:rowOff>28360</xdr:rowOff>
    </xdr:from>
    <xdr:to>
      <xdr:col>2</xdr:col>
      <xdr:colOff>612321</xdr:colOff>
      <xdr:row>36</xdr:row>
      <xdr:rowOff>57801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4271913</xdr:colOff>
      <xdr:row>36</xdr:row>
      <xdr:rowOff>169619</xdr:rowOff>
    </xdr:from>
    <xdr:to>
      <xdr:col>2</xdr:col>
      <xdr:colOff>625928</xdr:colOff>
      <xdr:row>47</xdr:row>
      <xdr:rowOff>45794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707572</xdr:colOff>
      <xdr:row>36</xdr:row>
      <xdr:rowOff>168090</xdr:rowOff>
    </xdr:from>
    <xdr:to>
      <xdr:col>3</xdr:col>
      <xdr:colOff>1660072</xdr:colOff>
      <xdr:row>47</xdr:row>
      <xdr:rowOff>37952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1755322</xdr:colOff>
      <xdr:row>36</xdr:row>
      <xdr:rowOff>149678</xdr:rowOff>
    </xdr:from>
    <xdr:to>
      <xdr:col>4</xdr:col>
      <xdr:colOff>964508</xdr:colOff>
      <xdr:row>47</xdr:row>
      <xdr:rowOff>27213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22413</xdr:colOff>
      <xdr:row>26</xdr:row>
      <xdr:rowOff>25368</xdr:rowOff>
    </xdr:from>
    <xdr:to>
      <xdr:col>1</xdr:col>
      <xdr:colOff>2162736</xdr:colOff>
      <xdr:row>47</xdr:row>
      <xdr:rowOff>33618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2217748</xdr:colOff>
      <xdr:row>36</xdr:row>
      <xdr:rowOff>175782</xdr:rowOff>
    </xdr:from>
    <xdr:to>
      <xdr:col>1</xdr:col>
      <xdr:colOff>4224618</xdr:colOff>
      <xdr:row>47</xdr:row>
      <xdr:rowOff>51958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1138196</xdr:colOff>
      <xdr:row>25</xdr:row>
      <xdr:rowOff>557894</xdr:rowOff>
    </xdr:from>
    <xdr:to>
      <xdr:col>8</xdr:col>
      <xdr:colOff>2939143</xdr:colOff>
      <xdr:row>47</xdr:row>
      <xdr:rowOff>40822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507176</xdr:colOff>
      <xdr:row>24</xdr:row>
      <xdr:rowOff>0</xdr:rowOff>
    </xdr:from>
    <xdr:to>
      <xdr:col>22</xdr:col>
      <xdr:colOff>471159</xdr:colOff>
      <xdr:row>38</xdr:row>
      <xdr:rowOff>122463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710291</xdr:colOff>
      <xdr:row>26</xdr:row>
      <xdr:rowOff>27213</xdr:rowOff>
    </xdr:from>
    <xdr:to>
      <xdr:col>3</xdr:col>
      <xdr:colOff>1673678</xdr:colOff>
      <xdr:row>36</xdr:row>
      <xdr:rowOff>54429</xdr:rowOff>
    </xdr:to>
    <xdr:graphicFrame macro="">
      <xdr:nvGraphicFramePr>
        <xdr:cNvPr id="11" name="Chart 3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1768930</xdr:colOff>
      <xdr:row>26</xdr:row>
      <xdr:rowOff>27215</xdr:rowOff>
    </xdr:from>
    <xdr:to>
      <xdr:col>4</xdr:col>
      <xdr:colOff>966108</xdr:colOff>
      <xdr:row>36</xdr:row>
      <xdr:rowOff>37417</xdr:rowOff>
    </xdr:to>
    <xdr:graphicFrame macro="">
      <xdr:nvGraphicFramePr>
        <xdr:cNvPr id="12" name="Chart 4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0.18591</cdr:x>
      <cdr:y>0.329</cdr:y>
    </cdr:from>
    <cdr:to>
      <cdr:x>0.95017</cdr:x>
      <cdr:y>0.73025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747E165-C7E2-4D8D-878A-C3AA59C3C98E}"/>
            </a:ext>
          </a:extLst>
        </cdr:cNvPr>
        <cdr:cNvSpPr txBox="1"/>
      </cdr:nvSpPr>
      <cdr:spPr>
        <a:xfrm xmlns:a="http://schemas.openxmlformats.org/drawingml/2006/main">
          <a:off x="373368" y="624791"/>
          <a:ext cx="1534887" cy="7619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600"/>
            <a:t>Maternity leave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346364</xdr:colOff>
      <xdr:row>7</xdr:row>
      <xdr:rowOff>502227</xdr:rowOff>
    </xdr:from>
    <xdr:to>
      <xdr:col>23</xdr:col>
      <xdr:colOff>484909</xdr:colOff>
      <xdr:row>7</xdr:row>
      <xdr:rowOff>502227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18547773" y="3550227"/>
          <a:ext cx="744681" cy="0"/>
        </a:xfrm>
        <a:prstGeom prst="line">
          <a:avLst/>
        </a:prstGeom>
        <a:ln w="25400" cmpd="sng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07.Committee\ITAKONA\Feb\Feb_Analytic_Itako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a-Kona (2)"/>
      <sheetName val="KPI_Apr"/>
      <sheetName val="Ita-Kona"/>
      <sheetName val="Sheet1"/>
      <sheetName val="OT_Apr"/>
      <sheetName val="Plan"/>
      <sheetName val="Pivot"/>
      <sheetName val="May_Act"/>
      <sheetName val="Ita-Kona_Jun"/>
      <sheetName val="Jun_Act"/>
      <sheetName val="Jul"/>
      <sheetName val="Project"/>
      <sheetName val="Aug"/>
      <sheetName val="P8"/>
      <sheetName val="Sep"/>
      <sheetName val="P9"/>
      <sheetName val="Re_Schedule_KPI"/>
      <sheetName val="Ita-Kona_Nov"/>
      <sheetName val="Nov"/>
      <sheetName val="Sheet2"/>
      <sheetName val="P11"/>
      <sheetName val="ISG"/>
      <sheetName val="Feb"/>
      <sheetName val="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6">
          <cell r="K16" t="str">
            <v>S</v>
          </cell>
          <cell r="L16" t="str">
            <v>T</v>
          </cell>
          <cell r="M16" t="str">
            <v>D</v>
          </cell>
        </row>
        <row r="17">
          <cell r="J17" t="str">
            <v>Member1</v>
          </cell>
          <cell r="K17">
            <v>0</v>
          </cell>
          <cell r="L17">
            <v>0</v>
          </cell>
          <cell r="M17">
            <v>0</v>
          </cell>
        </row>
        <row r="18">
          <cell r="K18" t="str">
            <v>S</v>
          </cell>
          <cell r="L18" t="str">
            <v>T</v>
          </cell>
          <cell r="M18" t="str">
            <v>D</v>
          </cell>
        </row>
        <row r="19">
          <cell r="J19" t="str">
            <v>Member2</v>
          </cell>
          <cell r="K19">
            <v>0.55000000000000004</v>
          </cell>
          <cell r="L19">
            <v>0.1</v>
          </cell>
          <cell r="M19">
            <v>0.35</v>
          </cell>
        </row>
        <row r="20">
          <cell r="K20" t="str">
            <v>S</v>
          </cell>
          <cell r="L20" t="str">
            <v>T</v>
          </cell>
          <cell r="M20" t="str">
            <v>D</v>
          </cell>
        </row>
        <row r="21">
          <cell r="J21" t="str">
            <v>Member3</v>
          </cell>
          <cell r="K21">
            <v>0.35</v>
          </cell>
          <cell r="L21">
            <v>0.28000000000000003</v>
          </cell>
          <cell r="M21">
            <v>0.37</v>
          </cell>
        </row>
        <row r="22">
          <cell r="K22" t="str">
            <v>S</v>
          </cell>
          <cell r="L22" t="str">
            <v>T</v>
          </cell>
          <cell r="M22" t="str">
            <v>D</v>
          </cell>
        </row>
        <row r="23">
          <cell r="J23" t="str">
            <v>Member4</v>
          </cell>
          <cell r="K23">
            <v>0.3</v>
          </cell>
          <cell r="L23">
            <v>0.32</v>
          </cell>
          <cell r="M23">
            <v>0.38</v>
          </cell>
        </row>
        <row r="24">
          <cell r="K24" t="str">
            <v>S</v>
          </cell>
          <cell r="L24" t="str">
            <v>T</v>
          </cell>
          <cell r="M24" t="str">
            <v>D</v>
          </cell>
        </row>
        <row r="25">
          <cell r="J25" t="str">
            <v>Member5</v>
          </cell>
          <cell r="K25">
            <v>0.6</v>
          </cell>
          <cell r="L25">
            <v>0.26</v>
          </cell>
          <cell r="M25">
            <v>0.14000000000000001</v>
          </cell>
        </row>
        <row r="26">
          <cell r="K26" t="str">
            <v>S</v>
          </cell>
          <cell r="L26" t="str">
            <v>T</v>
          </cell>
          <cell r="M26" t="str">
            <v>D</v>
          </cell>
        </row>
        <row r="27">
          <cell r="J27" t="str">
            <v>Member6</v>
          </cell>
          <cell r="K27">
            <v>0.69</v>
          </cell>
          <cell r="L27">
            <v>0.21</v>
          </cell>
          <cell r="M27">
            <v>0.1</v>
          </cell>
        </row>
        <row r="29">
          <cell r="K29" t="str">
            <v>S</v>
          </cell>
          <cell r="L29" t="str">
            <v>T</v>
          </cell>
          <cell r="M29" t="str">
            <v>D</v>
          </cell>
        </row>
        <row r="30">
          <cell r="J30" t="str">
            <v>Member7</v>
          </cell>
          <cell r="K30">
            <v>0.74</v>
          </cell>
          <cell r="L30">
            <v>0.2</v>
          </cell>
          <cell r="M30">
            <v>0.06</v>
          </cell>
        </row>
        <row r="31">
          <cell r="K31" t="str">
            <v>S</v>
          </cell>
          <cell r="L31" t="str">
            <v>T</v>
          </cell>
          <cell r="M31" t="str">
            <v>D</v>
          </cell>
        </row>
        <row r="32">
          <cell r="J32" t="str">
            <v>Member8</v>
          </cell>
          <cell r="K32">
            <v>0.3</v>
          </cell>
          <cell r="L32">
            <v>0.31</v>
          </cell>
          <cell r="M32">
            <v>0.39</v>
          </cell>
        </row>
        <row r="36">
          <cell r="K36" t="str">
            <v>Normal Support (S)</v>
          </cell>
          <cell r="L36" t="str">
            <v>Trouble Support (T)</v>
          </cell>
          <cell r="M36" t="str">
            <v>Develop (D)</v>
          </cell>
        </row>
        <row r="37">
          <cell r="J37" t="str">
            <v>ISG Activity</v>
          </cell>
          <cell r="K37">
            <v>0.44</v>
          </cell>
          <cell r="L37">
            <v>0.21</v>
          </cell>
          <cell r="M37">
            <v>0.35</v>
          </cell>
        </row>
      </sheetData>
      <sheetData sheetId="18"/>
      <sheetData sheetId="19"/>
      <sheetData sheetId="20"/>
      <sheetData sheetId="21"/>
      <sheetData sheetId="22"/>
      <sheetData sheetId="2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56" displayName="Table256" ref="J4:P14" totalsRowShown="0" headerRowDxfId="10" headerRowBorderDxfId="9" tableBorderDxfId="8" totalsRowBorderDxfId="7">
  <autoFilter ref="J4:P14" xr:uid="{00000000-0009-0000-0100-000002000000}"/>
  <tableColumns count="7">
    <tableColumn id="1" xr3:uid="{00000000-0010-0000-0000-000001000000}" name="Member name" dataDxfId="6"/>
    <tableColumn id="2" xr3:uid="{00000000-0010-0000-0000-000002000000}" name="Normal Support" dataDxfId="5"/>
    <tableColumn id="3" xr3:uid="{00000000-0010-0000-0000-000003000000}" name="Trouble Support" dataDxfId="4"/>
    <tableColumn id="4" xr3:uid="{00000000-0010-0000-0000-000004000000}" name="Develop" dataDxfId="3">
      <calculatedColumnFormula>100%-Table256[[#This Row],[Normal Support]]-Table256[[#This Row],[Trouble Support]]</calculatedColumnFormula>
    </tableColumn>
    <tableColumn id="5" xr3:uid="{00000000-0010-0000-0000-000005000000}" name="Line" dataDxfId="2"/>
    <tableColumn id="6" xr3:uid="{00000000-0010-0000-0000-000006000000}" name="Bar" dataDxfId="1"/>
    <tableColumn id="7" xr3:uid="{00000000-0010-0000-0000-000007000000}" name="Column1" dataDxfId="0">
      <calculatedColumnFormula>SUM(Table256[[#This Row],[Normal Support]:[Develop]])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120"/>
  <sheetViews>
    <sheetView tabSelected="1" topLeftCell="A72" zoomScale="70" zoomScaleNormal="70" workbookViewId="0">
      <selection activeCell="F87" sqref="F87"/>
    </sheetView>
  </sheetViews>
  <sheetFormatPr defaultRowHeight="15"/>
  <cols>
    <col min="1" max="1" width="16.7109375" style="68" bestFit="1" customWidth="1"/>
    <col min="2" max="2" width="15.7109375" style="68" customWidth="1"/>
    <col min="3" max="3" width="16.7109375" style="68" customWidth="1"/>
    <col min="4" max="4" width="16.140625" style="68" customWidth="1"/>
    <col min="5" max="5" width="15.42578125" style="68" customWidth="1"/>
    <col min="6" max="6" width="12.85546875" style="68" customWidth="1"/>
    <col min="7" max="8" width="16.42578125" style="68" bestFit="1" customWidth="1"/>
    <col min="9" max="9" width="50.42578125" style="68" customWidth="1"/>
    <col min="10" max="14" width="9.140625" style="68"/>
    <col min="15" max="15" width="12.140625" style="68" customWidth="1"/>
    <col min="16" max="16" width="14" style="68" customWidth="1"/>
    <col min="17" max="17" width="17.5703125" style="68" customWidth="1"/>
    <col min="18" max="18" width="15.7109375" style="68" customWidth="1"/>
    <col min="19" max="19" width="21.42578125" style="68" customWidth="1"/>
    <col min="20" max="20" width="12" style="68" customWidth="1"/>
    <col min="21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49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137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63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63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84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 t="s">
        <v>138</v>
      </c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23" t="s">
        <v>138</v>
      </c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127" t="s">
        <v>95</v>
      </c>
      <c r="B24" s="128" t="s">
        <v>67</v>
      </c>
      <c r="C24" s="129">
        <v>0</v>
      </c>
      <c r="D24" s="128" t="s">
        <v>50</v>
      </c>
      <c r="E24" s="130">
        <v>0</v>
      </c>
      <c r="F24" s="131">
        <v>43484</v>
      </c>
      <c r="G24" s="132">
        <v>43543</v>
      </c>
      <c r="H24" s="132">
        <v>43635</v>
      </c>
      <c r="I24" s="133" t="s">
        <v>60</v>
      </c>
    </row>
    <row r="25" spans="1:9" ht="45" customHeight="1"/>
    <row r="50" spans="2:3" ht="26.25">
      <c r="B50" s="134" t="s">
        <v>139</v>
      </c>
      <c r="C50" s="38"/>
    </row>
    <row r="51" spans="2:3" ht="26.25">
      <c r="B51" s="135" t="s">
        <v>143</v>
      </c>
      <c r="C51" s="39"/>
    </row>
    <row r="52" spans="2:3" ht="26.25">
      <c r="B52" s="135" t="s">
        <v>141</v>
      </c>
      <c r="C52" s="39"/>
    </row>
    <row r="53" spans="2:3" ht="26.25">
      <c r="B53" s="136" t="s">
        <v>91</v>
      </c>
      <c r="C53" s="39"/>
    </row>
    <row r="54" spans="2:3" ht="26.25">
      <c r="B54" s="135" t="s">
        <v>140</v>
      </c>
      <c r="C54" s="39"/>
    </row>
    <row r="55" spans="2:3" ht="26.25">
      <c r="B55" s="135" t="s">
        <v>135</v>
      </c>
    </row>
    <row r="56" spans="2:3" ht="26.25">
      <c r="B56" s="135" t="s">
        <v>72</v>
      </c>
    </row>
    <row r="57" spans="2:3" ht="26.25">
      <c r="B57" s="135" t="s">
        <v>142</v>
      </c>
    </row>
    <row r="75" spans="1:13" ht="15.75" thickBot="1"/>
    <row r="76" spans="1:13">
      <c r="A76" s="40" t="s">
        <v>75</v>
      </c>
      <c r="B76" s="41" t="s">
        <v>0</v>
      </c>
      <c r="C76" s="41" t="s">
        <v>1</v>
      </c>
      <c r="D76" s="42" t="s">
        <v>2</v>
      </c>
      <c r="E76" s="43" t="s">
        <v>3</v>
      </c>
      <c r="F76" s="44" t="s">
        <v>4</v>
      </c>
      <c r="G76" s="44" t="s">
        <v>5</v>
      </c>
      <c r="H76" s="44" t="s">
        <v>6</v>
      </c>
      <c r="I76" s="44" t="s">
        <v>7</v>
      </c>
      <c r="J76" s="44" t="s">
        <v>8</v>
      </c>
      <c r="K76" s="44" t="s">
        <v>9</v>
      </c>
      <c r="L76" s="44" t="s">
        <v>10</v>
      </c>
      <c r="M76" s="44" t="s">
        <v>11</v>
      </c>
    </row>
    <row r="77" spans="1:13">
      <c r="A77" s="45" t="s">
        <v>76</v>
      </c>
      <c r="B77" s="46">
        <v>0.4</v>
      </c>
      <c r="C77" s="46">
        <v>0.38</v>
      </c>
      <c r="D77" s="46">
        <v>0.36</v>
      </c>
      <c r="E77" s="47">
        <v>0.45</v>
      </c>
      <c r="F77" s="48">
        <v>0.37</v>
      </c>
      <c r="G77" s="49">
        <v>0.26</v>
      </c>
      <c r="H77" s="48">
        <v>0.27</v>
      </c>
      <c r="I77" s="48">
        <v>0.28000000000000003</v>
      </c>
      <c r="J77" s="48">
        <v>0.32</v>
      </c>
      <c r="K77" s="48">
        <v>0.28999999999999998</v>
      </c>
      <c r="L77" s="48">
        <v>0.31</v>
      </c>
      <c r="M77" s="48">
        <v>0.35</v>
      </c>
    </row>
    <row r="78" spans="1:13">
      <c r="A78" s="45" t="s">
        <v>77</v>
      </c>
      <c r="B78" s="46">
        <v>0.4</v>
      </c>
      <c r="C78" s="46">
        <v>0.2</v>
      </c>
      <c r="D78" s="46">
        <v>0.19</v>
      </c>
      <c r="E78" s="47">
        <v>0.25</v>
      </c>
      <c r="F78" s="48">
        <v>0.32</v>
      </c>
      <c r="G78" s="48">
        <v>0.3</v>
      </c>
      <c r="H78" s="48">
        <v>0.24</v>
      </c>
      <c r="I78" s="48">
        <v>0.19</v>
      </c>
      <c r="J78" s="48">
        <v>0.22</v>
      </c>
      <c r="K78" s="48">
        <v>0.18</v>
      </c>
      <c r="L78" s="48">
        <v>0.24</v>
      </c>
      <c r="M78" s="48">
        <v>0.21</v>
      </c>
    </row>
    <row r="79" spans="1:13" ht="15.75" thickBot="1">
      <c r="A79" s="50" t="s">
        <v>78</v>
      </c>
      <c r="B79" s="51">
        <v>0.2</v>
      </c>
      <c r="C79" s="51">
        <v>0.42</v>
      </c>
      <c r="D79" s="51">
        <v>0.45</v>
      </c>
      <c r="E79" s="52">
        <v>0.3</v>
      </c>
      <c r="F79" s="48">
        <v>0.31</v>
      </c>
      <c r="G79" s="48">
        <v>0.44</v>
      </c>
      <c r="H79" s="48">
        <v>0.49</v>
      </c>
      <c r="I79" s="48">
        <v>0.53</v>
      </c>
      <c r="J79" s="48">
        <v>0.46</v>
      </c>
      <c r="K79" s="48">
        <v>0.53</v>
      </c>
      <c r="L79" s="48">
        <v>0.45</v>
      </c>
      <c r="M79" s="48">
        <v>0.44</v>
      </c>
    </row>
    <row r="83" spans="1:6">
      <c r="B83" s="68">
        <v>2019</v>
      </c>
      <c r="C83" s="68">
        <v>2020</v>
      </c>
      <c r="D83" s="68">
        <v>2021</v>
      </c>
      <c r="E83" s="68">
        <v>2022</v>
      </c>
      <c r="F83" s="68">
        <v>2023</v>
      </c>
    </row>
    <row r="84" spans="1:6">
      <c r="A84" s="68" t="s">
        <v>83</v>
      </c>
      <c r="B84" s="68">
        <v>81</v>
      </c>
      <c r="C84" s="68">
        <v>68</v>
      </c>
      <c r="D84" s="68">
        <v>84</v>
      </c>
      <c r="E84" s="68">
        <v>69</v>
      </c>
      <c r="F84" s="68">
        <v>57</v>
      </c>
    </row>
    <row r="85" spans="1:6">
      <c r="A85" s="68" t="s">
        <v>200</v>
      </c>
      <c r="B85" s="68">
        <v>20</v>
      </c>
      <c r="C85" s="68">
        <v>14</v>
      </c>
      <c r="D85" s="68">
        <v>13</v>
      </c>
      <c r="E85" s="68">
        <v>16</v>
      </c>
      <c r="F85" s="68">
        <v>9</v>
      </c>
    </row>
    <row r="86" spans="1:6">
      <c r="A86" s="68" t="s">
        <v>201</v>
      </c>
      <c r="B86" s="68">
        <v>24</v>
      </c>
      <c r="C86" s="68">
        <v>26</v>
      </c>
      <c r="D86" s="68">
        <v>16</v>
      </c>
      <c r="E86" s="68">
        <v>22</v>
      </c>
      <c r="F86" s="68">
        <v>10</v>
      </c>
    </row>
    <row r="110" spans="2:20" ht="18">
      <c r="B110" s="180" t="s">
        <v>202</v>
      </c>
      <c r="C110" s="180" t="s">
        <v>203</v>
      </c>
      <c r="D110" s="180" t="s">
        <v>204</v>
      </c>
      <c r="E110" s="68">
        <v>2</v>
      </c>
      <c r="F110" s="184" t="s">
        <v>212</v>
      </c>
    </row>
    <row r="111" spans="2:20" ht="18">
      <c r="B111" s="181" t="s">
        <v>205</v>
      </c>
      <c r="C111" s="180">
        <v>12</v>
      </c>
      <c r="D111" s="180">
        <v>6</v>
      </c>
      <c r="E111" s="68">
        <v>9</v>
      </c>
      <c r="O111" s="68" t="s">
        <v>32</v>
      </c>
      <c r="P111" s="68" t="s">
        <v>218</v>
      </c>
      <c r="Q111" s="68" t="s">
        <v>215</v>
      </c>
      <c r="R111" s="68" t="s">
        <v>216</v>
      </c>
      <c r="S111" s="68" t="s">
        <v>217</v>
      </c>
      <c r="T111" s="68" t="s">
        <v>206</v>
      </c>
    </row>
    <row r="112" spans="2:20" ht="18">
      <c r="B112" s="181" t="s">
        <v>206</v>
      </c>
      <c r="C112" s="180">
        <v>3</v>
      </c>
      <c r="D112" s="180">
        <v>1</v>
      </c>
      <c r="E112" s="68">
        <v>1</v>
      </c>
      <c r="N112" s="68" t="s">
        <v>213</v>
      </c>
      <c r="O112" s="68">
        <v>19</v>
      </c>
      <c r="P112" s="68">
        <v>16</v>
      </c>
      <c r="Q112" s="68">
        <v>12</v>
      </c>
      <c r="R112" s="68">
        <v>8</v>
      </c>
      <c r="S112" s="68">
        <v>7</v>
      </c>
      <c r="T112" s="68">
        <v>3</v>
      </c>
    </row>
    <row r="113" spans="2:20" ht="18">
      <c r="B113" s="181" t="s">
        <v>207</v>
      </c>
      <c r="C113" s="180">
        <v>16</v>
      </c>
      <c r="D113" s="180">
        <v>10</v>
      </c>
      <c r="E113" s="68">
        <v>10</v>
      </c>
      <c r="N113" s="68" t="s">
        <v>214</v>
      </c>
      <c r="O113" s="68">
        <v>4</v>
      </c>
      <c r="P113" s="68">
        <v>9</v>
      </c>
      <c r="Q113" s="68">
        <v>9</v>
      </c>
      <c r="R113" s="68">
        <v>4</v>
      </c>
      <c r="S113" s="68">
        <v>4</v>
      </c>
      <c r="T113" s="68">
        <v>2</v>
      </c>
    </row>
    <row r="114" spans="2:20" ht="18">
      <c r="B114" s="181" t="s">
        <v>208</v>
      </c>
      <c r="C114" s="180">
        <v>8</v>
      </c>
      <c r="D114" s="180">
        <v>8</v>
      </c>
      <c r="E114" s="44">
        <v>2</v>
      </c>
      <c r="F114" s="68" t="s">
        <v>211</v>
      </c>
    </row>
    <row r="115" spans="2:20" ht="18">
      <c r="B115" s="181" t="s">
        <v>209</v>
      </c>
      <c r="C115" s="180">
        <v>7</v>
      </c>
      <c r="D115" s="180">
        <v>7</v>
      </c>
      <c r="E115" s="44">
        <v>4</v>
      </c>
    </row>
    <row r="116" spans="2:20" ht="18.75" thickBot="1">
      <c r="B116" s="181" t="s">
        <v>32</v>
      </c>
      <c r="C116" s="180">
        <v>19</v>
      </c>
      <c r="D116" s="180">
        <v>3</v>
      </c>
      <c r="E116" s="44">
        <v>2</v>
      </c>
    </row>
    <row r="117" spans="2:20" ht="24" thickBot="1">
      <c r="B117" s="180" t="s">
        <v>83</v>
      </c>
      <c r="C117" s="180">
        <v>65</v>
      </c>
      <c r="D117" s="180">
        <v>35</v>
      </c>
      <c r="R117" s="185"/>
      <c r="S117" s="186" t="s">
        <v>203</v>
      </c>
      <c r="T117" s="186" t="s">
        <v>204</v>
      </c>
    </row>
    <row r="118" spans="2:20" ht="15.75" thickTop="1">
      <c r="R118" s="187" t="s">
        <v>219</v>
      </c>
      <c r="S118" s="190">
        <v>65</v>
      </c>
      <c r="T118" s="190">
        <v>32</v>
      </c>
    </row>
    <row r="119" spans="2:20" ht="18.75" thickBot="1">
      <c r="B119" s="180" t="s">
        <v>202</v>
      </c>
      <c r="C119" s="182" t="s">
        <v>203</v>
      </c>
      <c r="D119" s="182" t="s">
        <v>204</v>
      </c>
      <c r="R119" s="188" t="s">
        <v>220</v>
      </c>
      <c r="S119" s="191"/>
      <c r="T119" s="191"/>
    </row>
    <row r="120" spans="2:20" ht="18">
      <c r="B120" s="182" t="s">
        <v>210</v>
      </c>
      <c r="C120" s="182">
        <v>65</v>
      </c>
      <c r="D120" s="183">
        <v>32</v>
      </c>
    </row>
  </sheetData>
  <mergeCells count="3">
    <mergeCell ref="A1:I1"/>
    <mergeCell ref="S118:S119"/>
    <mergeCell ref="T118:T119"/>
  </mergeCells>
  <conditionalFormatting sqref="E11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{ADBAD288-773B-4422-AB1B-EA5FBC501903}</x14:id>
        </ext>
      </extLst>
    </cfRule>
  </conditionalFormatting>
  <conditionalFormatting sqref="E1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{21AC7D79-AD0F-4234-A9ED-65AE23ED444E}</x14:id>
        </ext>
      </extLst>
    </cfRule>
  </conditionalFormatting>
  <conditionalFormatting sqref="E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{D04756C6-A3D5-48AE-9A34-C022B8EEBEA9}</x14:id>
        </ext>
      </extLst>
    </cfRule>
  </conditionalFormatting>
  <conditionalFormatting sqref="E4:E10 E14:E2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{556C31FD-3BF4-441F-8915-8A6916BC3010}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{0F77CF86-EB58-4491-B2D4-9FB2E33BE02F}</x14:id>
        </ext>
      </extLst>
    </cfRule>
  </conditionalFormatting>
  <pageMargins left="0.7" right="0.7" top="0.31" bottom="0.3" header="0.16" footer="0.16"/>
  <pageSetup paperSize="8" scale="61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BAD288-773B-4422-AB1B-EA5FBC50190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21AC7D79-AD0F-4234-A9ED-65AE23ED444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D04756C6-A3D5-48AE-9A34-C022B8EEBEA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556C31FD-3BF4-441F-8915-8A6916BC301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E4:E10 E14:E23</xm:sqref>
        </x14:conditionalFormatting>
        <x14:conditionalFormatting xmlns:xm="http://schemas.microsoft.com/office/excel/2006/main">
          <x14:cfRule type="dataBar" id="{0F77CF86-EB58-4491-B2D4-9FB2E33BE02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1"/>
  <sheetViews>
    <sheetView zoomScaleNormal="100" workbookViewId="0">
      <pane ySplit="3" topLeftCell="A4" activePane="bottomLeft" state="frozen"/>
      <selection pane="bottomLeft" activeCell="O41" sqref="O41"/>
    </sheetView>
  </sheetViews>
  <sheetFormatPr defaultRowHeight="15"/>
  <cols>
    <col min="1" max="1" width="9.5703125" style="68" customWidth="1"/>
    <col min="2" max="2" width="17.140625" style="68" customWidth="1"/>
    <col min="3" max="3" width="17.42578125" style="68" customWidth="1"/>
    <col min="4" max="4" width="11.85546875" style="68" customWidth="1"/>
    <col min="5" max="7" width="9.140625" style="68"/>
    <col min="8" max="8" width="14.28515625" style="68" bestFit="1" customWidth="1"/>
    <col min="9" max="9" width="10.28515625" style="68" customWidth="1"/>
    <col min="10" max="10" width="16.5703125" style="68" customWidth="1"/>
    <col min="11" max="11" width="17.42578125" style="68" bestFit="1" customWidth="1"/>
    <col min="12" max="12" width="17.7109375" style="68" bestFit="1" customWidth="1"/>
    <col min="13" max="13" width="11.5703125" style="68" bestFit="1" customWidth="1"/>
    <col min="14" max="16384" width="9.140625" style="68"/>
  </cols>
  <sheetData>
    <row r="1" spans="1:16" ht="23.25">
      <c r="A1" s="192" t="s">
        <v>136</v>
      </c>
      <c r="B1" s="192"/>
      <c r="C1" s="192"/>
      <c r="D1" s="192"/>
      <c r="E1" s="192"/>
      <c r="F1" s="192"/>
      <c r="G1" s="192"/>
      <c r="H1" s="89"/>
      <c r="I1" s="89"/>
      <c r="J1" s="89"/>
      <c r="K1" s="68">
        <f>(0+0+0+25+28+70+58+60)/8</f>
        <v>30.125</v>
      </c>
      <c r="L1" s="68">
        <f>(0+0+0+19+26+25+37+23)/8</f>
        <v>16.25</v>
      </c>
      <c r="M1" s="68">
        <f>(0+0+0+56+46+5+5+17)/8</f>
        <v>16.125</v>
      </c>
    </row>
    <row r="2" spans="1:16">
      <c r="A2" s="68" t="s">
        <v>105</v>
      </c>
      <c r="B2" s="193" t="s">
        <v>106</v>
      </c>
      <c r="C2" s="193"/>
      <c r="D2" s="193"/>
      <c r="E2" s="193"/>
      <c r="F2" s="193"/>
      <c r="G2" s="193"/>
    </row>
    <row r="3" spans="1:16">
      <c r="B3" s="194" t="s">
        <v>107</v>
      </c>
      <c r="C3" s="194"/>
      <c r="D3" s="194"/>
      <c r="E3" s="194"/>
      <c r="F3" s="194"/>
      <c r="G3" s="194"/>
    </row>
    <row r="4" spans="1:16">
      <c r="B4" s="90" t="s">
        <v>108</v>
      </c>
      <c r="C4" s="91" t="s">
        <v>78</v>
      </c>
      <c r="D4" s="91" t="s">
        <v>77</v>
      </c>
      <c r="E4" s="91" t="s">
        <v>76</v>
      </c>
      <c r="F4" s="91" t="s">
        <v>109</v>
      </c>
      <c r="G4" s="92" t="s">
        <v>110</v>
      </c>
      <c r="J4" s="93" t="s">
        <v>108</v>
      </c>
      <c r="K4" s="94" t="s">
        <v>78</v>
      </c>
      <c r="L4" s="94" t="s">
        <v>77</v>
      </c>
      <c r="M4" s="94" t="s">
        <v>76</v>
      </c>
      <c r="N4" s="95" t="s">
        <v>109</v>
      </c>
      <c r="O4" s="96" t="s">
        <v>110</v>
      </c>
      <c r="P4" s="94" t="s">
        <v>111</v>
      </c>
    </row>
    <row r="5" spans="1:16">
      <c r="A5" s="97" t="s">
        <v>112</v>
      </c>
      <c r="B5" s="97" t="s">
        <v>113</v>
      </c>
      <c r="C5" s="98">
        <v>0.13</v>
      </c>
      <c r="D5" s="98">
        <v>0.4</v>
      </c>
      <c r="E5" s="98">
        <v>0.47</v>
      </c>
      <c r="F5" s="99"/>
      <c r="G5" s="100"/>
      <c r="I5" s="68" t="s">
        <v>33</v>
      </c>
      <c r="J5" s="101" t="s">
        <v>112</v>
      </c>
      <c r="K5" s="102">
        <v>0</v>
      </c>
      <c r="L5" s="102">
        <v>0</v>
      </c>
      <c r="M5" s="102">
        <v>0</v>
      </c>
      <c r="N5" s="103"/>
      <c r="O5" s="104"/>
      <c r="P5" s="105">
        <f>SUM(Table256[[#This Row],[Normal Support]:[Develop]])</f>
        <v>0</v>
      </c>
    </row>
    <row r="6" spans="1:16">
      <c r="A6" s="106" t="s">
        <v>20</v>
      </c>
      <c r="B6" s="97" t="s">
        <v>114</v>
      </c>
      <c r="C6" s="107">
        <v>0.12</v>
      </c>
      <c r="D6" s="107">
        <v>0.06</v>
      </c>
      <c r="E6" s="107">
        <v>0.81</v>
      </c>
      <c r="F6" s="108"/>
      <c r="G6" s="109"/>
      <c r="I6" s="68" t="s">
        <v>33</v>
      </c>
      <c r="J6" s="101" t="s">
        <v>115</v>
      </c>
      <c r="K6" s="102">
        <v>0.65</v>
      </c>
      <c r="L6" s="102">
        <v>0.1</v>
      </c>
      <c r="M6" s="102">
        <f>100%-Table256[[#This Row],[Normal Support]]-Table256[[#This Row],[Trouble Support]]</f>
        <v>0.24999999999999997</v>
      </c>
      <c r="N6" s="103"/>
      <c r="O6" s="104"/>
      <c r="P6" s="102">
        <f>SUM(Table256[[#This Row],[Normal Support]:[Develop]])</f>
        <v>1</v>
      </c>
    </row>
    <row r="7" spans="1:16">
      <c r="A7" s="97" t="s">
        <v>79</v>
      </c>
      <c r="B7" s="97" t="s">
        <v>116</v>
      </c>
      <c r="C7" s="98">
        <v>0.18</v>
      </c>
      <c r="D7" s="98">
        <v>0.4</v>
      </c>
      <c r="E7" s="98">
        <v>0.42</v>
      </c>
      <c r="F7" s="99"/>
      <c r="G7" s="100"/>
      <c r="I7" s="68" t="s">
        <v>33</v>
      </c>
      <c r="J7" s="101" t="s">
        <v>79</v>
      </c>
      <c r="K7" s="102">
        <v>0.45</v>
      </c>
      <c r="L7" s="102">
        <v>0.2</v>
      </c>
      <c r="M7" s="102">
        <f>100%-Table256[[#This Row],[Normal Support]]-Table256[[#This Row],[Trouble Support]]</f>
        <v>0.35000000000000003</v>
      </c>
      <c r="N7" s="103"/>
      <c r="O7" s="104"/>
      <c r="P7" s="102">
        <f>SUM(Table256[[#This Row],[Normal Support]:[Develop]])</f>
        <v>1</v>
      </c>
    </row>
    <row r="8" spans="1:16">
      <c r="A8" s="106" t="s">
        <v>12</v>
      </c>
      <c r="B8" s="97" t="s">
        <v>117</v>
      </c>
      <c r="C8" s="107">
        <v>0.17</v>
      </c>
      <c r="D8" s="107">
        <v>0.31</v>
      </c>
      <c r="E8" s="107">
        <v>0.52</v>
      </c>
      <c r="F8" s="108"/>
      <c r="G8" s="109"/>
      <c r="I8" s="68" t="s">
        <v>33</v>
      </c>
      <c r="J8" s="101" t="s">
        <v>12</v>
      </c>
      <c r="K8" s="102">
        <v>0.3</v>
      </c>
      <c r="L8" s="102">
        <v>0.45</v>
      </c>
      <c r="M8" s="102">
        <f>100%-Table256[[#This Row],[Normal Support]]-Table256[[#This Row],[Trouble Support]]</f>
        <v>0.24999999999999994</v>
      </c>
      <c r="N8" s="103"/>
      <c r="O8" s="104"/>
      <c r="P8" s="102">
        <f>SUM(Table256[[#This Row],[Normal Support]:[Develop]])</f>
        <v>1</v>
      </c>
    </row>
    <row r="9" spans="1:16">
      <c r="A9" s="97" t="s">
        <v>15</v>
      </c>
      <c r="B9" s="97" t="s">
        <v>118</v>
      </c>
      <c r="C9" s="98">
        <v>0.5</v>
      </c>
      <c r="D9" s="98">
        <v>0.26</v>
      </c>
      <c r="E9" s="98">
        <v>0.24</v>
      </c>
      <c r="F9" s="99"/>
      <c r="G9" s="100"/>
      <c r="I9" s="68" t="s">
        <v>33</v>
      </c>
      <c r="J9" s="101" t="s">
        <v>15</v>
      </c>
      <c r="K9" s="102">
        <v>0.68</v>
      </c>
      <c r="L9" s="102">
        <v>0.26</v>
      </c>
      <c r="M9" s="102">
        <f>100%-Table256[[#This Row],[Normal Support]]-Table256[[#This Row],[Trouble Support]]</f>
        <v>5.9999999999999942E-2</v>
      </c>
      <c r="N9" s="103"/>
      <c r="O9" s="104"/>
      <c r="P9" s="102">
        <f>SUM(Table256[[#This Row],[Normal Support]:[Develop]])</f>
        <v>1</v>
      </c>
    </row>
    <row r="10" spans="1:16">
      <c r="A10" s="106" t="s">
        <v>119</v>
      </c>
      <c r="B10" s="97" t="s">
        <v>120</v>
      </c>
      <c r="C10" s="107">
        <v>0.1</v>
      </c>
      <c r="D10" s="107">
        <v>0.16</v>
      </c>
      <c r="E10" s="107">
        <v>0.74</v>
      </c>
      <c r="F10" s="108"/>
      <c r="G10" s="109"/>
      <c r="I10" s="68" t="s">
        <v>33</v>
      </c>
      <c r="J10" s="101" t="s">
        <v>121</v>
      </c>
      <c r="K10" s="102">
        <v>0.83</v>
      </c>
      <c r="L10" s="102">
        <v>0.1</v>
      </c>
      <c r="M10" s="102">
        <f>100%-Table256[[#This Row],[Normal Support]]-Table256[[#This Row],[Trouble Support]]</f>
        <v>7.0000000000000034E-2</v>
      </c>
      <c r="N10" s="103"/>
      <c r="O10" s="104"/>
      <c r="P10" s="102">
        <f>SUM(Table256[[#This Row],[Normal Support]:[Develop]])</f>
        <v>1</v>
      </c>
    </row>
    <row r="11" spans="1:16">
      <c r="A11" s="110" t="s">
        <v>122</v>
      </c>
      <c r="B11" s="110"/>
      <c r="C11" s="49">
        <f>AVERAGE(C5:C10)</f>
        <v>0.20000000000000004</v>
      </c>
      <c r="D11" s="49">
        <f t="shared" ref="D11:E11" si="0">AVERAGE(D5:D10)</f>
        <v>0.26500000000000001</v>
      </c>
      <c r="E11" s="49">
        <f t="shared" si="0"/>
        <v>0.53333333333333333</v>
      </c>
      <c r="J11" s="101"/>
      <c r="K11" s="102"/>
      <c r="L11" s="102"/>
      <c r="M11" s="102"/>
      <c r="N11" s="103"/>
      <c r="O11" s="104"/>
      <c r="P11" s="102"/>
    </row>
    <row r="12" spans="1:16">
      <c r="I12" s="68" t="s">
        <v>33</v>
      </c>
      <c r="J12" s="101" t="s">
        <v>123</v>
      </c>
      <c r="K12" s="102">
        <v>0.74</v>
      </c>
      <c r="L12" s="102">
        <v>0.2</v>
      </c>
      <c r="M12" s="102">
        <f>100%-Table256[[#This Row],[Normal Support]]-Table256[[#This Row],[Trouble Support]]</f>
        <v>0.06</v>
      </c>
      <c r="N12" s="103"/>
      <c r="O12" s="104"/>
      <c r="P12" s="102">
        <f>SUM(Table256[[#This Row],[Normal Support]:[Develop]])</f>
        <v>1</v>
      </c>
    </row>
    <row r="13" spans="1:16">
      <c r="I13" s="68" t="s">
        <v>33</v>
      </c>
      <c r="J13" s="111" t="s">
        <v>80</v>
      </c>
      <c r="K13" s="112">
        <v>0.3</v>
      </c>
      <c r="L13" s="112">
        <v>0.6</v>
      </c>
      <c r="M13" s="102">
        <v>0.1</v>
      </c>
      <c r="N13" s="113"/>
      <c r="O13" s="114"/>
      <c r="P13" s="102">
        <f>SUM(Table256[[#This Row],[Normal Support]:[Develop]])</f>
        <v>0.99999999999999989</v>
      </c>
    </row>
    <row r="14" spans="1:16">
      <c r="J14" s="111" t="s">
        <v>122</v>
      </c>
      <c r="K14" s="112">
        <f>AVERAGE(K5:K13)</f>
        <v>0.49375000000000002</v>
      </c>
      <c r="L14" s="112">
        <f>AVERAGE(L5:L13)</f>
        <v>0.23875000000000002</v>
      </c>
      <c r="M14" s="102">
        <f>100%-Table256[[#This Row],[Normal Support]]-Table256[[#This Row],[Trouble Support]]</f>
        <v>0.26749999999999996</v>
      </c>
      <c r="N14" s="113"/>
      <c r="O14" s="114"/>
      <c r="P14" s="112">
        <f>SUM(Table256[[#This Row],[Normal Support]:[Develop]])</f>
        <v>1</v>
      </c>
    </row>
    <row r="16" spans="1:16">
      <c r="J16" s="90" t="s">
        <v>108</v>
      </c>
      <c r="K16" s="91" t="s">
        <v>124</v>
      </c>
      <c r="L16" s="91" t="s">
        <v>125</v>
      </c>
      <c r="M16" s="91" t="s">
        <v>126</v>
      </c>
    </row>
    <row r="17" spans="10:13">
      <c r="J17" s="97" t="s">
        <v>113</v>
      </c>
      <c r="K17" s="98">
        <v>0</v>
      </c>
      <c r="L17" s="98">
        <v>0</v>
      </c>
      <c r="M17" s="98">
        <v>0</v>
      </c>
    </row>
    <row r="18" spans="10:13">
      <c r="J18" s="90" t="s">
        <v>108</v>
      </c>
      <c r="K18" s="91" t="s">
        <v>124</v>
      </c>
      <c r="L18" s="91" t="s">
        <v>125</v>
      </c>
      <c r="M18" s="91" t="s">
        <v>126</v>
      </c>
    </row>
    <row r="19" spans="10:13">
      <c r="J19" s="97" t="s">
        <v>114</v>
      </c>
      <c r="K19" s="107">
        <v>0.65</v>
      </c>
      <c r="L19" s="107">
        <v>0.1</v>
      </c>
      <c r="M19" s="107">
        <v>0.25</v>
      </c>
    </row>
    <row r="20" spans="10:13">
      <c r="J20" s="90" t="s">
        <v>108</v>
      </c>
      <c r="K20" s="91" t="s">
        <v>124</v>
      </c>
      <c r="L20" s="91" t="s">
        <v>125</v>
      </c>
      <c r="M20" s="91" t="s">
        <v>126</v>
      </c>
    </row>
    <row r="21" spans="10:13">
      <c r="J21" s="97" t="s">
        <v>116</v>
      </c>
      <c r="K21" s="98">
        <v>0.45</v>
      </c>
      <c r="L21" s="98">
        <v>0.2</v>
      </c>
      <c r="M21" s="98">
        <v>0.35</v>
      </c>
    </row>
    <row r="22" spans="10:13">
      <c r="J22" s="90" t="s">
        <v>108</v>
      </c>
      <c r="K22" s="91" t="s">
        <v>124</v>
      </c>
      <c r="L22" s="91" t="s">
        <v>125</v>
      </c>
      <c r="M22" s="91" t="s">
        <v>126</v>
      </c>
    </row>
    <row r="23" spans="10:13">
      <c r="J23" s="97" t="s">
        <v>117</v>
      </c>
      <c r="K23" s="107">
        <v>0.3</v>
      </c>
      <c r="L23" s="107">
        <v>0.45</v>
      </c>
      <c r="M23" s="107">
        <v>0.25</v>
      </c>
    </row>
    <row r="24" spans="10:13">
      <c r="J24" s="90" t="s">
        <v>108</v>
      </c>
      <c r="K24" s="91" t="s">
        <v>124</v>
      </c>
      <c r="L24" s="91" t="s">
        <v>125</v>
      </c>
      <c r="M24" s="91" t="s">
        <v>126</v>
      </c>
    </row>
    <row r="25" spans="10:13">
      <c r="J25" s="97" t="s">
        <v>118</v>
      </c>
      <c r="K25" s="98">
        <v>0.68</v>
      </c>
      <c r="L25" s="98">
        <v>0.26</v>
      </c>
      <c r="M25" s="98">
        <v>0.06</v>
      </c>
    </row>
    <row r="26" spans="10:13">
      <c r="J26" s="90" t="s">
        <v>108</v>
      </c>
      <c r="K26" s="91" t="s">
        <v>124</v>
      </c>
      <c r="L26" s="91" t="s">
        <v>125</v>
      </c>
      <c r="M26" s="91" t="s">
        <v>126</v>
      </c>
    </row>
    <row r="27" spans="10:13">
      <c r="J27" s="97" t="s">
        <v>120</v>
      </c>
      <c r="K27" s="107">
        <v>0.83</v>
      </c>
      <c r="L27" s="107">
        <v>0.1</v>
      </c>
      <c r="M27" s="107">
        <v>7.0000000000000007E-2</v>
      </c>
    </row>
    <row r="29" spans="10:13">
      <c r="J29" s="90" t="s">
        <v>108</v>
      </c>
      <c r="K29" s="91" t="s">
        <v>124</v>
      </c>
      <c r="L29" s="91" t="s">
        <v>125</v>
      </c>
      <c r="M29" s="91" t="s">
        <v>126</v>
      </c>
    </row>
    <row r="30" spans="10:13">
      <c r="J30" s="97" t="s">
        <v>127</v>
      </c>
      <c r="K30" s="107">
        <v>0.74</v>
      </c>
      <c r="L30" s="107">
        <v>0.2</v>
      </c>
      <c r="M30" s="107">
        <v>0.06</v>
      </c>
    </row>
    <row r="31" spans="10:13">
      <c r="J31" s="90" t="s">
        <v>108</v>
      </c>
      <c r="K31" s="91" t="s">
        <v>124</v>
      </c>
      <c r="L31" s="91" t="s">
        <v>125</v>
      </c>
      <c r="M31" s="91" t="s">
        <v>126</v>
      </c>
    </row>
    <row r="32" spans="10:13">
      <c r="J32" s="68" t="s">
        <v>128</v>
      </c>
      <c r="K32" s="115">
        <v>0.3</v>
      </c>
      <c r="L32" s="115">
        <v>0.69</v>
      </c>
      <c r="M32" s="115">
        <v>0.1</v>
      </c>
    </row>
    <row r="34" spans="1:13">
      <c r="J34" s="90" t="s">
        <v>108</v>
      </c>
      <c r="K34" s="91" t="s">
        <v>78</v>
      </c>
      <c r="L34" s="91" t="s">
        <v>77</v>
      </c>
      <c r="M34" s="91" t="s">
        <v>76</v>
      </c>
    </row>
    <row r="35" spans="1:13">
      <c r="J35" s="110" t="s">
        <v>129</v>
      </c>
      <c r="K35" s="49">
        <v>0.49</v>
      </c>
      <c r="L35" s="49">
        <v>0.24</v>
      </c>
      <c r="M35" s="49">
        <v>0.27</v>
      </c>
    </row>
    <row r="36" spans="1:13">
      <c r="J36" s="90" t="s">
        <v>108</v>
      </c>
      <c r="K36" s="91" t="s">
        <v>130</v>
      </c>
      <c r="L36" s="91" t="s">
        <v>131</v>
      </c>
      <c r="M36" s="91" t="s">
        <v>132</v>
      </c>
    </row>
    <row r="37" spans="1:13" ht="15.75" thickBot="1">
      <c r="J37" s="68" t="s">
        <v>133</v>
      </c>
      <c r="K37" s="116">
        <v>0.49</v>
      </c>
      <c r="L37" s="116">
        <v>0.24</v>
      </c>
      <c r="M37" s="116">
        <v>0.27</v>
      </c>
    </row>
    <row r="38" spans="1:13">
      <c r="A38" s="117"/>
      <c r="B38" s="118" t="s">
        <v>112</v>
      </c>
      <c r="C38" s="118" t="s">
        <v>20</v>
      </c>
      <c r="D38" s="118" t="s">
        <v>79</v>
      </c>
      <c r="E38" s="118" t="s">
        <v>12</v>
      </c>
      <c r="F38" s="118" t="s">
        <v>15</v>
      </c>
      <c r="G38" s="118" t="s">
        <v>119</v>
      </c>
      <c r="H38" s="118" t="s">
        <v>134</v>
      </c>
      <c r="I38" s="118" t="s">
        <v>123</v>
      </c>
      <c r="J38" s="119" t="s">
        <v>80</v>
      </c>
      <c r="K38" s="120"/>
      <c r="L38" s="48"/>
      <c r="M38" s="48"/>
    </row>
    <row r="39" spans="1:13">
      <c r="A39" s="121" t="s">
        <v>78</v>
      </c>
      <c r="B39" s="102">
        <v>0.13</v>
      </c>
      <c r="C39" s="102">
        <v>0.12</v>
      </c>
      <c r="D39" s="102">
        <v>0.18</v>
      </c>
      <c r="E39" s="102">
        <v>0.17</v>
      </c>
      <c r="F39" s="102">
        <v>0.5</v>
      </c>
      <c r="G39" s="102">
        <v>0.1</v>
      </c>
      <c r="H39" s="102">
        <v>0.81</v>
      </c>
      <c r="I39" s="102">
        <v>0.94</v>
      </c>
      <c r="J39" s="122">
        <v>0.82</v>
      </c>
      <c r="K39" s="120"/>
      <c r="L39" s="48"/>
      <c r="M39" s="48"/>
    </row>
    <row r="40" spans="1:13">
      <c r="A40" s="121" t="s">
        <v>77</v>
      </c>
      <c r="B40" s="102">
        <v>0.4</v>
      </c>
      <c r="C40" s="102">
        <v>0.06</v>
      </c>
      <c r="D40" s="102">
        <v>0.4</v>
      </c>
      <c r="E40" s="102">
        <v>0.31</v>
      </c>
      <c r="F40" s="102">
        <v>0.26</v>
      </c>
      <c r="G40" s="102">
        <v>0.16</v>
      </c>
      <c r="H40" s="102">
        <v>0.19</v>
      </c>
      <c r="I40" s="102">
        <v>0.04</v>
      </c>
      <c r="J40" s="122">
        <v>0.08</v>
      </c>
    </row>
    <row r="41" spans="1:13" ht="15.75" thickBot="1">
      <c r="A41" s="123" t="s">
        <v>76</v>
      </c>
      <c r="B41" s="124">
        <v>0.47</v>
      </c>
      <c r="C41" s="124">
        <v>0.81</v>
      </c>
      <c r="D41" s="124">
        <v>0.42</v>
      </c>
      <c r="E41" s="124">
        <v>0.52</v>
      </c>
      <c r="F41" s="124">
        <v>0.24</v>
      </c>
      <c r="G41" s="124">
        <v>0.74</v>
      </c>
      <c r="H41" s="125"/>
      <c r="I41" s="124">
        <v>0.02</v>
      </c>
      <c r="J41" s="126">
        <v>0.1</v>
      </c>
    </row>
  </sheetData>
  <mergeCells count="3">
    <mergeCell ref="A1:G1"/>
    <mergeCell ref="B2:G2"/>
    <mergeCell ref="B3:G3"/>
  </mergeCell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100-000005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'Ita-Kona'!C11:F11</xm:f>
              <xm:sqref>G11</xm:sqref>
            </x14:sparkline>
          </x14:sparklines>
        </x14:sparklineGroup>
        <x14:sparklineGroup displayEmptyCellsAs="gap" markers="1" xr2:uid="{00000000-0003-0000-0100-000004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'Ita-Kona'!C11:E11</xm:f>
              <xm:sqref>F11</xm:sqref>
            </x14:sparkline>
          </x14:sparklines>
        </x14:sparklineGroup>
        <x14:sparklineGroup type="column" displayEmptyCellsAs="gap" xr2:uid="{00000000-0003-0000-0100-000003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'Ita-Kona'!C5:E5</xm:f>
              <xm:sqref>G5</xm:sqref>
            </x14:sparkline>
            <x14:sparkline>
              <xm:f>'Ita-Kona'!C6:E6</xm:f>
              <xm:sqref>G6</xm:sqref>
            </x14:sparkline>
            <x14:sparkline>
              <xm:f>'Ita-Kona'!C7:E7</xm:f>
              <xm:sqref>G7</xm:sqref>
            </x14:sparkline>
            <x14:sparkline>
              <xm:f>'Ita-Kona'!C8:E8</xm:f>
              <xm:sqref>G8</xm:sqref>
            </x14:sparkline>
            <x14:sparkline>
              <xm:f>'Ita-Kona'!C9:E9</xm:f>
              <xm:sqref>G9</xm:sqref>
            </x14:sparkline>
            <x14:sparkline>
              <xm:f>'Ita-Kona'!C10:E10</xm:f>
              <xm:sqref>G10</xm:sqref>
            </x14:sparkline>
          </x14:sparklines>
        </x14:sparklineGroup>
        <x14:sparklineGroup displayEmptyCellsAs="gap" markers="1" first="1" last="1" xr2:uid="{00000000-0003-0000-0100-000002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'Ita-Kona'!C5:E5</xm:f>
              <xm:sqref>F5</xm:sqref>
            </x14:sparkline>
            <x14:sparkline>
              <xm:f>'Ita-Kona'!C6:E6</xm:f>
              <xm:sqref>F6</xm:sqref>
            </x14:sparkline>
            <x14:sparkline>
              <xm:f>'Ita-Kona'!C7:E7</xm:f>
              <xm:sqref>F7</xm:sqref>
            </x14:sparkline>
            <x14:sparkline>
              <xm:f>'Ita-Kona'!C8:E8</xm:f>
              <xm:sqref>F8</xm:sqref>
            </x14:sparkline>
            <x14:sparkline>
              <xm:f>'Ita-Kona'!C9:E9</xm:f>
              <xm:sqref>F9</xm:sqref>
            </x14:sparkline>
            <x14:sparkline>
              <xm:f>'Ita-Kona'!C10:E10</xm:f>
              <xm:sqref>F10</xm:sqref>
            </x14:sparkline>
          </x14:sparklines>
        </x14:sparklineGroup>
        <x14:sparklineGroup type="column" displayEmptyCellsAs="gap" xr2:uid="{00000000-0003-0000-0100-000001000000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'Ita-Kona'!K5:M5</xm:f>
              <xm:sqref>O5</xm:sqref>
            </x14:sparkline>
            <x14:sparkline>
              <xm:f>'Ita-Kona'!K6:M6</xm:f>
              <xm:sqref>O6</xm:sqref>
            </x14:sparkline>
            <x14:sparkline>
              <xm:f>'Ita-Kona'!K7:M7</xm:f>
              <xm:sqref>O7</xm:sqref>
            </x14:sparkline>
            <x14:sparkline>
              <xm:f>'Ita-Kona'!K8:M8</xm:f>
              <xm:sqref>O8</xm:sqref>
            </x14:sparkline>
            <x14:sparkline>
              <xm:f>'Ita-Kona'!K9:M9</xm:f>
              <xm:sqref>O9</xm:sqref>
            </x14:sparkline>
            <x14:sparkline>
              <xm:f>'Ita-Kona'!K10:M10</xm:f>
              <xm:sqref>O10</xm:sqref>
            </x14:sparkline>
            <x14:sparkline>
              <xm:f>'Ita-Kona'!K11:M11</xm:f>
              <xm:sqref>O11</xm:sqref>
            </x14:sparkline>
            <x14:sparkline>
              <xm:f>'Ita-Kona'!K12:M12</xm:f>
              <xm:sqref>O12</xm:sqref>
            </x14:sparkline>
            <x14:sparkline>
              <xm:f>'Ita-Kona'!K13:M13</xm:f>
              <xm:sqref>O13</xm:sqref>
            </x14:sparkline>
            <x14:sparkline>
              <xm:f>'Ita-Kona'!K14:M14</xm:f>
              <xm:sqref>O14</xm:sqref>
            </x14:sparkline>
          </x14:sparklines>
        </x14:sparklineGroup>
        <x14:sparklineGroup displayEmptyCellsAs="gap" markers="1" first="1" last="1" xr2:uid="{00000000-0003-0000-0100-000000000000}">
          <x14:colorSeries theme="8"/>
          <x14:colorNegative theme="9"/>
          <x14:colorAxis rgb="FF000000"/>
          <x14:colorMarkers theme="8" tint="-0.249977111117893"/>
          <x14:colorFirst theme="8" tint="-0.249977111117893"/>
          <x14:colorLast theme="8" tint="-0.249977111117893"/>
          <x14:colorHigh theme="8" tint="-0.249977111117893"/>
          <x14:colorLow theme="8" tint="-0.249977111117893"/>
          <x14:sparklines>
            <x14:sparkline>
              <xm:f>'Ita-Kona'!K5:M5</xm:f>
              <xm:sqref>N5</xm:sqref>
            </x14:sparkline>
            <x14:sparkline>
              <xm:f>'Ita-Kona'!K6:M6</xm:f>
              <xm:sqref>N6</xm:sqref>
            </x14:sparkline>
            <x14:sparkline>
              <xm:f>'Ita-Kona'!K7:M7</xm:f>
              <xm:sqref>N7</xm:sqref>
            </x14:sparkline>
            <x14:sparkline>
              <xm:f>'Ita-Kona'!K8:M8</xm:f>
              <xm:sqref>N8</xm:sqref>
            </x14:sparkline>
            <x14:sparkline>
              <xm:f>'Ita-Kona'!K9:M9</xm:f>
              <xm:sqref>N9</xm:sqref>
            </x14:sparkline>
            <x14:sparkline>
              <xm:f>'Ita-Kona'!K10:M10</xm:f>
              <xm:sqref>N10</xm:sqref>
            </x14:sparkline>
            <x14:sparkline>
              <xm:f>'Ita-Kona'!K11:M11</xm:f>
              <xm:sqref>N11</xm:sqref>
            </x14:sparkline>
            <x14:sparkline>
              <xm:f>'Ita-Kona'!K12:M12</xm:f>
              <xm:sqref>N12</xm:sqref>
            </x14:sparkline>
            <x14:sparkline>
              <xm:f>'Ita-Kona'!K13:M13</xm:f>
              <xm:sqref>N13</xm:sqref>
            </x14:sparkline>
            <x14:sparkline>
              <xm:f>'Ita-Kona'!K14:M14</xm:f>
              <xm:sqref>N14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83"/>
  <sheetViews>
    <sheetView zoomScale="70" zoomScaleNormal="70" workbookViewId="0">
      <selection activeCell="E8" sqref="E8"/>
    </sheetView>
  </sheetViews>
  <sheetFormatPr defaultRowHeight="15"/>
  <cols>
    <col min="1" max="1" width="16.7109375" style="68" bestFit="1" customWidth="1"/>
    <col min="2" max="2" width="81.140625" style="68" customWidth="1"/>
    <col min="3" max="3" width="16.7109375" style="68" customWidth="1"/>
    <col min="4" max="4" width="39" style="68" customWidth="1"/>
    <col min="5" max="5" width="54" style="68" customWidth="1"/>
    <col min="6" max="6" width="12.85546875" style="68" customWidth="1"/>
    <col min="7" max="8" width="16.42578125" style="68" bestFit="1" customWidth="1"/>
    <col min="9" max="9" width="43.28515625" style="68" customWidth="1"/>
    <col min="10" max="16384" width="9.140625" style="68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33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17"/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43</v>
      </c>
      <c r="C11" s="14">
        <v>0</v>
      </c>
      <c r="D11" s="10" t="s">
        <v>32</v>
      </c>
      <c r="E11" s="11">
        <v>1</v>
      </c>
      <c r="F11" s="12">
        <v>43330</v>
      </c>
      <c r="G11" s="20">
        <v>43405</v>
      </c>
      <c r="H11" s="15">
        <v>43497</v>
      </c>
      <c r="I11" s="13" t="s">
        <v>33</v>
      </c>
    </row>
    <row r="12" spans="1:21" ht="21">
      <c r="A12" s="7">
        <v>9</v>
      </c>
      <c r="B12" s="21" t="s">
        <v>44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46</v>
      </c>
      <c r="C13" s="14">
        <v>0</v>
      </c>
      <c r="D13" s="10" t="s">
        <v>32</v>
      </c>
      <c r="E13" s="11">
        <v>0</v>
      </c>
      <c r="F13" s="12">
        <v>43484</v>
      </c>
      <c r="G13" s="22">
        <v>43543</v>
      </c>
      <c r="H13" s="22">
        <v>43543</v>
      </c>
      <c r="I13" s="23" t="s">
        <v>45</v>
      </c>
    </row>
    <row r="14" spans="1:21" ht="21">
      <c r="A14" s="7">
        <v>11</v>
      </c>
      <c r="B14" s="21" t="s">
        <v>47</v>
      </c>
      <c r="C14" s="14">
        <v>0</v>
      </c>
      <c r="D14" s="10" t="s">
        <v>32</v>
      </c>
      <c r="E14" s="11">
        <v>0</v>
      </c>
      <c r="F14" s="12">
        <v>43435</v>
      </c>
      <c r="G14" s="22">
        <v>43543</v>
      </c>
      <c r="H14" s="22">
        <v>43515</v>
      </c>
      <c r="I14" s="23"/>
    </row>
    <row r="15" spans="1:21" ht="21">
      <c r="A15" s="7">
        <v>12</v>
      </c>
      <c r="B15" s="21" t="s">
        <v>13</v>
      </c>
      <c r="C15" s="14">
        <v>0</v>
      </c>
      <c r="D15" s="10" t="s">
        <v>32</v>
      </c>
      <c r="E15" s="11">
        <v>1</v>
      </c>
      <c r="F15" s="12">
        <v>43484</v>
      </c>
      <c r="G15" s="12">
        <v>43484</v>
      </c>
      <c r="H15" s="12">
        <v>43484</v>
      </c>
      <c r="I15" s="23" t="s">
        <v>33</v>
      </c>
    </row>
    <row r="16" spans="1:21" ht="21">
      <c r="A16" s="7">
        <v>13</v>
      </c>
      <c r="B16" s="21" t="s">
        <v>14</v>
      </c>
      <c r="C16" s="14">
        <v>0</v>
      </c>
      <c r="D16" s="10" t="s">
        <v>32</v>
      </c>
      <c r="E16" s="11">
        <v>1</v>
      </c>
      <c r="F16" s="12">
        <v>43422</v>
      </c>
      <c r="G16" s="12">
        <v>43484</v>
      </c>
      <c r="H16" s="12">
        <v>43484</v>
      </c>
      <c r="I16" s="23" t="s">
        <v>33</v>
      </c>
    </row>
    <row r="17" spans="1:9" ht="21">
      <c r="A17" s="7">
        <v>14</v>
      </c>
      <c r="B17" s="10" t="s">
        <v>16</v>
      </c>
      <c r="C17" s="14">
        <v>54</v>
      </c>
      <c r="D17" s="10" t="s">
        <v>48</v>
      </c>
      <c r="E17" s="11">
        <v>0.7</v>
      </c>
      <c r="F17" s="12">
        <v>43208</v>
      </c>
      <c r="G17" s="12">
        <v>43525</v>
      </c>
      <c r="H17" s="12">
        <v>43525</v>
      </c>
      <c r="I17" s="17"/>
    </row>
    <row r="18" spans="1:9" ht="21">
      <c r="A18" s="7">
        <v>15</v>
      </c>
      <c r="B18" s="10" t="s">
        <v>49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51</v>
      </c>
      <c r="C19" s="9">
        <v>0</v>
      </c>
      <c r="D19" s="10" t="s">
        <v>50</v>
      </c>
      <c r="E19" s="11">
        <v>1</v>
      </c>
      <c r="F19" s="12">
        <v>43282</v>
      </c>
      <c r="G19" s="12">
        <v>43525</v>
      </c>
      <c r="H19" s="12">
        <v>43525</v>
      </c>
      <c r="I19" s="13" t="s">
        <v>33</v>
      </c>
    </row>
    <row r="20" spans="1:9" ht="21">
      <c r="A20" s="7">
        <v>17</v>
      </c>
      <c r="B20" s="10" t="s">
        <v>52</v>
      </c>
      <c r="C20" s="9">
        <v>0</v>
      </c>
      <c r="D20" s="10" t="s">
        <v>50</v>
      </c>
      <c r="E20" s="11">
        <v>1</v>
      </c>
      <c r="F20" s="12">
        <v>43282</v>
      </c>
      <c r="G20" s="12">
        <v>43525</v>
      </c>
      <c r="H20" s="12">
        <v>43525</v>
      </c>
      <c r="I20" s="13" t="s">
        <v>33</v>
      </c>
    </row>
    <row r="21" spans="1:9" ht="21">
      <c r="A21" s="7">
        <v>18</v>
      </c>
      <c r="B21" s="10" t="s">
        <v>53</v>
      </c>
      <c r="C21" s="9">
        <v>0</v>
      </c>
      <c r="D21" s="10" t="s">
        <v>50</v>
      </c>
      <c r="E21" s="11">
        <v>1</v>
      </c>
      <c r="F21" s="12">
        <v>43282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17</v>
      </c>
      <c r="C22" s="14">
        <v>1</v>
      </c>
      <c r="D22" s="10" t="s">
        <v>54</v>
      </c>
      <c r="E22" s="11">
        <v>0</v>
      </c>
      <c r="F22" s="12">
        <v>43422</v>
      </c>
      <c r="G22" s="12">
        <v>43515</v>
      </c>
      <c r="H22" s="12">
        <v>43604</v>
      </c>
      <c r="I22" s="16" t="s">
        <v>39</v>
      </c>
    </row>
    <row r="23" spans="1:9" ht="21">
      <c r="A23" s="7">
        <v>20</v>
      </c>
      <c r="B23" s="10" t="s">
        <v>18</v>
      </c>
      <c r="C23" s="9">
        <v>1.5</v>
      </c>
      <c r="D23" s="10" t="s">
        <v>54</v>
      </c>
      <c r="E23" s="11">
        <v>1</v>
      </c>
      <c r="F23" s="12">
        <v>43208</v>
      </c>
      <c r="G23" s="15">
        <v>43252</v>
      </c>
      <c r="H23" s="12">
        <v>43525</v>
      </c>
      <c r="I23" s="13" t="s">
        <v>33</v>
      </c>
    </row>
    <row r="24" spans="1:9" ht="21">
      <c r="A24" s="7">
        <v>21</v>
      </c>
      <c r="B24" s="10" t="s">
        <v>19</v>
      </c>
      <c r="C24" s="83">
        <v>2.9</v>
      </c>
      <c r="D24" s="10" t="s">
        <v>54</v>
      </c>
      <c r="E24" s="11">
        <v>1</v>
      </c>
      <c r="F24" s="12">
        <v>43221</v>
      </c>
      <c r="G24" s="12">
        <v>43525</v>
      </c>
      <c r="H24" s="12">
        <v>43525</v>
      </c>
      <c r="I24" s="13" t="s">
        <v>33</v>
      </c>
    </row>
    <row r="25" spans="1:9" ht="21">
      <c r="A25" s="7">
        <v>22</v>
      </c>
      <c r="B25" s="10" t="s">
        <v>21</v>
      </c>
      <c r="C25" s="14">
        <v>9.3000000000000007</v>
      </c>
      <c r="D25" s="10" t="s">
        <v>32</v>
      </c>
      <c r="E25" s="11">
        <v>0.8</v>
      </c>
      <c r="F25" s="12">
        <v>43330</v>
      </c>
      <c r="G25" s="12">
        <v>43452</v>
      </c>
      <c r="H25" s="12">
        <v>43452</v>
      </c>
      <c r="I25" s="17"/>
    </row>
    <row r="26" spans="1:9" ht="21">
      <c r="A26" s="24" t="s">
        <v>55</v>
      </c>
      <c r="B26" s="25" t="s">
        <v>56</v>
      </c>
      <c r="C26" s="26">
        <v>0</v>
      </c>
      <c r="D26" s="27" t="s">
        <v>57</v>
      </c>
      <c r="E26" s="19">
        <v>1</v>
      </c>
      <c r="F26" s="12">
        <v>43252</v>
      </c>
      <c r="G26" s="20">
        <v>43435</v>
      </c>
      <c r="H26" s="15">
        <v>43497</v>
      </c>
      <c r="I26" s="13" t="s">
        <v>33</v>
      </c>
    </row>
    <row r="27" spans="1:9" ht="21">
      <c r="A27" s="24" t="s">
        <v>58</v>
      </c>
      <c r="B27" s="25" t="s">
        <v>59</v>
      </c>
      <c r="C27" s="28">
        <v>0</v>
      </c>
      <c r="D27" s="25" t="s">
        <v>50</v>
      </c>
      <c r="E27" s="19">
        <v>0.6</v>
      </c>
      <c r="F27" s="12">
        <v>43391</v>
      </c>
      <c r="G27" s="20">
        <v>43435</v>
      </c>
      <c r="H27" s="20">
        <v>43435</v>
      </c>
      <c r="I27" s="13" t="s">
        <v>33</v>
      </c>
    </row>
    <row r="28" spans="1:9" ht="21">
      <c r="A28" s="24" t="s">
        <v>61</v>
      </c>
      <c r="B28" s="25" t="s">
        <v>62</v>
      </c>
      <c r="C28" s="28">
        <v>0</v>
      </c>
      <c r="D28" s="25" t="s">
        <v>50</v>
      </c>
      <c r="E28" s="19">
        <v>0.1</v>
      </c>
      <c r="F28" s="12">
        <v>43391</v>
      </c>
      <c r="G28" s="20">
        <v>43543</v>
      </c>
      <c r="H28" s="20">
        <v>43635</v>
      </c>
      <c r="I28" s="29" t="s">
        <v>60</v>
      </c>
    </row>
    <row r="29" spans="1:9" ht="21">
      <c r="A29" s="24" t="s">
        <v>63</v>
      </c>
      <c r="B29" s="25" t="s">
        <v>64</v>
      </c>
      <c r="C29" s="30">
        <v>0</v>
      </c>
      <c r="D29" s="27" t="s">
        <v>65</v>
      </c>
      <c r="E29" s="19">
        <v>0.8</v>
      </c>
      <c r="F29" s="12">
        <v>43361</v>
      </c>
      <c r="G29" s="20">
        <v>43435</v>
      </c>
      <c r="H29" s="15">
        <v>43497</v>
      </c>
      <c r="I29" s="13" t="s">
        <v>33</v>
      </c>
    </row>
    <row r="30" spans="1:9" ht="21">
      <c r="A30" s="24" t="s">
        <v>66</v>
      </c>
      <c r="B30" s="25" t="s">
        <v>67</v>
      </c>
      <c r="C30" s="28">
        <v>0</v>
      </c>
      <c r="D30" s="25" t="s">
        <v>50</v>
      </c>
      <c r="E30" s="19">
        <v>0</v>
      </c>
      <c r="F30" s="12">
        <v>43484</v>
      </c>
      <c r="G30" s="20">
        <v>43543</v>
      </c>
      <c r="H30" s="20">
        <v>43635</v>
      </c>
      <c r="I30" s="29" t="s">
        <v>60</v>
      </c>
    </row>
    <row r="31" spans="1:9" ht="21" hidden="1">
      <c r="A31" s="31">
        <v>31</v>
      </c>
      <c r="B31" s="32" t="s">
        <v>68</v>
      </c>
      <c r="C31" s="33">
        <v>0</v>
      </c>
      <c r="D31" s="32" t="s">
        <v>32</v>
      </c>
      <c r="E31" s="34">
        <v>1</v>
      </c>
      <c r="F31" s="34"/>
      <c r="G31" s="35">
        <v>43252</v>
      </c>
      <c r="H31" s="36">
        <v>43435</v>
      </c>
      <c r="I31" s="37" t="s">
        <v>33</v>
      </c>
    </row>
    <row r="32" spans="1:9" ht="45" customHeight="1"/>
    <row r="55" spans="2:3" ht="23.25">
      <c r="B55" s="38" t="s">
        <v>69</v>
      </c>
      <c r="C55" s="38"/>
    </row>
    <row r="56" spans="2:3" ht="23.25">
      <c r="B56" s="39" t="s">
        <v>70</v>
      </c>
      <c r="C56" s="39"/>
    </row>
    <row r="57" spans="2:3" ht="23.25">
      <c r="B57" s="39" t="s">
        <v>71</v>
      </c>
      <c r="C57" s="39"/>
    </row>
    <row r="58" spans="2:3" ht="23.25">
      <c r="B58" s="39" t="s">
        <v>72</v>
      </c>
    </row>
    <row r="59" spans="2:3" ht="23.25">
      <c r="B59" s="39" t="s">
        <v>73</v>
      </c>
    </row>
    <row r="60" spans="2:3" ht="23.25">
      <c r="B60" s="39" t="s">
        <v>74</v>
      </c>
    </row>
    <row r="79" spans="1:13" ht="15.75" thickBot="1"/>
    <row r="80" spans="1:13">
      <c r="A80" s="40" t="s">
        <v>75</v>
      </c>
      <c r="B80" s="41" t="s">
        <v>0</v>
      </c>
      <c r="C80" s="41" t="s">
        <v>1</v>
      </c>
      <c r="D80" s="42" t="s">
        <v>2</v>
      </c>
      <c r="E80" s="43" t="s">
        <v>3</v>
      </c>
      <c r="F80" s="44" t="s">
        <v>4</v>
      </c>
      <c r="G80" s="44" t="s">
        <v>5</v>
      </c>
      <c r="H80" s="44" t="s">
        <v>6</v>
      </c>
      <c r="I80" s="44" t="s">
        <v>7</v>
      </c>
      <c r="J80" s="44" t="s">
        <v>8</v>
      </c>
      <c r="K80" s="44" t="s">
        <v>9</v>
      </c>
      <c r="L80" s="44" t="s">
        <v>10</v>
      </c>
      <c r="M80" s="44" t="s">
        <v>11</v>
      </c>
    </row>
    <row r="81" spans="1:12">
      <c r="A81" s="45" t="s">
        <v>76</v>
      </c>
      <c r="B81" s="46">
        <v>0.4</v>
      </c>
      <c r="C81" s="46">
        <v>0.38</v>
      </c>
      <c r="D81" s="46">
        <v>0.36</v>
      </c>
      <c r="E81" s="47">
        <v>0.45</v>
      </c>
      <c r="F81" s="48">
        <v>0.37</v>
      </c>
      <c r="G81" s="49">
        <v>0.26</v>
      </c>
      <c r="H81" s="48">
        <v>0.27</v>
      </c>
      <c r="I81" s="48">
        <v>0.28000000000000003</v>
      </c>
      <c r="J81" s="48">
        <v>0.32</v>
      </c>
      <c r="K81" s="48">
        <v>0.28999999999999998</v>
      </c>
      <c r="L81" s="48">
        <v>0.31</v>
      </c>
    </row>
    <row r="82" spans="1:12">
      <c r="A82" s="45" t="s">
        <v>77</v>
      </c>
      <c r="B82" s="46">
        <v>0.4</v>
      </c>
      <c r="C82" s="46">
        <v>0.2</v>
      </c>
      <c r="D82" s="46">
        <v>0.19</v>
      </c>
      <c r="E82" s="47">
        <v>0.25</v>
      </c>
      <c r="F82" s="48">
        <v>0.32</v>
      </c>
      <c r="G82" s="48">
        <v>0.3</v>
      </c>
      <c r="H82" s="48">
        <v>0.24</v>
      </c>
      <c r="I82" s="48">
        <v>0.19</v>
      </c>
      <c r="J82" s="48">
        <v>0.22</v>
      </c>
      <c r="K82" s="48">
        <v>0.18</v>
      </c>
      <c r="L82" s="48">
        <v>0.24</v>
      </c>
    </row>
    <row r="83" spans="1:12" ht="15.75" thickBot="1">
      <c r="A83" s="50" t="s">
        <v>78</v>
      </c>
      <c r="B83" s="51">
        <v>0.2</v>
      </c>
      <c r="C83" s="51">
        <v>0.42</v>
      </c>
      <c r="D83" s="51">
        <v>0.45</v>
      </c>
      <c r="E83" s="52">
        <v>0.3</v>
      </c>
      <c r="F83" s="48">
        <v>0.31</v>
      </c>
      <c r="G83" s="48">
        <v>0.44</v>
      </c>
      <c r="H83" s="48">
        <v>0.49</v>
      </c>
      <c r="I83" s="48">
        <v>0.53</v>
      </c>
      <c r="J83" s="48">
        <v>0.46</v>
      </c>
      <c r="K83" s="48">
        <v>0.53</v>
      </c>
      <c r="L83" s="48">
        <v>0.45</v>
      </c>
    </row>
  </sheetData>
  <mergeCells count="1">
    <mergeCell ref="A1:I1"/>
  </mergeCells>
  <conditionalFormatting sqref="E1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{2674BAC5-DC1E-4B2D-9B95-1E6049336219}</x14:id>
        </ext>
      </extLst>
    </cfRule>
  </conditionalFormatting>
  <conditionalFormatting sqref="E1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{B310E0D0-6EAA-461D-BB87-B35484A7B3E3}</x14:id>
        </ext>
      </extLst>
    </cfRule>
  </conditionalFormatting>
  <conditionalFormatting sqref="E14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{D37170AF-3BFB-43ED-AC25-24870D664C85}</x14:id>
        </ext>
      </extLst>
    </cfRule>
  </conditionalFormatting>
  <conditionalFormatting sqref="E15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{57827A06-63C9-4065-AF3E-46681A5B418D}</x14:id>
        </ext>
      </extLst>
    </cfRule>
  </conditionalFormatting>
  <conditionalFormatting sqref="E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{21C978C3-F6EB-43C2-97C3-9299FF309A39}</x14:id>
        </ext>
      </extLst>
    </cfRule>
  </conditionalFormatting>
  <conditionalFormatting sqref="E31:F31 E4:E11 E17:E29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{CED0178A-4101-4E90-90E1-D271C20170C7}</x14:id>
        </ext>
      </extLst>
    </cfRule>
  </conditionalFormatting>
  <conditionalFormatting sqref="E30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{1BA59CB5-1E5D-484B-83C3-849B68798D42}</x14:id>
        </ext>
      </extLst>
    </cfRule>
  </conditionalFormatting>
  <pageMargins left="0.7" right="0.7" top="0.31" bottom="0.3" header="0.16" footer="0.16"/>
  <pageSetup paperSize="8" scale="65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74BAC5-DC1E-4B2D-9B95-1E604933621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B310E0D0-6EAA-461D-BB87-B35484A7B3E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D37170AF-3BFB-43ED-AC25-24870D664C8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57827A06-63C9-4065-AF3E-46681A5B418D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21C978C3-F6EB-43C2-97C3-9299FF309A3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ED0178A-4101-4E90-90E1-D271C20170C7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E31:F31 E4:E11 E17:E29</xm:sqref>
        </x14:conditionalFormatting>
        <x14:conditionalFormatting xmlns:xm="http://schemas.microsoft.com/office/excel/2006/main">
          <x14:cfRule type="dataBar" id="{1BA59CB5-1E5D-484B-83C3-849B68798D4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77"/>
  <sheetViews>
    <sheetView topLeftCell="A32" zoomScale="70" zoomScaleNormal="70" workbookViewId="0">
      <selection activeCell="B49" sqref="B49:B54"/>
    </sheetView>
  </sheetViews>
  <sheetFormatPr defaultRowHeight="15"/>
  <cols>
    <col min="1" max="1" width="16.7109375" bestFit="1" customWidth="1"/>
    <col min="2" max="2" width="81.140625" customWidth="1"/>
    <col min="3" max="3" width="16.7109375" customWidth="1"/>
    <col min="4" max="4" width="39" customWidth="1"/>
    <col min="5" max="5" width="54" customWidth="1"/>
    <col min="6" max="6" width="12.85546875" customWidth="1"/>
    <col min="7" max="8" width="16.42578125" bestFit="1" customWidth="1"/>
    <col min="9" max="9" width="43.28515625" customWidth="1"/>
  </cols>
  <sheetData>
    <row r="1" spans="1:21" ht="31.5">
      <c r="A1" s="189" t="s">
        <v>23</v>
      </c>
      <c r="B1" s="189"/>
      <c r="C1" s="189"/>
      <c r="D1" s="189"/>
      <c r="E1" s="189"/>
      <c r="F1" s="189"/>
      <c r="G1" s="189"/>
      <c r="H1" s="189"/>
      <c r="I1" s="189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26.25"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42">
      <c r="A3" s="2" t="s">
        <v>24</v>
      </c>
      <c r="B3" s="3" t="s">
        <v>25</v>
      </c>
      <c r="C3" s="3" t="s">
        <v>26</v>
      </c>
      <c r="D3" s="3" t="s">
        <v>27</v>
      </c>
      <c r="E3" s="4" t="s">
        <v>28</v>
      </c>
      <c r="F3" s="4" t="s">
        <v>29</v>
      </c>
      <c r="G3" s="5" t="s">
        <v>30</v>
      </c>
      <c r="H3" s="5" t="s">
        <v>31</v>
      </c>
      <c r="I3" s="6" t="s">
        <v>22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34.5" customHeight="1">
      <c r="A4" s="7">
        <v>1</v>
      </c>
      <c r="B4" s="8" t="s">
        <v>94</v>
      </c>
      <c r="C4" s="9">
        <v>34</v>
      </c>
      <c r="D4" s="10" t="s">
        <v>32</v>
      </c>
      <c r="E4" s="11">
        <v>1</v>
      </c>
      <c r="F4" s="12">
        <v>43208</v>
      </c>
      <c r="G4" s="12">
        <v>43525</v>
      </c>
      <c r="H4" s="12">
        <v>43525</v>
      </c>
      <c r="I4" s="13" t="s">
        <v>104</v>
      </c>
    </row>
    <row r="5" spans="1:21" ht="21">
      <c r="A5" s="7">
        <v>2</v>
      </c>
      <c r="B5" s="10" t="s">
        <v>34</v>
      </c>
      <c r="C5" s="9">
        <v>0</v>
      </c>
      <c r="D5" s="10" t="s">
        <v>32</v>
      </c>
      <c r="E5" s="11">
        <v>1</v>
      </c>
      <c r="F5" s="12">
        <v>43208</v>
      </c>
      <c r="G5" s="12">
        <v>43525</v>
      </c>
      <c r="H5" s="12">
        <v>43525</v>
      </c>
      <c r="I5" s="13" t="s">
        <v>33</v>
      </c>
    </row>
    <row r="6" spans="1:21" ht="21">
      <c r="A6" s="7">
        <v>3</v>
      </c>
      <c r="B6" s="10" t="s">
        <v>35</v>
      </c>
      <c r="C6" s="14">
        <v>0</v>
      </c>
      <c r="D6" s="10" t="s">
        <v>36</v>
      </c>
      <c r="E6" s="11">
        <v>0.1</v>
      </c>
      <c r="F6" s="12">
        <v>43361</v>
      </c>
      <c r="G6" s="15">
        <v>43452</v>
      </c>
      <c r="H6" s="15">
        <v>43525</v>
      </c>
      <c r="I6" s="16" t="s">
        <v>37</v>
      </c>
    </row>
    <row r="7" spans="1:21" ht="21">
      <c r="A7" s="7">
        <v>4</v>
      </c>
      <c r="B7" s="10" t="s">
        <v>38</v>
      </c>
      <c r="C7" s="14">
        <v>0</v>
      </c>
      <c r="D7" s="10" t="s">
        <v>32</v>
      </c>
      <c r="E7" s="11">
        <v>0.05</v>
      </c>
      <c r="F7" s="12">
        <v>43391</v>
      </c>
      <c r="G7" s="12">
        <v>43452</v>
      </c>
      <c r="H7" s="15">
        <v>43525</v>
      </c>
      <c r="I7" s="16" t="s">
        <v>39</v>
      </c>
    </row>
    <row r="8" spans="1:21" ht="21">
      <c r="A8" s="7">
        <v>5</v>
      </c>
      <c r="B8" s="10" t="s">
        <v>40</v>
      </c>
      <c r="C8" s="14">
        <v>0</v>
      </c>
      <c r="D8" s="10" t="s">
        <v>32</v>
      </c>
      <c r="E8" s="11">
        <v>1</v>
      </c>
      <c r="F8" s="12">
        <v>43391</v>
      </c>
      <c r="G8" s="12">
        <v>43525</v>
      </c>
      <c r="H8" s="12">
        <v>43525</v>
      </c>
      <c r="I8" s="13" t="s">
        <v>33</v>
      </c>
    </row>
    <row r="9" spans="1:21" ht="21">
      <c r="A9" s="7">
        <v>6</v>
      </c>
      <c r="B9" s="10" t="s">
        <v>41</v>
      </c>
      <c r="C9" s="14">
        <v>0</v>
      </c>
      <c r="D9" s="10" t="s">
        <v>32</v>
      </c>
      <c r="E9" s="11">
        <v>0.05</v>
      </c>
      <c r="F9" s="12">
        <v>43391</v>
      </c>
      <c r="G9" s="12">
        <v>43525</v>
      </c>
      <c r="H9" s="12">
        <v>43525</v>
      </c>
      <c r="I9" s="23" t="s">
        <v>45</v>
      </c>
    </row>
    <row r="10" spans="1:21" ht="21">
      <c r="A10" s="7">
        <v>7</v>
      </c>
      <c r="B10" s="8" t="s">
        <v>42</v>
      </c>
      <c r="C10" s="18">
        <v>0</v>
      </c>
      <c r="D10" s="8" t="s">
        <v>32</v>
      </c>
      <c r="E10" s="19">
        <v>1</v>
      </c>
      <c r="F10" s="12">
        <v>43282</v>
      </c>
      <c r="G10" s="20">
        <v>43405</v>
      </c>
      <c r="H10" s="15">
        <v>43496</v>
      </c>
      <c r="I10" s="13" t="s">
        <v>33</v>
      </c>
    </row>
    <row r="11" spans="1:21" ht="21">
      <c r="A11" s="7">
        <v>8</v>
      </c>
      <c r="B11" s="21" t="s">
        <v>44</v>
      </c>
      <c r="C11" s="14">
        <v>0</v>
      </c>
      <c r="D11" s="10" t="s">
        <v>32</v>
      </c>
      <c r="E11" s="11">
        <v>0</v>
      </c>
      <c r="F11" s="12">
        <v>43484</v>
      </c>
      <c r="G11" s="22">
        <v>43543</v>
      </c>
      <c r="H11" s="22">
        <v>43543</v>
      </c>
      <c r="I11" s="23" t="s">
        <v>45</v>
      </c>
    </row>
    <row r="12" spans="1:21" ht="21">
      <c r="A12" s="7">
        <v>9</v>
      </c>
      <c r="B12" s="21" t="s">
        <v>46</v>
      </c>
      <c r="C12" s="14">
        <v>0</v>
      </c>
      <c r="D12" s="10" t="s">
        <v>32</v>
      </c>
      <c r="E12" s="11">
        <v>0</v>
      </c>
      <c r="F12" s="12">
        <v>43484</v>
      </c>
      <c r="G12" s="22">
        <v>43543</v>
      </c>
      <c r="H12" s="22">
        <v>43543</v>
      </c>
      <c r="I12" s="23" t="s">
        <v>45</v>
      </c>
    </row>
    <row r="13" spans="1:21" ht="21">
      <c r="A13" s="7">
        <v>10</v>
      </c>
      <c r="B13" s="21" t="s">
        <v>47</v>
      </c>
      <c r="C13" s="14">
        <v>0</v>
      </c>
      <c r="D13" s="10" t="s">
        <v>32</v>
      </c>
      <c r="E13" s="11">
        <v>0</v>
      </c>
      <c r="F13" s="12">
        <v>43435</v>
      </c>
      <c r="G13" s="22">
        <v>43543</v>
      </c>
      <c r="H13" s="22">
        <v>43515</v>
      </c>
      <c r="I13" s="23"/>
    </row>
    <row r="14" spans="1:21" ht="21">
      <c r="A14" s="7">
        <v>11</v>
      </c>
      <c r="B14" s="10" t="s">
        <v>16</v>
      </c>
      <c r="C14" s="14">
        <v>54</v>
      </c>
      <c r="D14" s="10" t="s">
        <v>48</v>
      </c>
      <c r="E14" s="11">
        <v>0.7</v>
      </c>
      <c r="F14" s="12">
        <v>43208</v>
      </c>
      <c r="G14" s="12">
        <v>43525</v>
      </c>
      <c r="H14" s="12">
        <v>43525</v>
      </c>
      <c r="I14" s="17"/>
    </row>
    <row r="15" spans="1:21" ht="21">
      <c r="A15" s="7">
        <v>12</v>
      </c>
      <c r="B15" s="10" t="s">
        <v>49</v>
      </c>
      <c r="C15" s="9">
        <v>0</v>
      </c>
      <c r="D15" s="10" t="s">
        <v>50</v>
      </c>
      <c r="E15" s="11">
        <v>1</v>
      </c>
      <c r="F15" s="12">
        <v>43282</v>
      </c>
      <c r="G15" s="12">
        <v>43525</v>
      </c>
      <c r="H15" s="12">
        <v>43525</v>
      </c>
      <c r="I15" s="13" t="s">
        <v>33</v>
      </c>
    </row>
    <row r="16" spans="1:21" ht="21">
      <c r="A16" s="7">
        <v>13</v>
      </c>
      <c r="B16" s="10" t="s">
        <v>51</v>
      </c>
      <c r="C16" s="9">
        <v>0</v>
      </c>
      <c r="D16" s="10" t="s">
        <v>50</v>
      </c>
      <c r="E16" s="11">
        <v>1</v>
      </c>
      <c r="F16" s="12">
        <v>43282</v>
      </c>
      <c r="G16" s="12">
        <v>43525</v>
      </c>
      <c r="H16" s="12">
        <v>43525</v>
      </c>
      <c r="I16" s="13" t="s">
        <v>33</v>
      </c>
    </row>
    <row r="17" spans="1:9" ht="21">
      <c r="A17" s="7">
        <v>14</v>
      </c>
      <c r="B17" s="10" t="s">
        <v>52</v>
      </c>
      <c r="C17" s="9">
        <v>0</v>
      </c>
      <c r="D17" s="10" t="s">
        <v>50</v>
      </c>
      <c r="E17" s="11">
        <v>1</v>
      </c>
      <c r="F17" s="12">
        <v>43282</v>
      </c>
      <c r="G17" s="12">
        <v>43525</v>
      </c>
      <c r="H17" s="12">
        <v>43525</v>
      </c>
      <c r="I17" s="13" t="s">
        <v>33</v>
      </c>
    </row>
    <row r="18" spans="1:9" ht="21">
      <c r="A18" s="7">
        <v>15</v>
      </c>
      <c r="B18" s="10" t="s">
        <v>53</v>
      </c>
      <c r="C18" s="9">
        <v>0</v>
      </c>
      <c r="D18" s="10" t="s">
        <v>50</v>
      </c>
      <c r="E18" s="11">
        <v>1</v>
      </c>
      <c r="F18" s="12">
        <v>43282</v>
      </c>
      <c r="G18" s="12">
        <v>43525</v>
      </c>
      <c r="H18" s="12">
        <v>43525</v>
      </c>
      <c r="I18" s="13" t="s">
        <v>33</v>
      </c>
    </row>
    <row r="19" spans="1:9" ht="21">
      <c r="A19" s="7">
        <v>16</v>
      </c>
      <c r="B19" s="10" t="s">
        <v>17</v>
      </c>
      <c r="C19" s="14">
        <v>1</v>
      </c>
      <c r="D19" s="10" t="s">
        <v>54</v>
      </c>
      <c r="E19" s="11">
        <v>0</v>
      </c>
      <c r="F19" s="12">
        <v>43422</v>
      </c>
      <c r="G19" s="12">
        <v>43515</v>
      </c>
      <c r="H19" s="12">
        <v>43604</v>
      </c>
      <c r="I19" s="16" t="s">
        <v>39</v>
      </c>
    </row>
    <row r="20" spans="1:9" ht="21">
      <c r="A20" s="7">
        <v>17</v>
      </c>
      <c r="B20" s="10" t="s">
        <v>18</v>
      </c>
      <c r="C20" s="9">
        <v>1.5</v>
      </c>
      <c r="D20" s="10" t="s">
        <v>54</v>
      </c>
      <c r="E20" s="11">
        <v>1</v>
      </c>
      <c r="F20" s="12">
        <v>43208</v>
      </c>
      <c r="G20" s="15">
        <v>43252</v>
      </c>
      <c r="H20" s="12">
        <v>43525</v>
      </c>
      <c r="I20" s="13" t="s">
        <v>33</v>
      </c>
    </row>
    <row r="21" spans="1:9" ht="21">
      <c r="A21" s="7">
        <v>18</v>
      </c>
      <c r="B21" s="10" t="s">
        <v>19</v>
      </c>
      <c r="C21" s="83">
        <v>2.9</v>
      </c>
      <c r="D21" s="10" t="s">
        <v>54</v>
      </c>
      <c r="E21" s="11">
        <v>1</v>
      </c>
      <c r="F21" s="12">
        <v>43221</v>
      </c>
      <c r="G21" s="12">
        <v>43525</v>
      </c>
      <c r="H21" s="12">
        <v>43525</v>
      </c>
      <c r="I21" s="13" t="s">
        <v>33</v>
      </c>
    </row>
    <row r="22" spans="1:9" ht="21">
      <c r="A22" s="7">
        <v>19</v>
      </c>
      <c r="B22" s="10" t="s">
        <v>21</v>
      </c>
      <c r="C22" s="14">
        <v>9.3000000000000007</v>
      </c>
      <c r="D22" s="10" t="s">
        <v>32</v>
      </c>
      <c r="E22" s="11">
        <v>0.8</v>
      </c>
      <c r="F22" s="12">
        <v>43330</v>
      </c>
      <c r="G22" s="12">
        <v>43452</v>
      </c>
      <c r="H22" s="12">
        <v>43452</v>
      </c>
      <c r="I22" s="17"/>
    </row>
    <row r="23" spans="1:9" ht="21">
      <c r="A23" s="24" t="s">
        <v>96</v>
      </c>
      <c r="B23" s="25" t="s">
        <v>62</v>
      </c>
      <c r="C23" s="28">
        <v>0</v>
      </c>
      <c r="D23" s="25" t="s">
        <v>50</v>
      </c>
      <c r="E23" s="19">
        <v>0.1</v>
      </c>
      <c r="F23" s="12">
        <v>43391</v>
      </c>
      <c r="G23" s="20">
        <v>43543</v>
      </c>
      <c r="H23" s="20">
        <v>43635</v>
      </c>
      <c r="I23" s="29" t="s">
        <v>60</v>
      </c>
    </row>
    <row r="24" spans="1:9" ht="21">
      <c r="A24" s="24" t="s">
        <v>95</v>
      </c>
      <c r="B24" s="25" t="s">
        <v>67</v>
      </c>
      <c r="C24" s="28">
        <v>0</v>
      </c>
      <c r="D24" s="25" t="s">
        <v>50</v>
      </c>
      <c r="E24" s="19">
        <v>0</v>
      </c>
      <c r="F24" s="12">
        <v>43484</v>
      </c>
      <c r="G24" s="20">
        <v>43543</v>
      </c>
      <c r="H24" s="20">
        <v>43635</v>
      </c>
      <c r="I24" s="29" t="s">
        <v>60</v>
      </c>
    </row>
    <row r="25" spans="1:9" ht="21" hidden="1">
      <c r="A25" s="31">
        <v>31</v>
      </c>
      <c r="B25" s="32" t="s">
        <v>68</v>
      </c>
      <c r="C25" s="33">
        <v>0</v>
      </c>
      <c r="D25" s="32" t="s">
        <v>32</v>
      </c>
      <c r="E25" s="34">
        <v>1</v>
      </c>
      <c r="F25" s="34"/>
      <c r="G25" s="35">
        <v>43252</v>
      </c>
      <c r="H25" s="36">
        <v>43435</v>
      </c>
      <c r="I25" s="37" t="s">
        <v>33</v>
      </c>
    </row>
    <row r="26" spans="1:9" ht="45" customHeight="1"/>
    <row r="49" spans="2:3" ht="23.25">
      <c r="B49" s="38" t="s">
        <v>69</v>
      </c>
      <c r="C49" s="38"/>
    </row>
    <row r="50" spans="2:3" ht="23.25">
      <c r="B50" s="39" t="s">
        <v>70</v>
      </c>
      <c r="C50" s="39"/>
    </row>
    <row r="51" spans="2:3" ht="23.25">
      <c r="B51" s="39" t="s">
        <v>71</v>
      </c>
      <c r="C51" s="39"/>
    </row>
    <row r="52" spans="2:3" ht="23.25">
      <c r="B52" s="39" t="s">
        <v>72</v>
      </c>
    </row>
    <row r="53" spans="2:3" ht="23.25">
      <c r="B53" s="39" t="s">
        <v>73</v>
      </c>
    </row>
    <row r="54" spans="2:3" ht="23.25">
      <c r="B54" s="39" t="s">
        <v>74</v>
      </c>
    </row>
    <row r="73" spans="1:13" ht="15.75" thickBot="1"/>
    <row r="74" spans="1:13">
      <c r="A74" s="40" t="s">
        <v>75</v>
      </c>
      <c r="B74" s="41" t="s">
        <v>0</v>
      </c>
      <c r="C74" s="41" t="s">
        <v>1</v>
      </c>
      <c r="D74" s="42" t="s">
        <v>2</v>
      </c>
      <c r="E74" s="43" t="s">
        <v>3</v>
      </c>
      <c r="F74" s="44" t="s">
        <v>4</v>
      </c>
      <c r="G74" s="44" t="s">
        <v>5</v>
      </c>
      <c r="H74" s="44" t="s">
        <v>6</v>
      </c>
      <c r="I74" s="44" t="s">
        <v>7</v>
      </c>
      <c r="J74" s="44" t="s">
        <v>8</v>
      </c>
      <c r="K74" s="44" t="s">
        <v>9</v>
      </c>
      <c r="L74" s="44" t="s">
        <v>10</v>
      </c>
      <c r="M74" s="44" t="s">
        <v>11</v>
      </c>
    </row>
    <row r="75" spans="1:13">
      <c r="A75" s="45" t="s">
        <v>76</v>
      </c>
      <c r="B75" s="46">
        <v>0.4</v>
      </c>
      <c r="C75" s="46">
        <v>0.38</v>
      </c>
      <c r="D75" s="46">
        <v>0.36</v>
      </c>
      <c r="E75" s="47">
        <v>0.45</v>
      </c>
      <c r="F75" s="48">
        <v>0.37</v>
      </c>
      <c r="G75" s="49">
        <v>0.26</v>
      </c>
      <c r="H75" s="48">
        <v>0.27</v>
      </c>
      <c r="I75" s="48">
        <v>0.28000000000000003</v>
      </c>
      <c r="J75" s="48">
        <v>0.32</v>
      </c>
      <c r="K75" s="48">
        <v>0.28999999999999998</v>
      </c>
      <c r="L75" s="48">
        <v>0.31</v>
      </c>
      <c r="M75" s="48">
        <v>0.35</v>
      </c>
    </row>
    <row r="76" spans="1:13">
      <c r="A76" s="45" t="s">
        <v>77</v>
      </c>
      <c r="B76" s="46">
        <v>0.4</v>
      </c>
      <c r="C76" s="46">
        <v>0.2</v>
      </c>
      <c r="D76" s="46">
        <v>0.19</v>
      </c>
      <c r="E76" s="47">
        <v>0.25</v>
      </c>
      <c r="F76" s="48">
        <v>0.32</v>
      </c>
      <c r="G76" s="48">
        <v>0.3</v>
      </c>
      <c r="H76" s="48">
        <v>0.24</v>
      </c>
      <c r="I76" s="48">
        <v>0.19</v>
      </c>
      <c r="J76" s="48">
        <v>0.22</v>
      </c>
      <c r="K76" s="48">
        <v>0.18</v>
      </c>
      <c r="L76" s="48">
        <v>0.24</v>
      </c>
      <c r="M76" s="48">
        <v>0.21</v>
      </c>
    </row>
    <row r="77" spans="1:13" ht="15.75" thickBot="1">
      <c r="A77" s="50" t="s">
        <v>78</v>
      </c>
      <c r="B77" s="51">
        <v>0.2</v>
      </c>
      <c r="C77" s="51">
        <v>0.42</v>
      </c>
      <c r="D77" s="51">
        <v>0.45</v>
      </c>
      <c r="E77" s="52">
        <v>0.3</v>
      </c>
      <c r="F77" s="48">
        <v>0.31</v>
      </c>
      <c r="G77" s="48">
        <v>0.44</v>
      </c>
      <c r="H77" s="48">
        <v>0.49</v>
      </c>
      <c r="I77" s="48">
        <v>0.53</v>
      </c>
      <c r="J77" s="48">
        <v>0.46</v>
      </c>
      <c r="K77" s="48">
        <v>0.53</v>
      </c>
      <c r="L77" s="48">
        <v>0.45</v>
      </c>
      <c r="M77" s="48">
        <v>0.44</v>
      </c>
    </row>
  </sheetData>
  <mergeCells count="1">
    <mergeCell ref="A1:I1"/>
  </mergeCells>
  <conditionalFormatting sqref="E11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{2883CAF1-FB81-422C-B67F-635E80EB3686}</x14:id>
        </ext>
      </extLst>
    </cfRule>
  </conditionalFormatting>
  <conditionalFormatting sqref="E12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{75C290A6-5712-4C64-AEE1-0285E4E9E15F}</x14:id>
        </ext>
      </extLst>
    </cfRule>
  </conditionalFormatting>
  <conditionalFormatting sqref="E13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{6D1CA03E-983B-44CA-9DF5-D162AF339BA3}</x14:id>
        </ext>
      </extLst>
    </cfRule>
  </conditionalFormatting>
  <conditionalFormatting sqref="E25:F25 E4:E10 E14:E23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{8ECDDC18-2E1E-4D38-AF85-EC5FBEF0193B}</x14:id>
        </ext>
      </extLst>
    </cfRule>
  </conditionalFormatting>
  <conditionalFormatting sqref="E24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{E07CFF04-C365-4687-BE74-0B8C32FF81D3}</x14:id>
        </ext>
      </extLst>
    </cfRule>
  </conditionalFormatting>
  <pageMargins left="0.7" right="0.7" top="0.31" bottom="0.3" header="0.16" footer="0.16"/>
  <pageSetup paperSize="8" scale="64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83CAF1-FB81-422C-B67F-635E80EB368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75C290A6-5712-4C64-AEE1-0285E4E9E1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6D1CA03E-983B-44CA-9DF5-D162AF339BA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8ECDDC18-2E1E-4D38-AF85-EC5FBEF0193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E25:F25 E4:E10 E14:E23</xm:sqref>
        </x14:conditionalFormatting>
        <x14:conditionalFormatting xmlns:xm="http://schemas.microsoft.com/office/excel/2006/main">
          <x14:cfRule type="dataBar" id="{E07CFF04-C365-4687-BE74-0B8C32FF81D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B3" sqref="B3"/>
    </sheetView>
  </sheetViews>
  <sheetFormatPr defaultRowHeight="15"/>
  <cols>
    <col min="2" max="2" width="58" bestFit="1" customWidth="1"/>
  </cols>
  <sheetData>
    <row r="1" spans="1:3" ht="23.25">
      <c r="A1" s="195" t="s">
        <v>93</v>
      </c>
      <c r="B1" s="195"/>
      <c r="C1" s="195"/>
    </row>
    <row r="2" spans="1:3" s="68" customFormat="1" ht="18.75">
      <c r="A2" s="80" t="s">
        <v>24</v>
      </c>
      <c r="B2" s="81" t="s">
        <v>82</v>
      </c>
      <c r="C2" s="82" t="s">
        <v>92</v>
      </c>
    </row>
    <row r="3" spans="1:3" ht="18.75">
      <c r="A3" s="71">
        <v>1</v>
      </c>
      <c r="B3" s="72"/>
      <c r="C3" s="73"/>
    </row>
    <row r="4" spans="1:3" ht="18.75">
      <c r="A4" s="71">
        <v>2</v>
      </c>
      <c r="B4" s="72"/>
      <c r="C4" s="74"/>
    </row>
    <row r="5" spans="1:3" ht="18.75">
      <c r="A5" s="71">
        <v>3</v>
      </c>
      <c r="B5" s="75"/>
      <c r="C5" s="76"/>
    </row>
    <row r="6" spans="1:3" ht="18.75">
      <c r="A6" s="71">
        <v>4</v>
      </c>
      <c r="B6" s="75"/>
      <c r="C6" s="76"/>
    </row>
    <row r="7" spans="1:3" ht="18.75">
      <c r="A7" s="77">
        <v>5</v>
      </c>
      <c r="B7" s="78"/>
      <c r="C7" s="79"/>
    </row>
    <row r="8" spans="1:3">
      <c r="A8" s="69"/>
    </row>
  </sheetData>
  <mergeCells count="1">
    <mergeCell ref="A1:C1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A19"/>
  <sheetViews>
    <sheetView showGridLines="0" zoomScale="40" zoomScaleNormal="40" workbookViewId="0">
      <selection activeCell="S11" sqref="S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7" width="9.140625" style="53"/>
    <col min="18" max="18" width="12.85546875" style="53" customWidth="1"/>
    <col min="19" max="26" width="9.140625" style="53"/>
    <col min="27" max="27" width="20.85546875" style="53" customWidth="1"/>
    <col min="28" max="16384" width="9.140625" style="53"/>
  </cols>
  <sheetData>
    <row r="1" spans="1:27" ht="68.25" customHeight="1" thickBot="1">
      <c r="A1" s="198" t="s">
        <v>152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7" ht="28.5" customHeight="1">
      <c r="A2" s="196" t="s">
        <v>84</v>
      </c>
      <c r="B2" s="197"/>
      <c r="C2" s="88" t="s">
        <v>0</v>
      </c>
      <c r="D2" s="88" t="s">
        <v>1</v>
      </c>
      <c r="E2" s="88" t="s">
        <v>2</v>
      </c>
      <c r="F2" s="88" t="s">
        <v>3</v>
      </c>
      <c r="G2" s="88" t="s">
        <v>4</v>
      </c>
      <c r="H2" s="88" t="s">
        <v>5</v>
      </c>
      <c r="I2" s="88" t="s">
        <v>6</v>
      </c>
      <c r="J2" s="88" t="s">
        <v>7</v>
      </c>
      <c r="K2" s="88" t="s">
        <v>8</v>
      </c>
      <c r="L2" s="88" t="s">
        <v>9</v>
      </c>
      <c r="M2" s="88" t="s">
        <v>10</v>
      </c>
      <c r="N2" s="88" t="s">
        <v>11</v>
      </c>
      <c r="O2" s="54" t="s">
        <v>83</v>
      </c>
    </row>
    <row r="3" spans="1:27" ht="28.5" customHeight="1">
      <c r="A3" s="199" t="s">
        <v>85</v>
      </c>
      <c r="B3" s="55" t="s">
        <v>81</v>
      </c>
      <c r="C3" s="55">
        <v>0</v>
      </c>
      <c r="D3" s="55">
        <v>0</v>
      </c>
      <c r="E3" s="55">
        <v>2</v>
      </c>
      <c r="F3" s="55">
        <v>1</v>
      </c>
      <c r="G3" s="55">
        <f>2+1</f>
        <v>3</v>
      </c>
      <c r="H3" s="55">
        <v>0</v>
      </c>
      <c r="I3" s="55">
        <f>1+1</f>
        <v>2</v>
      </c>
      <c r="J3" s="55">
        <v>0</v>
      </c>
      <c r="K3" s="137">
        <v>1</v>
      </c>
      <c r="L3" s="137">
        <v>1</v>
      </c>
      <c r="M3" s="137">
        <v>0</v>
      </c>
      <c r="N3" s="137">
        <v>2</v>
      </c>
      <c r="O3" s="56">
        <f>SUM(C3:N3)</f>
        <v>12</v>
      </c>
    </row>
    <row r="4" spans="1:27" ht="28.5" customHeight="1">
      <c r="A4" s="200"/>
      <c r="B4" s="55" t="s">
        <v>86</v>
      </c>
      <c r="C4" s="55">
        <v>0</v>
      </c>
      <c r="D4" s="55">
        <v>0</v>
      </c>
      <c r="E4" s="55">
        <v>2</v>
      </c>
      <c r="F4" s="55">
        <v>1</v>
      </c>
      <c r="G4" s="55"/>
      <c r="H4" s="55"/>
      <c r="I4" s="55"/>
      <c r="J4" s="55"/>
      <c r="K4" s="137"/>
      <c r="L4" s="137"/>
      <c r="M4" s="137"/>
      <c r="N4" s="137"/>
      <c r="O4" s="70">
        <f t="shared" ref="O4:O6" si="0">SUM(C4:N4)</f>
        <v>3</v>
      </c>
    </row>
    <row r="5" spans="1:27" ht="28.5" customHeight="1">
      <c r="A5" s="201" t="s">
        <v>87</v>
      </c>
      <c r="B5" s="55" t="s">
        <v>81</v>
      </c>
      <c r="C5" s="55">
        <v>0</v>
      </c>
      <c r="D5" s="55">
        <v>0</v>
      </c>
      <c r="E5" s="55">
        <v>1</v>
      </c>
      <c r="F5" s="55">
        <v>1</v>
      </c>
      <c r="G5" s="55">
        <f>2+1</f>
        <v>3</v>
      </c>
      <c r="H5" s="55">
        <f>1+1+1</f>
        <v>3</v>
      </c>
      <c r="I5" s="55">
        <v>1</v>
      </c>
      <c r="J5" s="55">
        <v>3</v>
      </c>
      <c r="K5" s="137">
        <v>0</v>
      </c>
      <c r="L5" s="137">
        <f>2+1</f>
        <v>3</v>
      </c>
      <c r="M5" s="137">
        <v>0</v>
      </c>
      <c r="N5" s="137">
        <f>2+2</f>
        <v>4</v>
      </c>
      <c r="O5" s="139">
        <f t="shared" si="0"/>
        <v>19</v>
      </c>
    </row>
    <row r="6" spans="1:27" ht="28.5" customHeight="1">
      <c r="A6" s="201"/>
      <c r="B6" s="55" t="s">
        <v>86</v>
      </c>
      <c r="C6" s="55">
        <v>0</v>
      </c>
      <c r="D6" s="55">
        <v>0</v>
      </c>
      <c r="E6" s="55">
        <v>1</v>
      </c>
      <c r="F6" s="144">
        <v>2</v>
      </c>
      <c r="G6" s="55"/>
      <c r="H6" s="55"/>
      <c r="I6" s="55"/>
      <c r="J6" s="55"/>
      <c r="K6" s="137"/>
      <c r="L6" s="137"/>
      <c r="M6" s="137"/>
      <c r="N6" s="137"/>
      <c r="O6" s="140">
        <f t="shared" si="0"/>
        <v>3</v>
      </c>
    </row>
    <row r="7" spans="1:27" ht="28.5" customHeight="1">
      <c r="A7" s="57"/>
    </row>
    <row r="8" spans="1:27" ht="144.75" customHeight="1" thickBot="1">
      <c r="A8" s="202" t="s">
        <v>153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7" ht="54" customHeight="1">
      <c r="A9" s="196" t="s">
        <v>88</v>
      </c>
      <c r="B9" s="197"/>
      <c r="C9" s="88" t="s">
        <v>0</v>
      </c>
      <c r="D9" s="88" t="s">
        <v>1</v>
      </c>
      <c r="E9" s="88" t="s">
        <v>2</v>
      </c>
      <c r="F9" s="88" t="s">
        <v>3</v>
      </c>
      <c r="G9" s="88" t="s">
        <v>4</v>
      </c>
      <c r="H9" s="88" t="s">
        <v>5</v>
      </c>
      <c r="I9" s="88" t="s">
        <v>6</v>
      </c>
      <c r="J9" s="88" t="s">
        <v>7</v>
      </c>
      <c r="K9" s="88" t="s">
        <v>8</v>
      </c>
      <c r="L9" s="88" t="s">
        <v>9</v>
      </c>
      <c r="M9" s="88" t="s">
        <v>10</v>
      </c>
      <c r="N9" s="88" t="s">
        <v>11</v>
      </c>
      <c r="O9" s="54" t="s">
        <v>83</v>
      </c>
      <c r="W9" s="53">
        <f>1*(4*12)</f>
        <v>48</v>
      </c>
      <c r="Y9" s="53">
        <f>(2.5*8*24*12)/1000</f>
        <v>5.76</v>
      </c>
      <c r="AA9" s="143">
        <f>Y9*1000*24000</f>
        <v>138240000</v>
      </c>
    </row>
    <row r="10" spans="1:27" ht="98.25">
      <c r="A10" s="203" t="s">
        <v>101</v>
      </c>
      <c r="B10" s="204"/>
      <c r="C10" s="60" t="s">
        <v>89</v>
      </c>
      <c r="D10" s="60" t="s">
        <v>89</v>
      </c>
      <c r="E10" s="60" t="s">
        <v>89</v>
      </c>
      <c r="F10" s="60" t="s">
        <v>89</v>
      </c>
      <c r="G10" s="60"/>
      <c r="H10" s="60"/>
      <c r="I10" s="60"/>
      <c r="J10" s="138"/>
      <c r="K10" s="60"/>
      <c r="L10" s="138"/>
      <c r="M10" s="60"/>
      <c r="N10" s="60"/>
      <c r="O10" s="58"/>
      <c r="R10" s="59"/>
      <c r="S10" s="53">
        <f>34.5+3.3</f>
        <v>37.799999999999997</v>
      </c>
      <c r="W10" s="53">
        <f>20*(4*12)</f>
        <v>960</v>
      </c>
      <c r="Y10" s="53">
        <f>(2.5*8*24*12*20)/1000</f>
        <v>115.2</v>
      </c>
      <c r="AA10" s="143">
        <f>Y10*1000*24000</f>
        <v>2764800000</v>
      </c>
    </row>
    <row r="11" spans="1:27" ht="60">
      <c r="A11" s="203" t="s">
        <v>102</v>
      </c>
      <c r="B11" s="205"/>
      <c r="C11" s="60" t="s">
        <v>89</v>
      </c>
      <c r="D11" s="60" t="s">
        <v>89</v>
      </c>
      <c r="E11" s="60" t="s">
        <v>89</v>
      </c>
      <c r="F11" s="60" t="s">
        <v>89</v>
      </c>
      <c r="G11" s="60"/>
      <c r="H11" s="60"/>
      <c r="I11" s="60"/>
      <c r="J11" s="87"/>
      <c r="K11" s="60"/>
      <c r="L11" s="61"/>
      <c r="M11" s="138"/>
      <c r="N11" s="138"/>
      <c r="O11" s="87"/>
    </row>
    <row r="12" spans="1:27" ht="26.25">
      <c r="A12" s="206" t="s">
        <v>90</v>
      </c>
      <c r="B12" s="55" t="s">
        <v>81</v>
      </c>
      <c r="C12" s="62">
        <v>0</v>
      </c>
      <c r="D12" s="62">
        <v>0</v>
      </c>
      <c r="E12" s="62">
        <f>0.4</f>
        <v>0.4</v>
      </c>
      <c r="F12" s="62">
        <v>0</v>
      </c>
      <c r="G12" s="62">
        <f>5.8+1.8</f>
        <v>7.6</v>
      </c>
      <c r="H12" s="62">
        <v>0</v>
      </c>
      <c r="I12" s="62">
        <f>1.1+5.76</f>
        <v>6.8599999999999994</v>
      </c>
      <c r="J12" s="62"/>
      <c r="K12" s="62"/>
      <c r="L12" s="62">
        <v>13.5</v>
      </c>
      <c r="M12" s="62"/>
      <c r="N12" s="62">
        <f>8.4+12.6</f>
        <v>21</v>
      </c>
      <c r="O12" s="139">
        <f t="shared" ref="O12:O13" si="1">SUM(C12:N12)</f>
        <v>49.36</v>
      </c>
    </row>
    <row r="13" spans="1:27" ht="26.25">
      <c r="A13" s="206"/>
      <c r="B13" s="55" t="s">
        <v>86</v>
      </c>
      <c r="C13" s="62">
        <v>0</v>
      </c>
      <c r="D13" s="62">
        <v>0</v>
      </c>
      <c r="E13" s="62">
        <f>0.4</f>
        <v>0.4</v>
      </c>
      <c r="F13" s="62">
        <v>0</v>
      </c>
      <c r="G13" s="62"/>
      <c r="H13" s="62"/>
      <c r="I13" s="62"/>
      <c r="J13" s="63"/>
      <c r="K13" s="62"/>
      <c r="L13" s="62"/>
      <c r="M13" s="62"/>
      <c r="N13" s="63"/>
      <c r="O13" s="141">
        <f t="shared" si="1"/>
        <v>0.4</v>
      </c>
    </row>
    <row r="14" spans="1:27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7" ht="45.75" hidden="1" thickBot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7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0.4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16.7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  <pageSetUpPr fitToPage="1"/>
  </sheetPr>
  <dimension ref="A1:V19"/>
  <sheetViews>
    <sheetView showGridLines="0" zoomScale="55" zoomScaleNormal="55" workbookViewId="0">
      <selection activeCell="H11" sqref="H11"/>
    </sheetView>
  </sheetViews>
  <sheetFormatPr defaultColWidth="9.140625" defaultRowHeight="14.25"/>
  <cols>
    <col min="1" max="1" width="33.85546875" style="53" customWidth="1"/>
    <col min="2" max="2" width="12.42578125" style="53" bestFit="1" customWidth="1"/>
    <col min="3" max="14" width="12" style="53" customWidth="1"/>
    <col min="15" max="15" width="15.7109375" style="53" bestFit="1" customWidth="1"/>
    <col min="16" max="16384" width="9.140625" style="53"/>
  </cols>
  <sheetData>
    <row r="1" spans="1:22" ht="68.25" customHeight="1" thickBot="1">
      <c r="A1" s="198" t="s">
        <v>154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</row>
    <row r="2" spans="1:22" ht="28.5" customHeight="1">
      <c r="A2" s="196" t="s">
        <v>84</v>
      </c>
      <c r="B2" s="197"/>
      <c r="C2" s="142" t="s">
        <v>0</v>
      </c>
      <c r="D2" s="142" t="s">
        <v>1</v>
      </c>
      <c r="E2" s="142" t="s">
        <v>2</v>
      </c>
      <c r="F2" s="142" t="s">
        <v>3</v>
      </c>
      <c r="G2" s="142" t="s">
        <v>4</v>
      </c>
      <c r="H2" s="142" t="s">
        <v>5</v>
      </c>
      <c r="I2" s="142" t="s">
        <v>6</v>
      </c>
      <c r="J2" s="142" t="s">
        <v>7</v>
      </c>
      <c r="K2" s="142" t="s">
        <v>8</v>
      </c>
      <c r="L2" s="142" t="s">
        <v>9</v>
      </c>
      <c r="M2" s="142" t="s">
        <v>10</v>
      </c>
      <c r="N2" s="142" t="s">
        <v>11</v>
      </c>
      <c r="O2" s="54" t="s">
        <v>83</v>
      </c>
    </row>
    <row r="3" spans="1:22" ht="28.5" customHeight="1">
      <c r="A3" s="199" t="s">
        <v>85</v>
      </c>
      <c r="B3" s="55" t="s">
        <v>81</v>
      </c>
      <c r="C3" s="55">
        <v>0</v>
      </c>
      <c r="D3" s="55">
        <v>1</v>
      </c>
      <c r="E3" s="55">
        <v>3</v>
      </c>
      <c r="F3" s="55">
        <v>1</v>
      </c>
      <c r="G3" s="55">
        <v>0</v>
      </c>
      <c r="H3" s="55">
        <v>1</v>
      </c>
      <c r="I3" s="55">
        <v>1</v>
      </c>
      <c r="J3" s="55">
        <v>1</v>
      </c>
      <c r="K3" s="137">
        <v>2</v>
      </c>
      <c r="L3" s="137">
        <v>1</v>
      </c>
      <c r="M3" s="137">
        <f>2+1</f>
        <v>3</v>
      </c>
      <c r="N3" s="137">
        <f>2+2</f>
        <v>4</v>
      </c>
      <c r="O3" s="56">
        <f>SUM(C3:N3)</f>
        <v>18</v>
      </c>
    </row>
    <row r="4" spans="1:22" ht="28.5" customHeight="1">
      <c r="A4" s="200"/>
      <c r="B4" s="55" t="s">
        <v>86</v>
      </c>
      <c r="C4" s="55"/>
      <c r="D4" s="55"/>
      <c r="E4" s="55"/>
      <c r="F4" s="55"/>
      <c r="G4" s="55"/>
      <c r="H4" s="55"/>
      <c r="I4" s="55"/>
      <c r="J4" s="55"/>
      <c r="K4" s="137"/>
      <c r="L4" s="137"/>
      <c r="M4" s="137"/>
      <c r="N4" s="137"/>
      <c r="O4" s="70">
        <f>SUM(C4:N4)</f>
        <v>0</v>
      </c>
      <c r="V4" s="53">
        <f>505-130</f>
        <v>375</v>
      </c>
    </row>
    <row r="5" spans="1:22" ht="28.5" customHeight="1">
      <c r="A5" s="214" t="s">
        <v>87</v>
      </c>
      <c r="B5" s="55" t="s">
        <v>81</v>
      </c>
      <c r="C5" s="55">
        <v>0</v>
      </c>
      <c r="D5" s="55"/>
      <c r="E5" s="55">
        <v>2</v>
      </c>
      <c r="F5" s="55">
        <v>2</v>
      </c>
      <c r="G5" s="55">
        <v>1</v>
      </c>
      <c r="H5" s="55">
        <v>1</v>
      </c>
      <c r="I5" s="55">
        <v>1</v>
      </c>
      <c r="J5" s="55"/>
      <c r="K5" s="137">
        <f>0+1</f>
        <v>1</v>
      </c>
      <c r="L5" s="137">
        <v>1</v>
      </c>
      <c r="M5" s="137">
        <v>0</v>
      </c>
      <c r="N5" s="137"/>
      <c r="O5" s="56">
        <f t="shared" ref="O5:O6" si="0">SUM(C5:N5)</f>
        <v>9</v>
      </c>
    </row>
    <row r="6" spans="1:22" ht="28.5" customHeight="1" thickBot="1">
      <c r="A6" s="215"/>
      <c r="B6" s="145" t="s">
        <v>86</v>
      </c>
      <c r="C6" s="145"/>
      <c r="D6" s="145"/>
      <c r="E6" s="145"/>
      <c r="F6" s="145"/>
      <c r="G6" s="145"/>
      <c r="H6" s="145"/>
      <c r="I6" s="145"/>
      <c r="J6" s="145"/>
      <c r="K6" s="146"/>
      <c r="L6" s="146"/>
      <c r="M6" s="146"/>
      <c r="N6" s="146"/>
      <c r="O6" s="147">
        <f t="shared" si="0"/>
        <v>0</v>
      </c>
    </row>
    <row r="7" spans="1:22" ht="28.5" customHeight="1">
      <c r="A7" s="57"/>
    </row>
    <row r="8" spans="1:22" ht="144.75" customHeight="1" thickBot="1">
      <c r="A8" s="202" t="s">
        <v>155</v>
      </c>
      <c r="B8" s="202"/>
      <c r="C8" s="202"/>
      <c r="D8" s="202"/>
      <c r="E8" s="202"/>
      <c r="F8" s="202"/>
      <c r="G8" s="202"/>
      <c r="H8" s="202"/>
      <c r="I8" s="202"/>
      <c r="J8" s="202"/>
      <c r="K8" s="202"/>
      <c r="L8" s="202"/>
      <c r="M8" s="202"/>
      <c r="N8" s="202"/>
      <c r="O8" s="202"/>
    </row>
    <row r="9" spans="1:22" ht="54" customHeight="1">
      <c r="A9" s="196" t="s">
        <v>88</v>
      </c>
      <c r="B9" s="197"/>
      <c r="C9" s="142" t="s">
        <v>0</v>
      </c>
      <c r="D9" s="142" t="s">
        <v>1</v>
      </c>
      <c r="E9" s="142" t="s">
        <v>2</v>
      </c>
      <c r="F9" s="142" t="s">
        <v>3</v>
      </c>
      <c r="G9" s="142" t="s">
        <v>4</v>
      </c>
      <c r="H9" s="142" t="s">
        <v>5</v>
      </c>
      <c r="I9" s="142" t="s">
        <v>6</v>
      </c>
      <c r="J9" s="142" t="s">
        <v>7</v>
      </c>
      <c r="K9" s="142" t="s">
        <v>8</v>
      </c>
      <c r="L9" s="142" t="s">
        <v>9</v>
      </c>
      <c r="M9" s="142" t="s">
        <v>10</v>
      </c>
      <c r="N9" s="142" t="s">
        <v>11</v>
      </c>
      <c r="O9" s="54" t="s">
        <v>83</v>
      </c>
    </row>
    <row r="10" spans="1:22" ht="52.5">
      <c r="A10" s="203" t="s">
        <v>101</v>
      </c>
      <c r="B10" s="204"/>
      <c r="C10" s="60"/>
      <c r="D10" s="60"/>
      <c r="E10" s="60"/>
      <c r="F10" s="60"/>
      <c r="G10" s="152"/>
      <c r="H10" s="60"/>
      <c r="I10" s="152"/>
      <c r="J10" s="60"/>
      <c r="K10" s="60"/>
      <c r="L10" s="60"/>
      <c r="M10" s="60"/>
      <c r="N10" s="60"/>
      <c r="O10" s="60"/>
    </row>
    <row r="11" spans="1:22" ht="46.5">
      <c r="A11" s="203" t="s">
        <v>102</v>
      </c>
      <c r="B11" s="205"/>
      <c r="C11" s="60"/>
      <c r="D11" s="60"/>
      <c r="E11" s="60"/>
      <c r="F11" s="60"/>
      <c r="G11" s="60"/>
      <c r="H11" s="60"/>
      <c r="I11" s="60"/>
      <c r="J11" s="87"/>
      <c r="K11" s="60"/>
      <c r="L11" s="60"/>
      <c r="M11" s="60"/>
      <c r="N11" s="60"/>
      <c r="O11" s="60"/>
    </row>
    <row r="12" spans="1:22" ht="26.25">
      <c r="A12" s="216" t="s">
        <v>90</v>
      </c>
      <c r="B12" s="55" t="s">
        <v>81</v>
      </c>
      <c r="C12" s="62"/>
      <c r="D12" s="62">
        <v>0.05</v>
      </c>
      <c r="E12" s="62">
        <f>+(3*500*0.012)+0.73+14</f>
        <v>32.730000000000004</v>
      </c>
      <c r="F12" s="62">
        <f>500*3*0.012</f>
        <v>18</v>
      </c>
      <c r="G12" s="62">
        <v>0.67</v>
      </c>
      <c r="H12" s="62">
        <v>4.5</v>
      </c>
      <c r="I12" s="62">
        <v>0.42</v>
      </c>
      <c r="J12" s="62">
        <v>0.51</v>
      </c>
      <c r="K12" s="62">
        <f>21.44+(500*2*0.012)</f>
        <v>33.44</v>
      </c>
      <c r="L12" s="62"/>
      <c r="M12" s="62">
        <f>6.98+(2*500*0.012)+0.37</f>
        <v>19.350000000000001</v>
      </c>
      <c r="N12" s="62">
        <f>5.81+0.16+0.15</f>
        <v>6.12</v>
      </c>
      <c r="O12" s="151">
        <f>SUM(C12:N12)</f>
        <v>115.78999999999999</v>
      </c>
    </row>
    <row r="13" spans="1:22" ht="27" thickBot="1">
      <c r="A13" s="217"/>
      <c r="B13" s="145" t="s">
        <v>86</v>
      </c>
      <c r="C13" s="148"/>
      <c r="D13" s="148"/>
      <c r="E13" s="148"/>
      <c r="F13" s="148"/>
      <c r="G13" s="148"/>
      <c r="H13" s="148"/>
      <c r="I13" s="148"/>
      <c r="J13" s="149"/>
      <c r="K13" s="148"/>
      <c r="L13" s="148"/>
      <c r="M13" s="148"/>
      <c r="N13" s="149"/>
      <c r="O13" s="150">
        <f t="shared" ref="O13" si="1">SUM(C13:N13)</f>
        <v>0</v>
      </c>
    </row>
    <row r="14" spans="1:22" ht="26.25">
      <c r="A14" s="64"/>
      <c r="B14" s="65"/>
      <c r="C14" s="66"/>
      <c r="D14" s="66"/>
      <c r="E14" s="66"/>
      <c r="F14" s="67"/>
      <c r="G14" s="66"/>
      <c r="H14" s="66"/>
      <c r="I14" s="66"/>
      <c r="J14" s="66"/>
      <c r="K14" s="66"/>
      <c r="L14" s="66"/>
      <c r="M14" s="66"/>
      <c r="N14" s="66"/>
      <c r="O14" s="67"/>
    </row>
    <row r="15" spans="1:22" ht="45" hidden="1">
      <c r="A15" s="207" t="s">
        <v>103</v>
      </c>
      <c r="B15" s="198"/>
      <c r="C15" s="198"/>
      <c r="D15" s="198"/>
      <c r="E15" s="198"/>
      <c r="F15" s="198"/>
      <c r="G15" s="198"/>
      <c r="H15" s="198"/>
      <c r="I15" s="198"/>
      <c r="J15" s="198"/>
      <c r="K15" s="198"/>
      <c r="L15" s="198"/>
      <c r="M15" s="198"/>
      <c r="N15" s="198"/>
      <c r="O15" s="198"/>
    </row>
    <row r="16" spans="1:22" ht="42.75" hidden="1" customHeight="1">
      <c r="A16" s="196" t="s">
        <v>82</v>
      </c>
      <c r="B16" s="197"/>
      <c r="C16" s="197" t="s">
        <v>99</v>
      </c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84" t="s">
        <v>100</v>
      </c>
    </row>
    <row r="17" spans="1:15" ht="51.75" hidden="1" customHeight="1">
      <c r="A17" s="203" t="s">
        <v>97</v>
      </c>
      <c r="B17" s="204"/>
      <c r="C17" s="208">
        <f>O13</f>
        <v>0</v>
      </c>
      <c r="D17" s="208"/>
      <c r="E17" s="208"/>
      <c r="F17" s="208"/>
      <c r="G17" s="208"/>
      <c r="H17" s="208"/>
      <c r="I17" s="208"/>
      <c r="J17" s="208"/>
      <c r="K17" s="208"/>
      <c r="L17" s="208"/>
      <c r="M17" s="208"/>
      <c r="N17" s="208"/>
      <c r="O17" s="85" t="s">
        <v>89</v>
      </c>
    </row>
    <row r="18" spans="1:15" ht="44.25" hidden="1">
      <c r="A18" s="203" t="s">
        <v>98</v>
      </c>
      <c r="B18" s="204"/>
      <c r="C18" s="209">
        <v>16.3</v>
      </c>
      <c r="D18" s="209"/>
      <c r="E18" s="209"/>
      <c r="F18" s="209"/>
      <c r="G18" s="209"/>
      <c r="H18" s="209"/>
      <c r="I18" s="209"/>
      <c r="J18" s="209"/>
      <c r="K18" s="209"/>
      <c r="L18" s="209"/>
      <c r="M18" s="209"/>
      <c r="N18" s="209"/>
      <c r="O18" s="85" t="s">
        <v>89</v>
      </c>
    </row>
    <row r="19" spans="1:15" ht="45" hidden="1" thickBot="1">
      <c r="A19" s="210" t="s">
        <v>83</v>
      </c>
      <c r="B19" s="211"/>
      <c r="C19" s="212">
        <f>C17+C18</f>
        <v>16.3</v>
      </c>
      <c r="D19" s="213"/>
      <c r="E19" s="213"/>
      <c r="F19" s="213"/>
      <c r="G19" s="213"/>
      <c r="H19" s="213"/>
      <c r="I19" s="213"/>
      <c r="J19" s="213"/>
      <c r="K19" s="213"/>
      <c r="L19" s="213"/>
      <c r="M19" s="213"/>
      <c r="N19" s="213"/>
      <c r="O19" s="86" t="s">
        <v>89</v>
      </c>
    </row>
  </sheetData>
  <mergeCells count="18">
    <mergeCell ref="A17:B17"/>
    <mergeCell ref="C17:N17"/>
    <mergeCell ref="A18:B18"/>
    <mergeCell ref="C18:N18"/>
    <mergeCell ref="A19:B19"/>
    <mergeCell ref="C19:N19"/>
    <mergeCell ref="A10:B10"/>
    <mergeCell ref="A11:B11"/>
    <mergeCell ref="A12:A13"/>
    <mergeCell ref="A15:O15"/>
    <mergeCell ref="A16:B16"/>
    <mergeCell ref="C16:N16"/>
    <mergeCell ref="A9:B9"/>
    <mergeCell ref="A1:O1"/>
    <mergeCell ref="A2:B2"/>
    <mergeCell ref="A3:A4"/>
    <mergeCell ref="A5:A6"/>
    <mergeCell ref="A8:O8"/>
  </mergeCells>
  <pageMargins left="0.75" right="0.75" top="0.75" bottom="0.34" header="0.3" footer="0.3"/>
  <pageSetup paperSize="8"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U37"/>
  <sheetViews>
    <sheetView view="pageBreakPreview" zoomScale="70" zoomScaleNormal="70" zoomScaleSheetLayoutView="70" workbookViewId="0">
      <pane xSplit="9" ySplit="3" topLeftCell="J19" activePane="bottomRight" state="frozen"/>
      <selection pane="topRight" activeCell="I1" sqref="I1"/>
      <selection pane="bottomLeft" activeCell="A4" sqref="A4"/>
      <selection pane="bottomRight" activeCell="F22" sqref="F22"/>
    </sheetView>
  </sheetViews>
  <sheetFormatPr defaultRowHeight="15"/>
  <cols>
    <col min="1" max="1" width="12.85546875" style="161" bestFit="1" customWidth="1"/>
    <col min="2" max="2" width="133.28515625" style="160" customWidth="1"/>
    <col min="3" max="3" width="16.7109375" style="160" customWidth="1"/>
    <col min="4" max="4" width="16.7109375" style="176" customWidth="1"/>
    <col min="5" max="5" width="25" style="160" customWidth="1"/>
    <col min="6" max="6" width="54" style="160" customWidth="1"/>
    <col min="7" max="7" width="12.85546875" style="160" customWidth="1"/>
    <col min="8" max="8" width="19" style="160" customWidth="1"/>
    <col min="9" max="9" width="16.42578125" style="160" hidden="1" customWidth="1"/>
    <col min="10" max="10" width="52.85546875" style="160" customWidth="1"/>
    <col min="11" max="15" width="9.140625" style="160"/>
    <col min="16" max="16" width="18.28515625" style="160" customWidth="1"/>
    <col min="17" max="16384" width="9.140625" style="160"/>
  </cols>
  <sheetData>
    <row r="1" spans="1:21" ht="33">
      <c r="A1" s="218" t="s">
        <v>199</v>
      </c>
      <c r="B1" s="218"/>
      <c r="C1" s="218"/>
      <c r="D1" s="218"/>
      <c r="E1" s="218"/>
      <c r="F1" s="218"/>
      <c r="G1" s="218"/>
      <c r="H1" s="218"/>
      <c r="I1" s="218"/>
      <c r="J1" s="218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</row>
    <row r="2" spans="1:21" ht="14.25" customHeight="1">
      <c r="J2" s="159"/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159"/>
    </row>
    <row r="3" spans="1:21" ht="40.5">
      <c r="A3" s="162" t="s">
        <v>24</v>
      </c>
      <c r="B3" s="163" t="s">
        <v>25</v>
      </c>
      <c r="C3" s="164" t="s">
        <v>26</v>
      </c>
      <c r="D3" s="177" t="s">
        <v>171</v>
      </c>
      <c r="E3" s="163" t="s">
        <v>27</v>
      </c>
      <c r="F3" s="163" t="s">
        <v>146</v>
      </c>
      <c r="G3" s="163" t="s">
        <v>29</v>
      </c>
      <c r="H3" s="165" t="s">
        <v>30</v>
      </c>
      <c r="I3" s="165" t="s">
        <v>31</v>
      </c>
      <c r="J3" s="166" t="s">
        <v>22</v>
      </c>
      <c r="K3" s="159"/>
      <c r="L3" s="159"/>
      <c r="M3" s="159"/>
      <c r="N3" s="159"/>
      <c r="O3" s="159"/>
      <c r="P3" s="159"/>
      <c r="Q3" s="159"/>
      <c r="R3" s="159"/>
      <c r="S3" s="159"/>
      <c r="T3" s="159"/>
      <c r="U3" s="159"/>
    </row>
    <row r="4" spans="1:21" ht="18.75" customHeight="1">
      <c r="A4" s="167">
        <v>1</v>
      </c>
      <c r="B4" s="168" t="s">
        <v>156</v>
      </c>
      <c r="C4" s="175"/>
      <c r="D4" s="178"/>
      <c r="E4" s="169" t="s">
        <v>145</v>
      </c>
      <c r="F4" s="170">
        <v>0.1</v>
      </c>
      <c r="G4" s="171">
        <v>44287</v>
      </c>
      <c r="H4" s="171">
        <v>44348</v>
      </c>
      <c r="I4" s="171"/>
      <c r="J4" s="172"/>
    </row>
    <row r="5" spans="1:21" ht="18.75" customHeight="1">
      <c r="A5" s="167">
        <v>2</v>
      </c>
      <c r="B5" s="168" t="s">
        <v>157</v>
      </c>
      <c r="C5" s="175"/>
      <c r="D5" s="178"/>
      <c r="E5" s="169" t="s">
        <v>65</v>
      </c>
      <c r="F5" s="170"/>
      <c r="G5" s="171">
        <v>44317</v>
      </c>
      <c r="H5" s="171">
        <v>44348</v>
      </c>
      <c r="I5" s="171"/>
      <c r="J5" s="172"/>
    </row>
    <row r="6" spans="1:21" ht="18.75" customHeight="1">
      <c r="A6" s="167">
        <v>3</v>
      </c>
      <c r="B6" s="168" t="s">
        <v>159</v>
      </c>
      <c r="C6" s="175"/>
      <c r="D6" s="178"/>
      <c r="E6" s="169" t="s">
        <v>158</v>
      </c>
      <c r="F6" s="170"/>
      <c r="G6" s="171">
        <v>44317</v>
      </c>
      <c r="H6" s="171">
        <v>44378</v>
      </c>
      <c r="I6" s="171"/>
      <c r="J6" s="172"/>
    </row>
    <row r="7" spans="1:21" ht="18.75" customHeight="1">
      <c r="A7" s="167">
        <v>4</v>
      </c>
      <c r="B7" s="168" t="s">
        <v>160</v>
      </c>
      <c r="C7" s="175">
        <v>21.44</v>
      </c>
      <c r="D7" s="178"/>
      <c r="E7" s="169" t="s">
        <v>149</v>
      </c>
      <c r="F7" s="170"/>
      <c r="G7" s="171">
        <v>44378</v>
      </c>
      <c r="H7" s="171">
        <v>44531</v>
      </c>
      <c r="I7" s="171"/>
      <c r="J7" s="172"/>
    </row>
    <row r="8" spans="1:21" ht="18.75" customHeight="1">
      <c r="A8" s="167">
        <v>5</v>
      </c>
      <c r="B8" s="168" t="s">
        <v>161</v>
      </c>
      <c r="C8" s="175"/>
      <c r="D8" s="178">
        <v>2</v>
      </c>
      <c r="E8" s="169" t="s">
        <v>144</v>
      </c>
      <c r="F8" s="170"/>
      <c r="G8" s="171">
        <v>44378</v>
      </c>
      <c r="H8" s="171">
        <v>44531</v>
      </c>
      <c r="I8" s="171"/>
      <c r="J8" s="172"/>
    </row>
    <row r="9" spans="1:21" ht="18.75" customHeight="1">
      <c r="A9" s="167">
        <v>6</v>
      </c>
      <c r="B9" s="168" t="s">
        <v>162</v>
      </c>
      <c r="C9" s="175"/>
      <c r="D9" s="178"/>
      <c r="E9" s="169" t="s">
        <v>50</v>
      </c>
      <c r="F9" s="170"/>
      <c r="G9" s="171">
        <v>44317</v>
      </c>
      <c r="H9" s="171">
        <v>44378</v>
      </c>
      <c r="I9" s="171"/>
      <c r="J9" s="172"/>
    </row>
    <row r="10" spans="1:21" ht="18.75" customHeight="1">
      <c r="A10" s="167">
        <v>7</v>
      </c>
      <c r="B10" s="168" t="s">
        <v>164</v>
      </c>
      <c r="C10" s="175">
        <v>1.98</v>
      </c>
      <c r="D10" s="178">
        <v>2</v>
      </c>
      <c r="E10" s="169" t="s">
        <v>163</v>
      </c>
      <c r="F10" s="170"/>
      <c r="G10" s="171">
        <v>44501</v>
      </c>
      <c r="H10" s="171">
        <v>44593</v>
      </c>
      <c r="I10" s="171"/>
      <c r="J10" s="172"/>
    </row>
    <row r="11" spans="1:21" ht="18.75" customHeight="1">
      <c r="A11" s="167">
        <v>8</v>
      </c>
      <c r="B11" s="168" t="s">
        <v>166</v>
      </c>
      <c r="C11" s="175">
        <v>5</v>
      </c>
      <c r="D11" s="178"/>
      <c r="E11" s="169" t="s">
        <v>165</v>
      </c>
      <c r="F11" s="170"/>
      <c r="G11" s="171">
        <v>44501</v>
      </c>
      <c r="H11" s="171">
        <v>44593</v>
      </c>
      <c r="I11" s="171"/>
      <c r="J11" s="172"/>
    </row>
    <row r="12" spans="1:21" ht="18.75" customHeight="1">
      <c r="A12" s="167">
        <v>9</v>
      </c>
      <c r="B12" s="168" t="s">
        <v>167</v>
      </c>
      <c r="C12" s="175">
        <v>4.5999999999999996</v>
      </c>
      <c r="D12" s="178"/>
      <c r="E12" s="169" t="s">
        <v>50</v>
      </c>
      <c r="F12" s="170"/>
      <c r="G12" s="171">
        <v>44562</v>
      </c>
      <c r="H12" s="171">
        <v>44621</v>
      </c>
      <c r="I12" s="171"/>
      <c r="J12" s="172"/>
    </row>
    <row r="13" spans="1:21" ht="18.75" customHeight="1">
      <c r="A13" s="167">
        <v>10</v>
      </c>
      <c r="B13" s="168" t="s">
        <v>168</v>
      </c>
      <c r="C13" s="175">
        <v>1.2050000000000001</v>
      </c>
      <c r="D13" s="178"/>
      <c r="E13" s="169" t="s">
        <v>50</v>
      </c>
      <c r="F13" s="170"/>
      <c r="G13" s="171">
        <v>44531</v>
      </c>
      <c r="H13" s="171">
        <v>44621</v>
      </c>
      <c r="I13" s="171"/>
      <c r="J13" s="172"/>
    </row>
    <row r="14" spans="1:21" ht="18.75" customHeight="1">
      <c r="A14" s="167">
        <v>11</v>
      </c>
      <c r="B14" s="168" t="s">
        <v>147</v>
      </c>
      <c r="C14" s="175">
        <v>0.66924000000000006</v>
      </c>
      <c r="D14" s="178"/>
      <c r="E14" s="169" t="s">
        <v>172</v>
      </c>
      <c r="F14" s="170"/>
      <c r="G14" s="171">
        <v>44348</v>
      </c>
      <c r="H14" s="171">
        <v>44409</v>
      </c>
      <c r="I14" s="171"/>
      <c r="J14" s="172"/>
    </row>
    <row r="15" spans="1:21" ht="18.75" customHeight="1">
      <c r="A15" s="167">
        <v>12</v>
      </c>
      <c r="B15" s="168" t="s">
        <v>174</v>
      </c>
      <c r="C15" s="175">
        <v>0.50700000000000001</v>
      </c>
      <c r="D15" s="178"/>
      <c r="E15" s="169" t="s">
        <v>173</v>
      </c>
      <c r="F15" s="170"/>
      <c r="G15" s="171">
        <v>44470</v>
      </c>
      <c r="H15" s="171">
        <v>44501</v>
      </c>
      <c r="I15" s="171"/>
      <c r="J15" s="172"/>
    </row>
    <row r="16" spans="1:21" ht="18.75" customHeight="1">
      <c r="A16" s="167">
        <v>13</v>
      </c>
      <c r="B16" s="168" t="s">
        <v>175</v>
      </c>
      <c r="C16" s="175">
        <v>0.3654</v>
      </c>
      <c r="D16" s="178"/>
      <c r="E16" s="169" t="s">
        <v>172</v>
      </c>
      <c r="F16" s="170"/>
      <c r="G16" s="171">
        <v>44531</v>
      </c>
      <c r="H16" s="171">
        <v>44593</v>
      </c>
      <c r="I16" s="171"/>
      <c r="J16" s="172"/>
    </row>
    <row r="17" spans="1:10" ht="18.75" customHeight="1">
      <c r="A17" s="167">
        <v>14</v>
      </c>
      <c r="B17" s="168" t="s">
        <v>176</v>
      </c>
      <c r="C17" s="175">
        <v>0.56784000000000001</v>
      </c>
      <c r="D17" s="178"/>
      <c r="E17" s="169" t="s">
        <v>172</v>
      </c>
      <c r="F17" s="170"/>
      <c r="G17" s="171"/>
      <c r="H17" s="171"/>
      <c r="I17" s="171"/>
      <c r="J17" s="172"/>
    </row>
    <row r="18" spans="1:10" ht="18.75" customHeight="1">
      <c r="A18" s="167">
        <v>15</v>
      </c>
      <c r="B18" s="168" t="s">
        <v>177</v>
      </c>
      <c r="C18" s="175">
        <v>0.16224</v>
      </c>
      <c r="D18" s="178"/>
      <c r="E18" s="169" t="s">
        <v>173</v>
      </c>
      <c r="F18" s="170"/>
      <c r="G18" s="171">
        <v>44593</v>
      </c>
      <c r="H18" s="171">
        <v>44256</v>
      </c>
      <c r="I18" s="171"/>
      <c r="J18" s="172"/>
    </row>
    <row r="19" spans="1:10" ht="18.75" customHeight="1">
      <c r="A19" s="167">
        <v>16</v>
      </c>
      <c r="B19" s="168" t="s">
        <v>179</v>
      </c>
      <c r="C19" s="175">
        <v>0.15209999999999999</v>
      </c>
      <c r="D19" s="178"/>
      <c r="E19" s="169" t="s">
        <v>178</v>
      </c>
      <c r="F19" s="170"/>
      <c r="G19" s="171">
        <v>44593</v>
      </c>
      <c r="H19" s="171">
        <v>44256</v>
      </c>
      <c r="I19" s="171"/>
      <c r="J19" s="172"/>
    </row>
    <row r="20" spans="1:10" ht="18.75" customHeight="1">
      <c r="A20" s="167">
        <v>17</v>
      </c>
      <c r="B20" s="168" t="s">
        <v>180</v>
      </c>
      <c r="C20" s="175">
        <v>0.12168000000000001</v>
      </c>
      <c r="D20" s="178"/>
      <c r="E20" s="169" t="s">
        <v>173</v>
      </c>
      <c r="F20" s="170"/>
      <c r="G20" s="171">
        <v>44501</v>
      </c>
      <c r="H20" s="171">
        <v>44562</v>
      </c>
      <c r="I20" s="171"/>
      <c r="J20" s="172"/>
    </row>
    <row r="21" spans="1:10" ht="18.75" customHeight="1">
      <c r="A21" s="167">
        <v>18</v>
      </c>
      <c r="B21" s="168" t="s">
        <v>181</v>
      </c>
      <c r="C21" s="175">
        <v>0.1014</v>
      </c>
      <c r="D21" s="178"/>
      <c r="E21" s="169" t="s">
        <v>172</v>
      </c>
      <c r="F21" s="170"/>
      <c r="G21" s="171"/>
      <c r="H21" s="171"/>
      <c r="I21" s="171"/>
      <c r="J21" s="172"/>
    </row>
    <row r="22" spans="1:10" ht="18.75" customHeight="1">
      <c r="A22" s="167">
        <v>19</v>
      </c>
      <c r="B22" s="168" t="s">
        <v>183</v>
      </c>
      <c r="C22" s="175">
        <v>0</v>
      </c>
      <c r="D22" s="178"/>
      <c r="E22" s="169" t="s">
        <v>182</v>
      </c>
      <c r="F22" s="170"/>
      <c r="G22" s="171">
        <v>44013</v>
      </c>
      <c r="H22" s="171">
        <v>44075</v>
      </c>
      <c r="I22" s="171"/>
      <c r="J22" s="172"/>
    </row>
    <row r="23" spans="1:10" ht="18.75" customHeight="1">
      <c r="A23" s="167">
        <v>20</v>
      </c>
      <c r="B23" s="168" t="s">
        <v>184</v>
      </c>
      <c r="C23" s="175">
        <v>0</v>
      </c>
      <c r="D23" s="178">
        <v>3</v>
      </c>
      <c r="E23" s="169" t="s">
        <v>182</v>
      </c>
      <c r="F23" s="170"/>
      <c r="G23" s="171">
        <v>43922</v>
      </c>
      <c r="H23" s="171">
        <v>43983</v>
      </c>
      <c r="I23" s="171"/>
      <c r="J23" s="172"/>
    </row>
    <row r="24" spans="1:10" ht="18.75" customHeight="1">
      <c r="A24" s="167">
        <v>21</v>
      </c>
      <c r="B24" s="168" t="s">
        <v>185</v>
      </c>
      <c r="C24" s="175">
        <v>0.73199999999999998</v>
      </c>
      <c r="D24" s="178"/>
      <c r="E24" s="169" t="s">
        <v>151</v>
      </c>
      <c r="F24" s="170"/>
      <c r="G24" s="171">
        <v>43922</v>
      </c>
      <c r="H24" s="171">
        <v>43983</v>
      </c>
      <c r="I24" s="171"/>
      <c r="J24" s="172"/>
    </row>
    <row r="25" spans="1:10" ht="18.75" customHeight="1">
      <c r="A25" s="167">
        <v>22</v>
      </c>
      <c r="B25" s="168" t="s">
        <v>186</v>
      </c>
      <c r="C25" s="175">
        <v>0.12</v>
      </c>
      <c r="D25" s="178"/>
      <c r="E25" s="169" t="s">
        <v>151</v>
      </c>
      <c r="F25" s="170"/>
      <c r="G25" s="171"/>
      <c r="H25" s="171"/>
      <c r="I25" s="171"/>
      <c r="J25" s="172"/>
    </row>
    <row r="26" spans="1:10" ht="18.75" customHeight="1">
      <c r="A26" s="167">
        <v>23</v>
      </c>
      <c r="B26" s="168" t="s">
        <v>187</v>
      </c>
      <c r="C26" s="175">
        <v>5.3999999999999999E-2</v>
      </c>
      <c r="D26" s="178"/>
      <c r="E26" s="169" t="s">
        <v>151</v>
      </c>
      <c r="F26" s="170"/>
      <c r="G26" s="171">
        <v>44317</v>
      </c>
      <c r="H26" s="171">
        <v>44317</v>
      </c>
      <c r="I26" s="171"/>
      <c r="J26" s="172"/>
    </row>
    <row r="27" spans="1:10" ht="18.75" customHeight="1">
      <c r="A27" s="167">
        <v>24</v>
      </c>
      <c r="B27" s="168" t="s">
        <v>188</v>
      </c>
      <c r="C27" s="175">
        <v>4.5</v>
      </c>
      <c r="D27" s="178"/>
      <c r="E27" s="169" t="s">
        <v>65</v>
      </c>
      <c r="F27" s="170"/>
      <c r="G27" s="171">
        <v>44378</v>
      </c>
      <c r="H27" s="171">
        <v>44440</v>
      </c>
      <c r="I27" s="171"/>
      <c r="J27" s="172"/>
    </row>
    <row r="28" spans="1:10" ht="18.75" customHeight="1">
      <c r="A28" s="167">
        <v>25</v>
      </c>
      <c r="B28" s="168" t="s">
        <v>189</v>
      </c>
      <c r="C28" s="175">
        <v>0</v>
      </c>
      <c r="D28" s="178"/>
      <c r="E28" s="169" t="s">
        <v>149</v>
      </c>
      <c r="F28" s="170"/>
      <c r="G28" s="171">
        <v>44136</v>
      </c>
      <c r="H28" s="171">
        <v>44197</v>
      </c>
      <c r="I28" s="171"/>
      <c r="J28" s="172"/>
    </row>
    <row r="29" spans="1:10" ht="18.75" customHeight="1">
      <c r="A29" s="167">
        <v>26</v>
      </c>
      <c r="B29" s="168" t="s">
        <v>190</v>
      </c>
      <c r="C29" s="175">
        <v>0</v>
      </c>
      <c r="D29" s="178"/>
      <c r="E29" s="169" t="s">
        <v>149</v>
      </c>
      <c r="F29" s="170"/>
      <c r="G29" s="171">
        <v>44105</v>
      </c>
      <c r="H29" s="171">
        <v>44136</v>
      </c>
      <c r="I29" s="171"/>
      <c r="J29" s="172"/>
    </row>
    <row r="30" spans="1:10" ht="18.75" customHeight="1">
      <c r="A30" s="167">
        <v>27</v>
      </c>
      <c r="B30" s="168" t="s">
        <v>191</v>
      </c>
      <c r="C30" s="175">
        <v>0</v>
      </c>
      <c r="D30" s="178"/>
      <c r="E30" s="169" t="s">
        <v>149</v>
      </c>
      <c r="F30" s="170"/>
      <c r="G30" s="171">
        <v>44166</v>
      </c>
      <c r="H30" s="171">
        <v>44197</v>
      </c>
      <c r="I30" s="171"/>
      <c r="J30" s="172"/>
    </row>
    <row r="31" spans="1:10" ht="18.75" customHeight="1">
      <c r="A31" s="167">
        <v>28</v>
      </c>
      <c r="B31" s="168" t="s">
        <v>193</v>
      </c>
      <c r="C31" s="175">
        <v>14</v>
      </c>
      <c r="D31" s="178"/>
      <c r="E31" s="169" t="s">
        <v>192</v>
      </c>
      <c r="F31" s="170"/>
      <c r="G31" s="171">
        <v>43922</v>
      </c>
      <c r="H31" s="171">
        <v>43983</v>
      </c>
      <c r="I31" s="171"/>
      <c r="J31" s="172"/>
    </row>
    <row r="32" spans="1:10" ht="18.75" customHeight="1">
      <c r="A32" s="167">
        <v>29</v>
      </c>
      <c r="B32" s="168" t="s">
        <v>194</v>
      </c>
      <c r="C32" s="175">
        <v>0.41574</v>
      </c>
      <c r="D32" s="178"/>
      <c r="E32" s="169" t="s">
        <v>172</v>
      </c>
      <c r="F32" s="170"/>
      <c r="G32" s="171">
        <v>44075</v>
      </c>
      <c r="H32" s="171">
        <v>44105</v>
      </c>
      <c r="I32" s="171"/>
      <c r="J32" s="172"/>
    </row>
    <row r="33" spans="1:10" ht="18.75" customHeight="1">
      <c r="A33" s="167">
        <v>30</v>
      </c>
      <c r="B33" s="168" t="s">
        <v>195</v>
      </c>
      <c r="C33" s="175">
        <v>0</v>
      </c>
      <c r="D33" s="178"/>
      <c r="E33" s="169" t="s">
        <v>150</v>
      </c>
      <c r="F33" s="170"/>
      <c r="G33" s="171">
        <v>43922</v>
      </c>
      <c r="H33" s="171">
        <v>44256</v>
      </c>
      <c r="I33" s="171"/>
      <c r="J33" s="172"/>
    </row>
    <row r="34" spans="1:10" ht="18.75" customHeight="1">
      <c r="A34" s="167">
        <v>31</v>
      </c>
      <c r="B34" s="168" t="s">
        <v>196</v>
      </c>
      <c r="C34" s="175">
        <v>0</v>
      </c>
      <c r="D34" s="178"/>
      <c r="E34" s="169" t="s">
        <v>148</v>
      </c>
      <c r="F34" s="170"/>
      <c r="G34" s="171"/>
      <c r="H34" s="171"/>
      <c r="I34" s="171"/>
      <c r="J34" s="172"/>
    </row>
    <row r="35" spans="1:10" ht="18.75" customHeight="1">
      <c r="A35" s="167">
        <v>32</v>
      </c>
      <c r="B35" s="168" t="s">
        <v>198</v>
      </c>
      <c r="C35" s="175">
        <v>0</v>
      </c>
      <c r="D35" s="178">
        <v>3</v>
      </c>
      <c r="E35" s="169" t="s">
        <v>197</v>
      </c>
      <c r="F35" s="170"/>
      <c r="G35" s="171">
        <v>43922</v>
      </c>
      <c r="H35" s="171">
        <v>44013</v>
      </c>
      <c r="I35" s="171"/>
      <c r="J35" s="172"/>
    </row>
    <row r="36" spans="1:10" ht="18.75">
      <c r="A36" s="173"/>
      <c r="B36" s="174"/>
      <c r="C36" s="174"/>
      <c r="D36" s="179"/>
      <c r="E36" s="174"/>
      <c r="F36" s="174"/>
      <c r="G36" s="174"/>
      <c r="H36" s="174"/>
      <c r="I36" s="174"/>
      <c r="J36" s="174"/>
    </row>
    <row r="37" spans="1:10" ht="18.75">
      <c r="A37" s="173"/>
      <c r="B37" s="174"/>
      <c r="C37" s="174"/>
      <c r="D37" s="179"/>
      <c r="E37" s="174"/>
      <c r="F37" s="174"/>
      <c r="G37" s="174"/>
      <c r="H37" s="174"/>
      <c r="I37" s="174"/>
      <c r="J37" s="174"/>
    </row>
  </sheetData>
  <autoFilter ref="A3:U4" xr:uid="{00000000-0009-0000-0000-000007000000}">
    <sortState ref="A4:U4">
      <sortCondition ref="G3:G4"/>
    </sortState>
  </autoFilter>
  <mergeCells count="1">
    <mergeCell ref="A1:J1"/>
  </mergeCells>
  <conditionalFormatting sqref="F4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{6DD12A84-70F6-45CB-A5CB-655A9E47A4CC}</x14:id>
        </ext>
      </extLst>
    </cfRule>
  </conditionalFormatting>
  <conditionalFormatting sqref="F5:F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{448D24DB-1000-4905-9BF4-806183A33EA8}</x14:id>
        </ext>
      </extLst>
    </cfRule>
  </conditionalFormatting>
  <pageMargins left="0.16" right="0.16" top="1.22" bottom="0.3" header="0.16" footer="0.16"/>
  <pageSetup paperSize="8" scale="62" orientation="landscape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DD12A84-70F6-45CB-A5CB-655A9E47A4C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F4</xm:sqref>
        </x14:conditionalFormatting>
        <x14:conditionalFormatting xmlns:xm="http://schemas.microsoft.com/office/excel/2006/main">
          <x14:cfRule type="dataBar" id="{448D24DB-1000-4905-9BF4-806183A33EA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F5:F35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35"/>
  <sheetViews>
    <sheetView workbookViewId="0">
      <pane xSplit="7" ySplit="2" topLeftCell="H24" activePane="bottomRight" state="frozen"/>
      <selection pane="topRight" activeCell="G1" sqref="G1"/>
      <selection pane="bottomLeft" activeCell="A3" sqref="A3"/>
      <selection pane="bottomRight" activeCell="H3" sqref="H3:I34"/>
    </sheetView>
  </sheetViews>
  <sheetFormatPr defaultRowHeight="15"/>
  <cols>
    <col min="3" max="3" width="9.140625" style="68"/>
    <col min="4" max="4" width="15.85546875" bestFit="1" customWidth="1"/>
    <col min="5" max="5" width="95.7109375" bestFit="1" customWidth="1"/>
    <col min="6" max="6" width="9.140625" style="153"/>
    <col min="8" max="8" width="9.42578125" style="155" bestFit="1" customWidth="1"/>
    <col min="9" max="9" width="9.140625" style="155"/>
  </cols>
  <sheetData>
    <row r="2" spans="2:9">
      <c r="D2" t="s">
        <v>169</v>
      </c>
      <c r="E2" t="s">
        <v>170</v>
      </c>
      <c r="F2" s="153" t="s">
        <v>92</v>
      </c>
      <c r="G2" t="s">
        <v>171</v>
      </c>
    </row>
    <row r="3" spans="2:9" ht="15" customHeight="1">
      <c r="B3">
        <v>1</v>
      </c>
      <c r="C3" s="68">
        <v>1</v>
      </c>
      <c r="D3" t="s">
        <v>145</v>
      </c>
      <c r="E3" t="s">
        <v>156</v>
      </c>
      <c r="H3" s="155">
        <v>44287</v>
      </c>
      <c r="I3" s="155">
        <v>44348</v>
      </c>
    </row>
    <row r="4" spans="2:9" ht="15" customHeight="1">
      <c r="B4">
        <v>2</v>
      </c>
      <c r="C4" s="68">
        <v>2</v>
      </c>
      <c r="D4" t="s">
        <v>65</v>
      </c>
      <c r="E4" t="s">
        <v>157</v>
      </c>
      <c r="H4" s="155">
        <v>44317</v>
      </c>
      <c r="I4" s="155">
        <v>44348</v>
      </c>
    </row>
    <row r="5" spans="2:9" ht="15" customHeight="1">
      <c r="B5">
        <v>3</v>
      </c>
      <c r="C5" s="68">
        <v>3</v>
      </c>
      <c r="D5" t="s">
        <v>158</v>
      </c>
      <c r="E5" t="s">
        <v>159</v>
      </c>
      <c r="H5" s="155">
        <v>44317</v>
      </c>
      <c r="I5" s="155">
        <v>44378</v>
      </c>
    </row>
    <row r="6" spans="2:9" ht="15" customHeight="1">
      <c r="B6">
        <v>4</v>
      </c>
      <c r="C6" s="68">
        <v>4</v>
      </c>
      <c r="D6" t="s">
        <v>149</v>
      </c>
      <c r="E6" t="s">
        <v>160</v>
      </c>
      <c r="F6" s="153">
        <v>21.44</v>
      </c>
      <c r="H6" s="155">
        <v>44378</v>
      </c>
      <c r="I6" s="155">
        <v>44531</v>
      </c>
    </row>
    <row r="7" spans="2:9" ht="15" customHeight="1">
      <c r="B7">
        <v>5</v>
      </c>
      <c r="C7" s="68">
        <v>5</v>
      </c>
      <c r="D7" t="s">
        <v>144</v>
      </c>
      <c r="E7" t="s">
        <v>161</v>
      </c>
      <c r="G7">
        <v>2</v>
      </c>
      <c r="H7" s="155">
        <v>44378</v>
      </c>
      <c r="I7" s="155">
        <v>44531</v>
      </c>
    </row>
    <row r="8" spans="2:9" ht="15" customHeight="1">
      <c r="B8">
        <v>6</v>
      </c>
      <c r="C8" s="68">
        <v>6</v>
      </c>
      <c r="D8" t="s">
        <v>50</v>
      </c>
      <c r="E8" t="s">
        <v>162</v>
      </c>
      <c r="H8" s="155">
        <v>44317</v>
      </c>
      <c r="I8" s="155">
        <v>44378</v>
      </c>
    </row>
    <row r="9" spans="2:9" ht="15" customHeight="1">
      <c r="B9">
        <v>7</v>
      </c>
      <c r="C9" s="68">
        <v>7</v>
      </c>
      <c r="D9" t="s">
        <v>163</v>
      </c>
      <c r="E9" t="s">
        <v>164</v>
      </c>
      <c r="F9" s="153">
        <v>1.98</v>
      </c>
      <c r="G9">
        <v>2</v>
      </c>
      <c r="H9" s="155">
        <v>44501</v>
      </c>
      <c r="I9" s="155">
        <v>44593</v>
      </c>
    </row>
    <row r="10" spans="2:9" ht="15" customHeight="1">
      <c r="B10">
        <v>8</v>
      </c>
      <c r="C10" s="68">
        <v>8</v>
      </c>
      <c r="D10" t="s">
        <v>165</v>
      </c>
      <c r="E10" t="s">
        <v>166</v>
      </c>
      <c r="F10" s="153">
        <v>5</v>
      </c>
      <c r="H10" s="155">
        <v>44501</v>
      </c>
      <c r="I10" s="155">
        <v>44593</v>
      </c>
    </row>
    <row r="11" spans="2:9" ht="15" customHeight="1">
      <c r="B11">
        <v>9</v>
      </c>
      <c r="C11" s="68">
        <v>9</v>
      </c>
      <c r="D11" t="s">
        <v>50</v>
      </c>
      <c r="E11" t="s">
        <v>167</v>
      </c>
      <c r="F11" s="153">
        <v>4.5999999999999996</v>
      </c>
      <c r="H11" s="155">
        <v>44562</v>
      </c>
      <c r="I11" s="155">
        <v>44621</v>
      </c>
    </row>
    <row r="12" spans="2:9" ht="15" customHeight="1">
      <c r="B12">
        <v>10</v>
      </c>
      <c r="C12" s="68">
        <v>10</v>
      </c>
      <c r="D12" t="s">
        <v>50</v>
      </c>
      <c r="E12" t="s">
        <v>168</v>
      </c>
      <c r="F12" s="153">
        <v>1.2050000000000001</v>
      </c>
      <c r="H12" s="155">
        <v>44531</v>
      </c>
      <c r="I12" s="155">
        <v>44621</v>
      </c>
    </row>
    <row r="13" spans="2:9">
      <c r="B13" s="156">
        <v>1</v>
      </c>
      <c r="C13" s="68">
        <v>11</v>
      </c>
      <c r="D13" s="156" t="s">
        <v>172</v>
      </c>
      <c r="E13" s="156" t="s">
        <v>147</v>
      </c>
      <c r="F13" s="157">
        <v>0.66924000000000006</v>
      </c>
      <c r="G13" s="156"/>
      <c r="H13" s="158">
        <v>44348</v>
      </c>
      <c r="I13" s="158">
        <v>44409</v>
      </c>
    </row>
    <row r="14" spans="2:9">
      <c r="B14">
        <v>2</v>
      </c>
      <c r="C14" s="68">
        <v>12</v>
      </c>
      <c r="D14" t="s">
        <v>173</v>
      </c>
      <c r="E14" t="s">
        <v>174</v>
      </c>
      <c r="F14" s="153">
        <v>0.50700000000000001</v>
      </c>
      <c r="H14" s="155">
        <v>44470</v>
      </c>
      <c r="I14" s="155">
        <v>44501</v>
      </c>
    </row>
    <row r="15" spans="2:9">
      <c r="B15">
        <v>3</v>
      </c>
      <c r="C15" s="68">
        <v>13</v>
      </c>
      <c r="D15" t="s">
        <v>172</v>
      </c>
      <c r="E15" t="s">
        <v>175</v>
      </c>
      <c r="F15" s="153">
        <v>0.3654</v>
      </c>
      <c r="H15" s="155">
        <v>44531</v>
      </c>
      <c r="I15" s="155">
        <v>44593</v>
      </c>
    </row>
    <row r="16" spans="2:9">
      <c r="B16">
        <v>4</v>
      </c>
      <c r="C16" s="68">
        <v>14</v>
      </c>
      <c r="D16" t="s">
        <v>172</v>
      </c>
      <c r="E16" t="s">
        <v>176</v>
      </c>
      <c r="F16" s="153">
        <v>0.56784000000000001</v>
      </c>
    </row>
    <row r="17" spans="2:9">
      <c r="B17">
        <v>5</v>
      </c>
      <c r="C17" s="68">
        <v>15</v>
      </c>
      <c r="D17" t="s">
        <v>173</v>
      </c>
      <c r="E17" t="s">
        <v>177</v>
      </c>
      <c r="F17" s="153">
        <v>0.16224</v>
      </c>
      <c r="H17" s="155">
        <v>44593</v>
      </c>
      <c r="I17" s="155">
        <v>44256</v>
      </c>
    </row>
    <row r="18" spans="2:9">
      <c r="B18">
        <v>6</v>
      </c>
      <c r="C18" s="68">
        <v>16</v>
      </c>
      <c r="D18" t="s">
        <v>178</v>
      </c>
      <c r="E18" t="s">
        <v>179</v>
      </c>
      <c r="F18" s="153">
        <v>0.15209999999999999</v>
      </c>
      <c r="H18" s="155">
        <v>44593</v>
      </c>
      <c r="I18" s="155">
        <v>44256</v>
      </c>
    </row>
    <row r="19" spans="2:9">
      <c r="B19">
        <v>7</v>
      </c>
      <c r="C19" s="68">
        <v>17</v>
      </c>
      <c r="D19" t="s">
        <v>173</v>
      </c>
      <c r="E19" t="s">
        <v>180</v>
      </c>
      <c r="F19" s="153">
        <v>0.12168000000000001</v>
      </c>
      <c r="H19" s="155">
        <v>44501</v>
      </c>
      <c r="I19" s="155">
        <v>44562</v>
      </c>
    </row>
    <row r="20" spans="2:9">
      <c r="B20">
        <v>8</v>
      </c>
      <c r="C20" s="68">
        <v>18</v>
      </c>
      <c r="D20" t="s">
        <v>172</v>
      </c>
      <c r="E20" t="s">
        <v>181</v>
      </c>
      <c r="F20" s="153">
        <v>0.1014</v>
      </c>
    </row>
    <row r="21" spans="2:9">
      <c r="B21">
        <v>9</v>
      </c>
      <c r="C21" s="68">
        <v>19</v>
      </c>
      <c r="D21" t="s">
        <v>182</v>
      </c>
      <c r="E21" t="s">
        <v>183</v>
      </c>
      <c r="F21" s="153">
        <v>0</v>
      </c>
      <c r="H21" s="155">
        <v>44013</v>
      </c>
      <c r="I21" s="155">
        <v>44075</v>
      </c>
    </row>
    <row r="22" spans="2:9">
      <c r="B22">
        <v>10</v>
      </c>
      <c r="C22" s="68">
        <v>20</v>
      </c>
      <c r="D22" t="s">
        <v>182</v>
      </c>
      <c r="E22" t="s">
        <v>184</v>
      </c>
      <c r="F22" s="153">
        <v>0</v>
      </c>
      <c r="G22">
        <v>3</v>
      </c>
      <c r="H22" s="155">
        <v>43922</v>
      </c>
      <c r="I22" s="155">
        <v>43983</v>
      </c>
    </row>
    <row r="23" spans="2:9">
      <c r="B23">
        <v>11</v>
      </c>
      <c r="C23" s="68">
        <v>21</v>
      </c>
      <c r="D23" t="s">
        <v>151</v>
      </c>
      <c r="E23" t="s">
        <v>185</v>
      </c>
      <c r="F23" s="153">
        <v>0.73199999999999998</v>
      </c>
      <c r="H23" s="155">
        <v>43922</v>
      </c>
      <c r="I23" s="155">
        <v>43983</v>
      </c>
    </row>
    <row r="24" spans="2:9">
      <c r="B24">
        <v>12</v>
      </c>
      <c r="C24" s="68">
        <v>22</v>
      </c>
      <c r="D24" t="s">
        <v>151</v>
      </c>
      <c r="E24" t="s">
        <v>186</v>
      </c>
      <c r="F24" s="153">
        <v>0.12</v>
      </c>
    </row>
    <row r="25" spans="2:9">
      <c r="B25">
        <v>13</v>
      </c>
      <c r="C25" s="68">
        <v>23</v>
      </c>
      <c r="D25" t="s">
        <v>151</v>
      </c>
      <c r="E25" t="s">
        <v>187</v>
      </c>
      <c r="F25" s="153">
        <v>5.3999999999999999E-2</v>
      </c>
      <c r="H25" s="155">
        <v>44317</v>
      </c>
      <c r="I25" s="155">
        <v>44317</v>
      </c>
    </row>
    <row r="26" spans="2:9">
      <c r="B26">
        <v>14</v>
      </c>
      <c r="C26" s="68">
        <v>24</v>
      </c>
      <c r="D26" t="s">
        <v>65</v>
      </c>
      <c r="E26" t="s">
        <v>188</v>
      </c>
      <c r="F26" s="153">
        <v>4.5</v>
      </c>
      <c r="H26" s="155">
        <v>44378</v>
      </c>
      <c r="I26" s="155">
        <v>44440</v>
      </c>
    </row>
    <row r="27" spans="2:9">
      <c r="B27">
        <v>15</v>
      </c>
      <c r="C27" s="68">
        <v>25</v>
      </c>
      <c r="D27" t="s">
        <v>149</v>
      </c>
      <c r="E27" t="s">
        <v>189</v>
      </c>
      <c r="F27" s="153">
        <v>0</v>
      </c>
      <c r="H27" s="155">
        <v>44136</v>
      </c>
      <c r="I27" s="155">
        <v>44197</v>
      </c>
    </row>
    <row r="28" spans="2:9">
      <c r="B28">
        <v>16</v>
      </c>
      <c r="C28" s="68">
        <v>26</v>
      </c>
      <c r="D28" t="s">
        <v>149</v>
      </c>
      <c r="E28" t="s">
        <v>190</v>
      </c>
      <c r="F28" s="153">
        <v>0</v>
      </c>
      <c r="H28" s="155">
        <v>44105</v>
      </c>
      <c r="I28" s="155">
        <v>44136</v>
      </c>
    </row>
    <row r="29" spans="2:9">
      <c r="B29">
        <v>17</v>
      </c>
      <c r="C29" s="68">
        <v>27</v>
      </c>
      <c r="D29" t="s">
        <v>149</v>
      </c>
      <c r="E29" t="s">
        <v>191</v>
      </c>
      <c r="F29" s="153">
        <v>0</v>
      </c>
      <c r="H29" s="155">
        <v>44166</v>
      </c>
      <c r="I29" s="155">
        <v>44197</v>
      </c>
    </row>
    <row r="30" spans="2:9">
      <c r="B30">
        <v>18</v>
      </c>
      <c r="C30" s="68">
        <v>28</v>
      </c>
      <c r="D30" t="s">
        <v>192</v>
      </c>
      <c r="E30" t="s">
        <v>193</v>
      </c>
      <c r="F30" s="153">
        <v>14</v>
      </c>
      <c r="H30" s="155">
        <v>43922</v>
      </c>
      <c r="I30" s="155">
        <v>43983</v>
      </c>
    </row>
    <row r="31" spans="2:9">
      <c r="B31">
        <v>19</v>
      </c>
      <c r="C31" s="68">
        <v>29</v>
      </c>
      <c r="D31" t="s">
        <v>172</v>
      </c>
      <c r="E31" t="s">
        <v>194</v>
      </c>
      <c r="F31" s="153">
        <v>0.41574</v>
      </c>
      <c r="H31" s="155">
        <v>44075</v>
      </c>
      <c r="I31" s="155">
        <v>44105</v>
      </c>
    </row>
    <row r="32" spans="2:9">
      <c r="B32">
        <v>20</v>
      </c>
      <c r="C32" s="68">
        <v>30</v>
      </c>
      <c r="D32" t="s">
        <v>150</v>
      </c>
      <c r="E32" t="s">
        <v>195</v>
      </c>
      <c r="F32" s="153">
        <v>0</v>
      </c>
      <c r="H32" s="155">
        <v>43922</v>
      </c>
      <c r="I32" s="155">
        <v>44256</v>
      </c>
    </row>
    <row r="33" spans="2:9">
      <c r="B33">
        <v>21</v>
      </c>
      <c r="C33" s="68">
        <v>31</v>
      </c>
      <c r="D33" t="s">
        <v>148</v>
      </c>
      <c r="E33" t="s">
        <v>196</v>
      </c>
      <c r="F33" s="153">
        <v>0</v>
      </c>
    </row>
    <row r="34" spans="2:9">
      <c r="B34">
        <v>22</v>
      </c>
      <c r="C34" s="68">
        <v>32</v>
      </c>
      <c r="D34" t="s">
        <v>197</v>
      </c>
      <c r="E34" t="s">
        <v>198</v>
      </c>
      <c r="F34" s="153">
        <v>0</v>
      </c>
      <c r="G34">
        <v>3</v>
      </c>
      <c r="H34" s="155">
        <v>43922</v>
      </c>
      <c r="I34" s="155">
        <v>44013</v>
      </c>
    </row>
    <row r="35" spans="2:9">
      <c r="F35" s="154">
        <f>SUM(F3:F34)</f>
        <v>56.693639999999988</v>
      </c>
      <c r="G35" s="154">
        <f>SUM(G3:G34)</f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P3_1</vt:lpstr>
      <vt:lpstr>Ita-Kona</vt:lpstr>
      <vt:lpstr>P3_draft</vt:lpstr>
      <vt:lpstr>P3</vt:lpstr>
      <vt:lpstr>Sheet1</vt:lpstr>
      <vt:lpstr>Summary2</vt:lpstr>
      <vt:lpstr>Summary2 (2)</vt:lpstr>
      <vt:lpstr>Summary</vt:lpstr>
      <vt:lpstr>Activity all</vt:lpstr>
      <vt:lpstr>'P3'!Print_Area</vt:lpstr>
      <vt:lpstr>P3_1!Print_Area</vt:lpstr>
      <vt:lpstr>P3_draft!Print_Area</vt:lpstr>
      <vt:lpstr>Summary!Print_Area</vt:lpstr>
      <vt:lpstr>Summary2!Print_Area</vt:lpstr>
      <vt:lpstr>'Summary2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VAN_Chung1</dc:creator>
  <cp:lastModifiedBy>NGUYEN NHU_Minh</cp:lastModifiedBy>
  <cp:lastPrinted>2021-04-01T07:32:06Z</cp:lastPrinted>
  <dcterms:created xsi:type="dcterms:W3CDTF">2019-03-24T15:09:22Z</dcterms:created>
  <dcterms:modified xsi:type="dcterms:W3CDTF">2024-01-19T09:48:26Z</dcterms:modified>
</cp:coreProperties>
</file>