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0" documentId="13_ncr:1_{6FA2F525-DB1C-44DE-97E4-FF2ACF822324}" xr6:coauthVersionLast="47" xr6:coauthVersionMax="47" xr10:uidLastSave="{00000000-0000-0000-0000-000000000000}"/>
  <bookViews>
    <workbookView xWindow="0" yWindow="500" windowWidth="15600" windowHeight="9120" firstSheet="1" activeTab="1" xr2:uid="{E08C66A6-CF24-40C4-8DC3-C2369E2634E2}"/>
  </bookViews>
  <sheets>
    <sheet name="Documentation" sheetId="1" r:id="rId1"/>
    <sheet name="Region Summary" sheetId="5" r:id="rId2"/>
    <sheet name="Grill5-01" sheetId="2" r:id="rId3"/>
    <sheet name="Grill5-02" sheetId="8" r:id="rId4"/>
    <sheet name="Grill5-03" sheetId="9" r:id="rId5"/>
    <sheet name="Grill5-04" sheetId="10" r:id="rId6"/>
    <sheet name="Grill5-05" sheetId="11" r:id="rId7"/>
    <sheet name="Grill5-06" sheetId="12" r:id="rId8"/>
    <sheet name="Grill5-07" sheetId="13" r:id="rId9"/>
    <sheet name="Grill5-08" sheetId="14" r:id="rId10"/>
    <sheet name="Terms and Definitions" sheetId="7" r:id="rId11"/>
  </sheets>
  <externalReferences>
    <externalReference r:id="rId12"/>
    <externalReference r:id="rId13"/>
    <externalReference r:id="rId14"/>
    <externalReference r:id="rId15"/>
  </externalReferences>
  <definedNames>
    <definedName name="COGS_Percent">'Terms and Definitions'!$C$5</definedName>
    <definedName name="Controllable_Profit_Percent">'Terms and Definitions'!$C$8</definedName>
    <definedName name="Occupancy_Percent">'Terms and Definitions'!$C$9</definedName>
    <definedName name="Payroll_Percent">'Terms and Definitions'!$C$6</definedName>
    <definedName name="Pretax_Profit_Percent">'Terms and Definitions'!$C$10</definedName>
    <definedName name="Prime_Cost_Percent">'Terms and Definitions'!$C$7</definedName>
    <definedName name="TOTAL_SALES" localSheetId="2">'Grill5-01'!$B$7</definedName>
    <definedName name="TOTAL_SALES" localSheetId="3">'Grill5-02'!$B$7</definedName>
    <definedName name="TOTAL_SALES" localSheetId="4">'Grill5-03'!$B$7</definedName>
    <definedName name="TOTAL_SALES" localSheetId="5">'Grill5-04'!$B$7</definedName>
    <definedName name="TOTAL_SALES" localSheetId="6">'Grill5-05'!$B$7</definedName>
    <definedName name="TOTAL_SALES" localSheetId="7">'Grill5-06'!$B$7</definedName>
    <definedName name="TOTAL_SALES" localSheetId="8">'Grill5-07'!$B$7</definedName>
    <definedName name="TOTAL_SALES" localSheetId="9">'Grill5-08'!$B$7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9" l="1"/>
  <c r="C41" i="9"/>
  <c r="C40" i="9"/>
  <c r="C39" i="9"/>
  <c r="C36" i="9"/>
  <c r="C35" i="9"/>
  <c r="C34" i="9"/>
  <c r="C33" i="9"/>
  <c r="C30" i="9"/>
  <c r="C28" i="9"/>
  <c r="C27" i="9"/>
  <c r="C26" i="9"/>
  <c r="C25" i="9"/>
  <c r="C24" i="9"/>
  <c r="C23" i="9"/>
  <c r="C20" i="9"/>
  <c r="C18" i="9"/>
  <c r="C17" i="9"/>
  <c r="C16" i="9"/>
  <c r="C15" i="9"/>
  <c r="C12" i="9"/>
  <c r="C6" i="9"/>
  <c r="C5" i="9"/>
  <c r="C43" i="10"/>
  <c r="C41" i="10"/>
  <c r="C40" i="10"/>
  <c r="C39" i="10"/>
  <c r="C36" i="10"/>
  <c r="C35" i="10"/>
  <c r="C34" i="10"/>
  <c r="C33" i="10"/>
  <c r="C30" i="10"/>
  <c r="C28" i="10"/>
  <c r="C27" i="10"/>
  <c r="C26" i="10"/>
  <c r="C25" i="10"/>
  <c r="C24" i="10"/>
  <c r="C23" i="10"/>
  <c r="C20" i="10"/>
  <c r="C18" i="10"/>
  <c r="C17" i="10"/>
  <c r="C16" i="10"/>
  <c r="C15" i="10"/>
  <c r="C12" i="10"/>
  <c r="C6" i="10"/>
  <c r="C5" i="10"/>
  <c r="C43" i="11"/>
  <c r="C41" i="11"/>
  <c r="C40" i="11"/>
  <c r="C39" i="11"/>
  <c r="C36" i="11"/>
  <c r="C35" i="11"/>
  <c r="C34" i="11"/>
  <c r="C33" i="11"/>
  <c r="C30" i="11"/>
  <c r="C28" i="11"/>
  <c r="C27" i="11"/>
  <c r="C26" i="11"/>
  <c r="C25" i="11"/>
  <c r="C24" i="11"/>
  <c r="C23" i="11"/>
  <c r="C20" i="11"/>
  <c r="C18" i="11"/>
  <c r="C17" i="11"/>
  <c r="C16" i="11"/>
  <c r="C15" i="11"/>
  <c r="C12" i="11"/>
  <c r="C6" i="11"/>
  <c r="C5" i="11"/>
  <c r="C43" i="12"/>
  <c r="C41" i="12"/>
  <c r="C40" i="12"/>
  <c r="C39" i="12"/>
  <c r="C36" i="12"/>
  <c r="C35" i="12"/>
  <c r="C34" i="12"/>
  <c r="C33" i="12"/>
  <c r="C30" i="12"/>
  <c r="C28" i="12"/>
  <c r="C27" i="12"/>
  <c r="C26" i="12"/>
  <c r="C25" i="12"/>
  <c r="C24" i="12"/>
  <c r="C23" i="12"/>
  <c r="C20" i="12"/>
  <c r="C18" i="12"/>
  <c r="C17" i="12"/>
  <c r="C16" i="12"/>
  <c r="C15" i="12"/>
  <c r="C12" i="12"/>
  <c r="C6" i="12"/>
  <c r="C5" i="12"/>
  <c r="C43" i="13"/>
  <c r="C41" i="13"/>
  <c r="C40" i="13"/>
  <c r="C39" i="13"/>
  <c r="C36" i="13"/>
  <c r="C35" i="13"/>
  <c r="C34" i="13"/>
  <c r="C33" i="13"/>
  <c r="C30" i="13"/>
  <c r="C28" i="13"/>
  <c r="C27" i="13"/>
  <c r="C26" i="13"/>
  <c r="C25" i="13"/>
  <c r="C24" i="13"/>
  <c r="C23" i="13"/>
  <c r="C20" i="13"/>
  <c r="C18" i="13"/>
  <c r="C17" i="13"/>
  <c r="C16" i="13"/>
  <c r="C15" i="13"/>
  <c r="C12" i="13"/>
  <c r="C6" i="13"/>
  <c r="C5" i="13"/>
  <c r="C43" i="14"/>
  <c r="C41" i="14"/>
  <c r="C40" i="14"/>
  <c r="C39" i="14"/>
  <c r="C36" i="14"/>
  <c r="C35" i="14"/>
  <c r="C34" i="14"/>
  <c r="C33" i="14"/>
  <c r="C30" i="14"/>
  <c r="C28" i="14"/>
  <c r="C27" i="14"/>
  <c r="C26" i="14"/>
  <c r="C25" i="14"/>
  <c r="C24" i="14"/>
  <c r="C23" i="14"/>
  <c r="C20" i="14"/>
  <c r="C18" i="14"/>
  <c r="C17" i="14"/>
  <c r="C16" i="14"/>
  <c r="C15" i="14"/>
  <c r="C12" i="14"/>
  <c r="C6" i="14"/>
  <c r="C5" i="14"/>
  <c r="C43" i="8"/>
  <c r="C41" i="8"/>
  <c r="C40" i="8"/>
  <c r="C39" i="8"/>
  <c r="C36" i="8"/>
  <c r="C35" i="8"/>
  <c r="C34" i="8"/>
  <c r="C33" i="8"/>
  <c r="C30" i="8"/>
  <c r="C28" i="8"/>
  <c r="C27" i="8"/>
  <c r="C26" i="8"/>
  <c r="C25" i="8"/>
  <c r="C24" i="8"/>
  <c r="C23" i="8"/>
  <c r="C20" i="8"/>
  <c r="C18" i="8"/>
  <c r="C17" i="8"/>
  <c r="C16" i="8"/>
  <c r="C15" i="8"/>
  <c r="C12" i="8"/>
  <c r="C6" i="8"/>
  <c r="C5" i="8"/>
  <c r="C43" i="2"/>
  <c r="C41" i="2"/>
  <c r="C40" i="2"/>
  <c r="C39" i="2"/>
  <c r="C36" i="2"/>
  <c r="C35" i="2"/>
  <c r="C34" i="2"/>
  <c r="C33" i="2"/>
  <c r="C30" i="2"/>
  <c r="C28" i="2"/>
  <c r="C27" i="2"/>
  <c r="C26" i="2"/>
  <c r="C25" i="2"/>
  <c r="C24" i="2"/>
  <c r="C23" i="2"/>
  <c r="C20" i="2"/>
  <c r="C18" i="2"/>
  <c r="C17" i="2"/>
  <c r="C16" i="2"/>
  <c r="C15" i="2"/>
  <c r="C12" i="2"/>
  <c r="C6" i="2"/>
  <c r="C5" i="2"/>
  <c r="D36" i="8"/>
  <c r="D36" i="9"/>
  <c r="D36" i="10"/>
  <c r="D36" i="11"/>
  <c r="D36" i="12"/>
  <c r="D36" i="13"/>
  <c r="D36" i="14"/>
  <c r="D36" i="2"/>
  <c r="D20" i="8"/>
  <c r="D20" i="9"/>
  <c r="D20" i="10"/>
  <c r="D20" i="11"/>
  <c r="D20" i="12"/>
  <c r="D20" i="13"/>
  <c r="D20" i="14"/>
  <c r="D20" i="2"/>
  <c r="D30" i="8"/>
  <c r="D30" i="9"/>
  <c r="D30" i="10"/>
  <c r="D30" i="11"/>
  <c r="D30" i="12"/>
  <c r="D30" i="13"/>
  <c r="D30" i="14"/>
  <c r="D30" i="2"/>
  <c r="D43" i="8"/>
  <c r="D43" i="9"/>
  <c r="D43" i="10"/>
  <c r="D43" i="11"/>
  <c r="D43" i="12"/>
  <c r="D43" i="13"/>
  <c r="D43" i="14"/>
  <c r="D43" i="2"/>
  <c r="D18" i="8"/>
  <c r="D18" i="9"/>
  <c r="D18" i="10"/>
  <c r="D18" i="11"/>
  <c r="D18" i="12"/>
  <c r="D18" i="13"/>
  <c r="D18" i="14"/>
  <c r="D18" i="2"/>
  <c r="D12" i="8"/>
  <c r="D12" i="9"/>
  <c r="D12" i="10"/>
  <c r="D12" i="11"/>
  <c r="D12" i="12"/>
  <c r="D12" i="13"/>
  <c r="D12" i="14"/>
  <c r="D12" i="2"/>
  <c r="F5" i="5"/>
  <c r="F6" i="5"/>
  <c r="F7" i="5"/>
  <c r="F8" i="5"/>
  <c r="F11" i="5"/>
  <c r="F12" i="5"/>
  <c r="F13" i="5"/>
  <c r="F16" i="5"/>
  <c r="F17" i="5"/>
  <c r="F18" i="5"/>
  <c r="F19" i="5"/>
  <c r="F21" i="5"/>
  <c r="F24" i="5"/>
  <c r="F25" i="5"/>
  <c r="F26" i="5"/>
  <c r="F27" i="5"/>
  <c r="F28" i="5"/>
  <c r="F29" i="5"/>
  <c r="F31" i="5"/>
  <c r="F34" i="5"/>
  <c r="F35" i="5"/>
  <c r="F36" i="5"/>
  <c r="F37" i="5"/>
  <c r="F40" i="5"/>
  <c r="F41" i="5"/>
  <c r="F42" i="5"/>
  <c r="F44" i="5"/>
  <c r="E5" i="5" l="1"/>
  <c r="E6" i="5"/>
  <c r="E7" i="5"/>
  <c r="E8" i="5"/>
  <c r="E11" i="5"/>
  <c r="E12" i="5"/>
  <c r="E13" i="5"/>
  <c r="E16" i="5"/>
  <c r="E17" i="5"/>
  <c r="E18" i="5"/>
  <c r="E19" i="5"/>
  <c r="E21" i="5"/>
  <c r="E24" i="5"/>
  <c r="E25" i="5"/>
  <c r="E26" i="5"/>
  <c r="E27" i="5"/>
  <c r="E28" i="5"/>
  <c r="E29" i="5"/>
  <c r="E31" i="5"/>
  <c r="E34" i="5"/>
  <c r="E35" i="5"/>
  <c r="E36" i="5"/>
  <c r="E37" i="5"/>
  <c r="E40" i="5"/>
  <c r="E41" i="5"/>
  <c r="E42" i="5"/>
  <c r="E44" i="5"/>
  <c r="D5" i="5" l="1"/>
  <c r="D6" i="5"/>
  <c r="D7" i="5"/>
  <c r="D8" i="5"/>
  <c r="D11" i="5"/>
  <c r="D12" i="5"/>
  <c r="D13" i="5"/>
  <c r="D16" i="5"/>
  <c r="D17" i="5"/>
  <c r="D18" i="5"/>
  <c r="D19" i="5"/>
  <c r="D21" i="5"/>
  <c r="D24" i="5"/>
  <c r="D25" i="5"/>
  <c r="D26" i="5"/>
  <c r="D27" i="5"/>
  <c r="D28" i="5"/>
  <c r="D29" i="5"/>
  <c r="D31" i="5"/>
  <c r="D34" i="5"/>
  <c r="D35" i="5"/>
  <c r="D36" i="5"/>
  <c r="D37" i="5"/>
  <c r="D40" i="5"/>
  <c r="D41" i="5"/>
  <c r="D42" i="5"/>
  <c r="D44" i="5"/>
  <c r="C42" i="5" l="1"/>
  <c r="C41" i="5"/>
  <c r="C40" i="5"/>
  <c r="C37" i="5"/>
  <c r="C36" i="5"/>
  <c r="C35" i="5"/>
  <c r="C34" i="5"/>
  <c r="C29" i="5"/>
  <c r="C28" i="5"/>
  <c r="C27" i="5"/>
  <c r="C26" i="5"/>
  <c r="C25" i="5"/>
  <c r="C24" i="5"/>
  <c r="C21" i="5"/>
  <c r="C19" i="5"/>
  <c r="C18" i="5"/>
  <c r="C17" i="5"/>
  <c r="C16" i="5"/>
  <c r="C13" i="5"/>
  <c r="C12" i="5"/>
  <c r="C11" i="5"/>
  <c r="C7" i="5"/>
  <c r="C6" i="5"/>
  <c r="C5" i="5"/>
  <c r="C8" i="5"/>
  <c r="C31" i="5" l="1"/>
  <c r="C44" i="5" l="1"/>
  <c r="B7" i="5"/>
  <c r="B11" i="5"/>
  <c r="B12" i="5"/>
  <c r="B13" i="5"/>
  <c r="B16" i="5"/>
  <c r="B17" i="5"/>
  <c r="B18" i="5"/>
  <c r="B19" i="5"/>
  <c r="B21" i="5"/>
  <c r="B24" i="5"/>
  <c r="B25" i="5"/>
  <c r="B26" i="5"/>
  <c r="B27" i="5"/>
  <c r="B28" i="5"/>
  <c r="B29" i="5"/>
  <c r="B34" i="5"/>
  <c r="B35" i="5"/>
  <c r="B36" i="5"/>
  <c r="B37" i="5"/>
  <c r="B40" i="5"/>
  <c r="B41" i="5"/>
  <c r="B42" i="5"/>
  <c r="B6" i="5"/>
  <c r="B43" i="8"/>
  <c r="B43" i="9"/>
  <c r="B43" i="10"/>
  <c r="B43" i="11"/>
  <c r="B43" i="12"/>
  <c r="B43" i="13"/>
  <c r="B43" i="2"/>
  <c r="B41" i="14"/>
  <c r="B36" i="14"/>
  <c r="B28" i="14"/>
  <c r="B18" i="14"/>
  <c r="B12" i="14"/>
  <c r="C11" i="14"/>
  <c r="C10" i="14"/>
  <c r="B7" i="14"/>
  <c r="C7" i="14" l="1"/>
  <c r="B8" i="5"/>
  <c r="B20" i="14"/>
  <c r="B30" i="14"/>
  <c r="B31" i="5" l="1"/>
  <c r="B43" i="14"/>
  <c r="B41" i="13"/>
  <c r="B36" i="13"/>
  <c r="B28" i="13"/>
  <c r="B18" i="13"/>
  <c r="B12" i="13"/>
  <c r="C11" i="13"/>
  <c r="C10" i="13"/>
  <c r="B7" i="13"/>
  <c r="B41" i="12"/>
  <c r="B36" i="12"/>
  <c r="B28" i="12"/>
  <c r="B18" i="12"/>
  <c r="B12" i="12"/>
  <c r="C11" i="12"/>
  <c r="C10" i="12"/>
  <c r="B7" i="12"/>
  <c r="B41" i="11"/>
  <c r="B36" i="11"/>
  <c r="B28" i="11"/>
  <c r="B18" i="11"/>
  <c r="B12" i="11"/>
  <c r="C11" i="11"/>
  <c r="C10" i="11"/>
  <c r="B7" i="11"/>
  <c r="B41" i="10"/>
  <c r="B36" i="10"/>
  <c r="B28" i="10"/>
  <c r="B18" i="10"/>
  <c r="B12" i="10"/>
  <c r="C11" i="10"/>
  <c r="C10" i="10"/>
  <c r="B7" i="10"/>
  <c r="B41" i="9"/>
  <c r="B36" i="9"/>
  <c r="B28" i="9"/>
  <c r="B18" i="9"/>
  <c r="B12" i="9"/>
  <c r="C11" i="9"/>
  <c r="C10" i="9"/>
  <c r="B7" i="9"/>
  <c r="B12" i="8"/>
  <c r="B41" i="8"/>
  <c r="B36" i="8"/>
  <c r="B28" i="8"/>
  <c r="B18" i="8"/>
  <c r="C11" i="8"/>
  <c r="C10" i="8"/>
  <c r="B7" i="8"/>
  <c r="B41" i="2"/>
  <c r="B28" i="2"/>
  <c r="B36" i="2"/>
  <c r="B18" i="2"/>
  <c r="B44" i="5" l="1"/>
  <c r="C7" i="10"/>
  <c r="C7" i="13"/>
  <c r="B20" i="13"/>
  <c r="B20" i="12"/>
  <c r="B20" i="11"/>
  <c r="B20" i="10"/>
  <c r="B20" i="9"/>
  <c r="B20" i="8"/>
  <c r="C11" i="2"/>
  <c r="C10" i="2"/>
  <c r="C7" i="11" l="1"/>
  <c r="C7" i="8"/>
  <c r="B30" i="11"/>
  <c r="C7" i="9"/>
  <c r="C7" i="12"/>
  <c r="B30" i="9"/>
  <c r="B30" i="13"/>
  <c r="B30" i="12"/>
  <c r="B30" i="10"/>
  <c r="B30" i="8"/>
  <c r="B12" i="2"/>
  <c r="B7" i="2"/>
  <c r="B20" i="2" l="1"/>
  <c r="C7" i="2" l="1"/>
  <c r="B30" i="2"/>
</calcChain>
</file>

<file path=xl/sharedStrings.xml><?xml version="1.0" encoding="utf-8"?>
<sst xmlns="http://schemas.openxmlformats.org/spreadsheetml/2006/main" count="442" uniqueCount="117">
  <si>
    <t>Author</t>
  </si>
  <si>
    <t>Date</t>
  </si>
  <si>
    <t>Purpose</t>
  </si>
  <si>
    <t>SALES</t>
  </si>
  <si>
    <t>TOTAL SALES</t>
  </si>
  <si>
    <t>Food Sales</t>
  </si>
  <si>
    <t>Beverage Sales</t>
  </si>
  <si>
    <t>Food Costs</t>
  </si>
  <si>
    <t>Beverage Costs</t>
  </si>
  <si>
    <t>Employee Benefits</t>
  </si>
  <si>
    <t>Marketing</t>
  </si>
  <si>
    <t>Utilities</t>
  </si>
  <si>
    <t>Administrative</t>
  </si>
  <si>
    <t>Maintenance</t>
  </si>
  <si>
    <t>Rent</t>
  </si>
  <si>
    <t>Property Taxes</t>
  </si>
  <si>
    <t>Insurance</t>
  </si>
  <si>
    <t>(773) 555-2061</t>
  </si>
  <si>
    <t>(515) 555-3686</t>
  </si>
  <si>
    <t>(312) 555-8817</t>
  </si>
  <si>
    <t>(815) 555-8275</t>
  </si>
  <si>
    <t>(217) 555-7203</t>
  </si>
  <si>
    <t>(319) 555-8954</t>
  </si>
  <si>
    <t>Julie Mahoney</t>
  </si>
  <si>
    <t>Percent of Sales</t>
  </si>
  <si>
    <t>COST OF GOODS SOLD</t>
  </si>
  <si>
    <t>Interest</t>
  </si>
  <si>
    <t>Depreciation</t>
  </si>
  <si>
    <t>PRETAX PROFIT</t>
  </si>
  <si>
    <t>Total Sales</t>
  </si>
  <si>
    <t>Payroll Tax</t>
  </si>
  <si>
    <t>PRIME COSTS</t>
  </si>
  <si>
    <t>OPERATING EXPENSES</t>
  </si>
  <si>
    <t>TOTAL OPERATING EXPENSES</t>
  </si>
  <si>
    <t>OCCUPANCY COSTS</t>
  </si>
  <si>
    <t>INTEREST AND DEPRECIATION</t>
  </si>
  <si>
    <t>TOTAL INTEREST AND DEPRECIATION</t>
  </si>
  <si>
    <t>TOTAL COST OF GOODS SOLD</t>
  </si>
  <si>
    <t>TOTAL OCCUPANCY COSTS</t>
  </si>
  <si>
    <t>Industry Standard</t>
  </si>
  <si>
    <t>Notes</t>
  </si>
  <si>
    <t>Terms and Definitions</t>
  </si>
  <si>
    <t>Benchmarks</t>
  </si>
  <si>
    <t>Benchmark</t>
  </si>
  <si>
    <t>Occupancy Costs</t>
  </si>
  <si>
    <t>Payroll Costs</t>
  </si>
  <si>
    <t>PAYROLL COSTS</t>
  </si>
  <si>
    <t>TOTAL PAYROLL COSTS</t>
  </si>
  <si>
    <t>Controllable Profit</t>
  </si>
  <si>
    <t>CONTROLLABLE PROFIT</t>
  </si>
  <si>
    <t>Pretax Profit</t>
  </si>
  <si>
    <t>Payroll Percent</t>
  </si>
  <si>
    <t>Occupancy Percent</t>
  </si>
  <si>
    <t>Prime Costs</t>
  </si>
  <si>
    <t>Prime Cost Percent</t>
  </si>
  <si>
    <t>Controllable Profit Percent</t>
  </si>
  <si>
    <t>Pretax Profit Percent</t>
  </si>
  <si>
    <t>Wages</t>
  </si>
  <si>
    <t>Total payroll costs as a percent of total sales</t>
  </si>
  <si>
    <t>Total occupancy costs as a percent of total sales</t>
  </si>
  <si>
    <t>Cost of goods and labor as a percent of sales</t>
  </si>
  <si>
    <t>Controllable profit as a percent of total sales</t>
  </si>
  <si>
    <t>Pretax profit as a percent of total sales</t>
  </si>
  <si>
    <t>Cost of Goods Sold (COGS)</t>
  </si>
  <si>
    <t>Definition</t>
  </si>
  <si>
    <t>COGS Percent</t>
  </si>
  <si>
    <t>Contact Number</t>
  </si>
  <si>
    <t>Term</t>
  </si>
  <si>
    <t>Operating Costs</t>
  </si>
  <si>
    <r>
      <t>Ram</t>
    </r>
    <r>
      <rPr>
        <sz val="11"/>
        <color theme="1"/>
        <rFont val="Calibri"/>
        <family val="2"/>
      </rPr>
      <t>ón Suarez</t>
    </r>
  </si>
  <si>
    <t>Sajja Adulet</t>
  </si>
  <si>
    <t>Travon Hughes</t>
  </si>
  <si>
    <t>423 South Canfield Avenue
Chicago, IL 60607</t>
  </si>
  <si>
    <t>563 Mack Street
Chicago, IL 60623</t>
  </si>
  <si>
    <t>340 Lotus Street
Des Moines, IA 50312</t>
  </si>
  <si>
    <t>122 Henke Street
Rockford, IL 61101</t>
  </si>
  <si>
    <t>14 Clark Court
Iowa City, IA 52246</t>
  </si>
  <si>
    <t>Tibetan Grill</t>
  </si>
  <si>
    <t>582 Corbett Avenue
Urbana, IL 61802</t>
  </si>
  <si>
    <t>Other Expenses</t>
  </si>
  <si>
    <t>Michael Cooper</t>
  </si>
  <si>
    <t>April Molinero</t>
  </si>
  <si>
    <t>Tami Brooks</t>
  </si>
  <si>
    <t>22 West Maple Street
Springfield, IL 62704</t>
  </si>
  <si>
    <t>(217) 555-0022</t>
  </si>
  <si>
    <t>Payroll Costs measures the cost of salaries, wages, employee benefits, and payroll taxes.</t>
  </si>
  <si>
    <t>Cost of Goods Sold measures the raw material cost for food and beverage; increasing as sales volume increases.</t>
  </si>
  <si>
    <t>Interest measures the amount paid in interest of loans to fund the purchase and operation of the franchise; it does not include payments made to pay off the principal of any loan.</t>
  </si>
  <si>
    <t>Total Sales measures the income from the sale of food and beverage menu items at the franchise.</t>
  </si>
  <si>
    <t>Prime Costs measures the sum of COGS and Payroll Costs and is considered the largest area of expenditure for the franchise with typically about 2/3rds of expenses coming from Prime Costs.</t>
  </si>
  <si>
    <t>Operating Costs measures the expenses required for franchise operation not directly related to COGS and Payroll Costs.</t>
  </si>
  <si>
    <t>Occupancy Costs are expenses directly related to occupancy of the franchise space, including rent, property taxes, and insurance.</t>
  </si>
  <si>
    <t>Depreciation measures the amount by which the franchise's material assets (cooking equipment, seating space, infrastructure) decline in value.</t>
  </si>
  <si>
    <t>Franchise Number</t>
  </si>
  <si>
    <t>Franchise Manager</t>
  </si>
  <si>
    <t>Franchise Location</t>
  </si>
  <si>
    <t>G5-01</t>
  </si>
  <si>
    <t>G5-02</t>
  </si>
  <si>
    <t>G5-03</t>
  </si>
  <si>
    <t>G5-04</t>
  </si>
  <si>
    <t>G5-05</t>
  </si>
  <si>
    <t>G5-06</t>
  </si>
  <si>
    <t>G5-07</t>
  </si>
  <si>
    <t>Region 5: Illinois and Iowa Franchises</t>
  </si>
  <si>
    <t>Region</t>
  </si>
  <si>
    <t>Cost of goods as a percent of total sales</t>
  </si>
  <si>
    <t>Controllable Profit is profit considering only those  expense factors under the franchise's direct control (Prime Costs and Operating Costs).</t>
  </si>
  <si>
    <r>
      <t xml:space="preserve">Pretax Profit is the restaurant profit, calculated by subtracting Prime Costs, Operating Expenses, Occupancy Costs, Interest, and Depreciation from Total Sales.  </t>
    </r>
    <r>
      <rPr>
        <i/>
        <u/>
        <sz val="11"/>
        <color theme="1"/>
        <rFont val="Calibri"/>
        <family val="2"/>
        <scheme val="minor"/>
      </rPr>
      <t>Successfully-run franchises should show a Pretax Profit of at least 4% of their Total Sales.</t>
    </r>
  </si>
  <si>
    <t>To consolidate profit and loss statements from Region 5 (Illinois and Iowa) Tibetan Grill franchises into a single summary report and to compare each store's profit and loss statement against industry benchmarks.</t>
  </si>
  <si>
    <t>Annual Profit &amp; Loss Statement ending March 31, 2024</t>
  </si>
  <si>
    <t>Thilak Addagatla</t>
  </si>
  <si>
    <t>G5-08</t>
  </si>
  <si>
    <t>Tony Caan</t>
  </si>
  <si>
    <t>195 Monterey Avenue
Peoria, IL 61607
Chicago, IL 60623</t>
  </si>
  <si>
    <t>(309) 555-7466</t>
  </si>
  <si>
    <t>Miscellaneous</t>
  </si>
  <si>
    <t>for more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</si>
</sst>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Gothic"/>
      <family val="2"/>
      <scheme val="major"/>
    </font>
    <font>
      <sz val="22"/>
      <color theme="9" tint="-0.249977111117893"/>
      <name val="Century Gothic"/>
      <family val="2"/>
      <scheme val="major"/>
    </font>
    <font>
      <sz val="11"/>
      <color theme="9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theme="5"/>
      </left>
      <right/>
      <top style="thick">
        <color theme="5"/>
      </top>
      <bottom/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0" xfId="2" applyFont="1"/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1" applyNumberFormat="1" applyFont="1"/>
    <xf numFmtId="0" fontId="0" fillId="0" borderId="2" xfId="0" applyBorder="1" applyAlignment="1">
      <alignment horizontal="left" indent="3"/>
    </xf>
    <xf numFmtId="165" fontId="0" fillId="0" borderId="2" xfId="1" applyNumberFormat="1" applyFont="1" applyBorder="1"/>
    <xf numFmtId="165" fontId="0" fillId="0" borderId="0" xfId="0" applyNumberFormat="1"/>
    <xf numFmtId="165" fontId="0" fillId="0" borderId="3" xfId="1" applyNumberFormat="1" applyFont="1" applyBorder="1"/>
    <xf numFmtId="0" fontId="0" fillId="0" borderId="3" xfId="0" applyBorder="1" applyAlignment="1">
      <alignment horizontal="left" indent="1"/>
    </xf>
    <xf numFmtId="0" fontId="0" fillId="0" borderId="0" xfId="0"/>
    <xf numFmtId="0" fontId="0" fillId="3" borderId="0" xfId="0" applyFill="1"/>
    <xf numFmtId="0" fontId="6" fillId="4" borderId="0" xfId="0" applyFont="1" applyFill="1"/>
    <xf numFmtId="0" fontId="0" fillId="4" borderId="0" xfId="0" applyFill="1"/>
    <xf numFmtId="0" fontId="6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7" fillId="5" borderId="5" xfId="0" applyFont="1" applyFill="1" applyBorder="1" applyAlignment="1">
      <alignment horizontal="left" indent="1"/>
    </xf>
    <xf numFmtId="0" fontId="0" fillId="3" borderId="6" xfId="0" applyFill="1" applyBorder="1" applyAlignment="1">
      <alignment horizontal="left"/>
    </xf>
    <xf numFmtId="0" fontId="7" fillId="5" borderId="7" xfId="0" applyFont="1" applyFill="1" applyBorder="1" applyAlignment="1">
      <alignment horizontal="left" indent="1"/>
    </xf>
    <xf numFmtId="0" fontId="0" fillId="3" borderId="8" xfId="0" applyFill="1" applyBorder="1"/>
    <xf numFmtId="0" fontId="7" fillId="5" borderId="9" xfId="0" applyFont="1" applyFill="1" applyBorder="1" applyAlignment="1">
      <alignment horizontal="left" indent="1"/>
    </xf>
    <xf numFmtId="0" fontId="0" fillId="3" borderId="10" xfId="0" applyFill="1" applyBorder="1"/>
    <xf numFmtId="166" fontId="0" fillId="3" borderId="0" xfId="3" applyNumberFormat="1" applyFont="1" applyFill="1"/>
    <xf numFmtId="166" fontId="0" fillId="3" borderId="2" xfId="3" applyNumberFormat="1" applyFont="1" applyFill="1" applyBorder="1"/>
    <xf numFmtId="166" fontId="0" fillId="3" borderId="4" xfId="3" applyNumberFormat="1" applyFont="1" applyFill="1" applyBorder="1"/>
    <xf numFmtId="166" fontId="0" fillId="3" borderId="3" xfId="3" applyNumberFormat="1" applyFont="1" applyFill="1" applyBorder="1"/>
    <xf numFmtId="0" fontId="0" fillId="0" borderId="15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7" fillId="4" borderId="12" xfId="0" applyFont="1" applyFill="1" applyBorder="1" applyAlignment="1">
      <alignment horizontal="center" vertical="top" wrapText="1"/>
    </xf>
    <xf numFmtId="0" fontId="7" fillId="4" borderId="13" xfId="0" applyFont="1" applyFill="1" applyBorder="1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0" borderId="16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7" fillId="4" borderId="0" xfId="0" applyFont="1" applyFill="1" applyAlignment="1">
      <alignment horizontal="center"/>
    </xf>
    <xf numFmtId="166" fontId="8" fillId="0" borderId="0" xfId="3" applyNumberFormat="1" applyFont="1" applyFill="1"/>
    <xf numFmtId="166" fontId="8" fillId="0" borderId="2" xfId="3" applyNumberFormat="1" applyFont="1" applyFill="1" applyBorder="1"/>
    <xf numFmtId="0" fontId="8" fillId="0" borderId="0" xfId="0" applyFont="1" applyFill="1"/>
    <xf numFmtId="0" fontId="8" fillId="4" borderId="0" xfId="0" applyFont="1" applyFill="1"/>
    <xf numFmtId="166" fontId="8" fillId="0" borderId="4" xfId="3" applyNumberFormat="1" applyFont="1" applyFill="1" applyBorder="1"/>
    <xf numFmtId="166" fontId="8" fillId="0" borderId="3" xfId="3" applyNumberFormat="1" applyFont="1" applyFill="1" applyBorder="1"/>
    <xf numFmtId="0" fontId="7" fillId="2" borderId="1" xfId="0" applyFont="1" applyFill="1" applyBorder="1" applyAlignment="1">
      <alignment vertical="top" wrapText="1"/>
    </xf>
    <xf numFmtId="0" fontId="6" fillId="4" borderId="1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 indent="1"/>
    </xf>
    <xf numFmtId="9" fontId="8" fillId="0" borderId="1" xfId="0" applyNumberFormat="1" applyFont="1" applyFill="1" applyBorder="1"/>
    <xf numFmtId="9" fontId="8" fillId="0" borderId="11" xfId="0" applyNumberFormat="1" applyFont="1" applyFill="1" applyBorder="1"/>
    <xf numFmtId="14" fontId="4" fillId="0" borderId="1" xfId="0" applyNumberFormat="1" applyFont="1" applyBorder="1" applyAlignment="1">
      <alignment horizontal="left" vertical="top" wrapText="1" indent="1"/>
    </xf>
    <xf numFmtId="0" fontId="12" fillId="6" borderId="15" xfId="0" applyFont="1" applyFill="1" applyBorder="1" applyAlignment="1">
      <alignment horizontal="left" vertical="top" indent="1"/>
    </xf>
    <xf numFmtId="0" fontId="12" fillId="6" borderId="19" xfId="0" applyFont="1" applyFill="1" applyBorder="1" applyAlignment="1">
      <alignment horizontal="left" vertical="top" indent="1"/>
    </xf>
    <xf numFmtId="0" fontId="12" fillId="6" borderId="17" xfId="0" applyFont="1" applyFill="1" applyBorder="1" applyAlignment="1">
      <alignment horizontal="left" vertical="top" indent="1"/>
    </xf>
    <xf numFmtId="0" fontId="11" fillId="7" borderId="5" xfId="0" applyFont="1" applyFill="1" applyBorder="1" applyAlignment="1">
      <alignment horizontal="left" indent="1"/>
    </xf>
    <xf numFmtId="0" fontId="12" fillId="7" borderId="6" xfId="0" applyFont="1" applyFill="1" applyBorder="1" applyAlignment="1">
      <alignment horizontal="left"/>
    </xf>
    <xf numFmtId="0" fontId="8" fillId="0" borderId="0" xfId="0" applyFont="1"/>
    <xf numFmtId="0" fontId="14" fillId="0" borderId="0" xfId="4"/>
    <xf numFmtId="0" fontId="14" fillId="0" borderId="1" xfId="4" applyBorder="1" applyAlignment="1">
      <alignment horizontal="left" vertical="top" wrapText="1" indent="1"/>
    </xf>
    <xf numFmtId="0" fontId="0" fillId="3" borderId="8" xfId="0" applyFill="1" applyBorder="1" applyAlignment="1">
      <alignment horizontal="left" vertical="top" wrapText="1"/>
    </xf>
    <xf numFmtId="0" fontId="7" fillId="5" borderId="7" xfId="0" applyFont="1" applyFill="1" applyBorder="1" applyAlignment="1">
      <alignment horizontal="left" vertical="top" indent="1"/>
    </xf>
    <xf numFmtId="0" fontId="0" fillId="0" borderId="11" xfId="0" applyBorder="1" applyAlignment="1">
      <alignment horizontal="left" vertical="top" wrapText="1" indent="1"/>
    </xf>
    <xf numFmtId="0" fontId="0" fillId="0" borderId="18" xfId="0" applyBorder="1" applyAlignment="1">
      <alignment horizontal="left" vertical="top" wrapText="1" indent="1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 indent="1"/>
    </xf>
    <xf numFmtId="0" fontId="0" fillId="0" borderId="16" xfId="0" applyBorder="1" applyAlignment="1">
      <alignment horizontal="left" vertical="top" wrapText="1" indent="1"/>
    </xf>
  </cellXfs>
  <cellStyles count="5">
    <cellStyle name="Comma" xfId="1" builtinId="3"/>
    <cellStyle name="Hyperlink" xfId="4" builtinId="8"/>
    <cellStyle name="Normal" xfId="0" builtinId="0"/>
    <cellStyle name="Percent" xfId="3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_EX_5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rofit and Loss"/>
    </sheetNames>
    <sheetDataSet>
      <sheetData sheetId="0"/>
      <sheetData sheetId="1">
        <row r="5">
          <cell r="B5">
            <v>2023</v>
          </cell>
        </row>
        <row r="6">
          <cell r="B6">
            <v>20102245</v>
          </cell>
        </row>
        <row r="7">
          <cell r="B7">
            <v>4472844</v>
          </cell>
        </row>
        <row r="8">
          <cell r="B8">
            <v>24575089</v>
          </cell>
        </row>
        <row r="11">
          <cell r="B11">
            <v>6258741</v>
          </cell>
        </row>
        <row r="12">
          <cell r="B12">
            <v>1323674</v>
          </cell>
        </row>
        <row r="13">
          <cell r="B13">
            <v>7582415</v>
          </cell>
        </row>
        <row r="16">
          <cell r="B16">
            <v>6615979</v>
          </cell>
        </row>
        <row r="17">
          <cell r="B17">
            <v>1493458</v>
          </cell>
        </row>
        <row r="18">
          <cell r="B18">
            <v>821174</v>
          </cell>
        </row>
        <row r="19">
          <cell r="B19">
            <v>8930611</v>
          </cell>
        </row>
        <row r="21">
          <cell r="B21">
            <v>16513026</v>
          </cell>
        </row>
        <row r="24">
          <cell r="B24">
            <v>514692</v>
          </cell>
        </row>
        <row r="25">
          <cell r="B25">
            <v>967814</v>
          </cell>
        </row>
        <row r="26">
          <cell r="B26">
            <v>576940</v>
          </cell>
        </row>
        <row r="27">
          <cell r="B27">
            <v>547117</v>
          </cell>
        </row>
        <row r="28">
          <cell r="B28">
            <v>497688</v>
          </cell>
        </row>
        <row r="29">
          <cell r="B29">
            <v>3104251</v>
          </cell>
        </row>
        <row r="31">
          <cell r="B31">
            <v>4957812</v>
          </cell>
        </row>
        <row r="34">
          <cell r="B34">
            <v>1317573</v>
          </cell>
        </row>
        <row r="35">
          <cell r="B35">
            <v>708352</v>
          </cell>
        </row>
        <row r="36">
          <cell r="B36">
            <v>524736</v>
          </cell>
        </row>
        <row r="37">
          <cell r="B37">
            <v>2550661</v>
          </cell>
        </row>
        <row r="40">
          <cell r="B40">
            <v>767568</v>
          </cell>
        </row>
        <row r="41">
          <cell r="B41">
            <v>422800</v>
          </cell>
        </row>
        <row r="42">
          <cell r="B42">
            <v>1190368</v>
          </cell>
        </row>
        <row r="44">
          <cell r="B44">
            <v>1216783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rofit and Loss"/>
    </sheetNames>
    <sheetDataSet>
      <sheetData sheetId="0"/>
      <sheetData sheetId="1">
        <row r="5">
          <cell r="B5">
            <v>2022</v>
          </cell>
        </row>
        <row r="6">
          <cell r="B6">
            <v>19618084</v>
          </cell>
        </row>
        <row r="7">
          <cell r="B7">
            <v>4408640</v>
          </cell>
        </row>
        <row r="8">
          <cell r="B8">
            <v>24026724</v>
          </cell>
        </row>
        <row r="11">
          <cell r="B11">
            <v>6177207</v>
          </cell>
        </row>
        <row r="12">
          <cell r="B12">
            <v>1297238</v>
          </cell>
        </row>
        <row r="13">
          <cell r="B13">
            <v>7474445</v>
          </cell>
        </row>
        <row r="16">
          <cell r="B16">
            <v>6425500</v>
          </cell>
        </row>
        <row r="17">
          <cell r="B17">
            <v>1469018</v>
          </cell>
        </row>
        <row r="18">
          <cell r="B18">
            <v>812383</v>
          </cell>
        </row>
        <row r="19">
          <cell r="B19">
            <v>8706901</v>
          </cell>
        </row>
        <row r="21">
          <cell r="B21">
            <v>16181346</v>
          </cell>
        </row>
        <row r="24">
          <cell r="B24">
            <v>499286</v>
          </cell>
        </row>
        <row r="25">
          <cell r="B25">
            <v>944864</v>
          </cell>
        </row>
        <row r="26">
          <cell r="B26">
            <v>564392</v>
          </cell>
        </row>
        <row r="27">
          <cell r="B27">
            <v>532353</v>
          </cell>
        </row>
        <row r="28">
          <cell r="B28">
            <v>491588</v>
          </cell>
        </row>
        <row r="29">
          <cell r="B29">
            <v>3032483</v>
          </cell>
        </row>
        <row r="31">
          <cell r="B31">
            <v>4812895</v>
          </cell>
        </row>
        <row r="34">
          <cell r="B34">
            <v>1297008</v>
          </cell>
        </row>
        <row r="35">
          <cell r="B35">
            <v>699697</v>
          </cell>
        </row>
        <row r="36">
          <cell r="B36">
            <v>512620</v>
          </cell>
        </row>
        <row r="37">
          <cell r="B37">
            <v>2509325</v>
          </cell>
        </row>
        <row r="40">
          <cell r="B40">
            <v>749987</v>
          </cell>
        </row>
        <row r="41">
          <cell r="B41">
            <v>414500</v>
          </cell>
        </row>
        <row r="42">
          <cell r="B42">
            <v>1164487</v>
          </cell>
        </row>
        <row r="44">
          <cell r="B44">
            <v>1139083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rofit and Loss"/>
    </sheetNames>
    <sheetDataSet>
      <sheetData sheetId="0"/>
      <sheetData sheetId="1">
        <row r="5">
          <cell r="B5">
            <v>2021</v>
          </cell>
        </row>
        <row r="6">
          <cell r="B6">
            <v>19511808</v>
          </cell>
        </row>
        <row r="7">
          <cell r="B7">
            <v>4396538</v>
          </cell>
        </row>
        <row r="8">
          <cell r="B8">
            <v>23908346</v>
          </cell>
        </row>
        <row r="11">
          <cell r="B11">
            <v>6135222</v>
          </cell>
        </row>
        <row r="12">
          <cell r="B12">
            <v>1309206</v>
          </cell>
        </row>
        <row r="13">
          <cell r="B13">
            <v>7444428</v>
          </cell>
        </row>
        <row r="16">
          <cell r="B16">
            <v>6353000</v>
          </cell>
        </row>
        <row r="17">
          <cell r="B17">
            <v>1483474</v>
          </cell>
        </row>
        <row r="18">
          <cell r="B18">
            <v>812659</v>
          </cell>
        </row>
        <row r="19">
          <cell r="B19">
            <v>8649133</v>
          </cell>
        </row>
        <row r="21">
          <cell r="B21">
            <v>16093561</v>
          </cell>
        </row>
        <row r="24">
          <cell r="B24">
            <v>497029</v>
          </cell>
        </row>
        <row r="25">
          <cell r="B25">
            <v>940007</v>
          </cell>
        </row>
        <row r="26">
          <cell r="B26">
            <v>567450</v>
          </cell>
        </row>
        <row r="27">
          <cell r="B27">
            <v>535203</v>
          </cell>
        </row>
        <row r="28">
          <cell r="B28">
            <v>492821</v>
          </cell>
        </row>
        <row r="29">
          <cell r="B29">
            <v>3032510</v>
          </cell>
        </row>
        <row r="31">
          <cell r="B31">
            <v>4782275</v>
          </cell>
        </row>
        <row r="34">
          <cell r="B34">
            <v>1307504</v>
          </cell>
        </row>
        <row r="35">
          <cell r="B35">
            <v>703161</v>
          </cell>
        </row>
        <row r="36">
          <cell r="B36">
            <v>509958</v>
          </cell>
        </row>
        <row r="37">
          <cell r="B37">
            <v>2520623</v>
          </cell>
        </row>
        <row r="40">
          <cell r="B40">
            <v>743774</v>
          </cell>
        </row>
        <row r="41">
          <cell r="B41">
            <v>420400</v>
          </cell>
        </row>
        <row r="42">
          <cell r="B42">
            <v>1164174</v>
          </cell>
        </row>
        <row r="44">
          <cell r="B44">
            <v>1097478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rofit and Loss"/>
    </sheetNames>
    <sheetDataSet>
      <sheetData sheetId="0"/>
      <sheetData sheetId="1">
        <row r="5">
          <cell r="B5">
            <v>2020</v>
          </cell>
        </row>
        <row r="6">
          <cell r="B6">
            <v>18871379</v>
          </cell>
        </row>
        <row r="7">
          <cell r="B7">
            <v>4233570</v>
          </cell>
        </row>
        <row r="8">
          <cell r="B8">
            <v>23104949</v>
          </cell>
        </row>
        <row r="11">
          <cell r="B11">
            <v>5930337</v>
          </cell>
        </row>
        <row r="12">
          <cell r="B12">
            <v>1245023</v>
          </cell>
        </row>
        <row r="13">
          <cell r="B13">
            <v>7175360</v>
          </cell>
        </row>
        <row r="16">
          <cell r="B16">
            <v>6232500</v>
          </cell>
        </row>
        <row r="17">
          <cell r="B17">
            <v>1408403</v>
          </cell>
        </row>
        <row r="18">
          <cell r="B18">
            <v>791944</v>
          </cell>
        </row>
        <row r="19">
          <cell r="B19">
            <v>8432847</v>
          </cell>
        </row>
        <row r="21">
          <cell r="B21">
            <v>15608207</v>
          </cell>
        </row>
        <row r="24">
          <cell r="B24">
            <v>477364</v>
          </cell>
        </row>
        <row r="25">
          <cell r="B25">
            <v>907245</v>
          </cell>
        </row>
        <row r="26">
          <cell r="B26">
            <v>539979</v>
          </cell>
        </row>
        <row r="27">
          <cell r="B27">
            <v>512000</v>
          </cell>
        </row>
        <row r="28">
          <cell r="B28">
            <v>471332</v>
          </cell>
        </row>
        <row r="29">
          <cell r="B29">
            <v>2907920</v>
          </cell>
        </row>
        <row r="31">
          <cell r="B31">
            <v>4588822</v>
          </cell>
        </row>
        <row r="34">
          <cell r="B34">
            <v>1255377</v>
          </cell>
        </row>
        <row r="35">
          <cell r="B35">
            <v>671755</v>
          </cell>
        </row>
        <row r="36">
          <cell r="B36">
            <v>491923</v>
          </cell>
        </row>
        <row r="37">
          <cell r="B37">
            <v>2419055</v>
          </cell>
        </row>
        <row r="40">
          <cell r="B40">
            <v>716272</v>
          </cell>
        </row>
        <row r="41">
          <cell r="B41">
            <v>400700</v>
          </cell>
        </row>
        <row r="42">
          <cell r="B42">
            <v>1116972</v>
          </cell>
        </row>
        <row r="44">
          <cell r="B44">
            <v>1052795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Custom 1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addagatla@umass.edu?subject=Regarding%20the%20Tibetan%20Grill%20Profit%20and%20Loss%20Statemen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56BC-8D65-4340-BA62-EF89CE438EEA}">
  <dimension ref="A1:B5"/>
  <sheetViews>
    <sheetView zoomScale="120" zoomScaleNormal="120" workbookViewId="0">
      <selection activeCell="B3" sqref="B3"/>
    </sheetView>
  </sheetViews>
  <sheetFormatPr baseColWidth="10" defaultColWidth="8.83203125" defaultRowHeight="15" x14ac:dyDescent="0.2"/>
  <cols>
    <col min="1" max="1" width="12" customWidth="1"/>
    <col min="2" max="2" width="46.1640625" customWidth="1"/>
  </cols>
  <sheetData>
    <row r="1" spans="1:2" ht="28" x14ac:dyDescent="0.3">
      <c r="A1" s="1" t="s">
        <v>77</v>
      </c>
    </row>
    <row r="3" spans="1:2" ht="16" x14ac:dyDescent="0.2">
      <c r="A3" s="44" t="s">
        <v>0</v>
      </c>
      <c r="B3" s="57" t="s">
        <v>110</v>
      </c>
    </row>
    <row r="4" spans="1:2" ht="16" x14ac:dyDescent="0.2">
      <c r="A4" s="44" t="s">
        <v>1</v>
      </c>
      <c r="B4" s="49">
        <v>44829</v>
      </c>
    </row>
    <row r="5" spans="1:2" ht="81.75" customHeight="1" x14ac:dyDescent="0.2">
      <c r="A5" s="44" t="s">
        <v>2</v>
      </c>
      <c r="B5" s="46" t="s">
        <v>108</v>
      </c>
    </row>
  </sheetData>
  <dataValidations count="1">
    <dataValidation allowBlank="1" error="pavI8MeUFtEyxX2I4tky9016eb9f-56fa-467a-8b51-4e6c86b2b6bc" sqref="A1:B5" xr:uid="{00000000-0002-0000-0000-000000000000}"/>
  </dataValidations>
  <hyperlinks>
    <hyperlink ref="B3" r:id="rId1" tooltip="Email me for questions about the workbook" xr:uid="{51C05C31-5ADE-418C-A074-9F03A73AF1C1}"/>
  </hyperlinks>
  <pageMargins left="0.7" right="0.7" top="0.75" bottom="0.75" header="0.3" footer="0.3"/>
  <pageSetup orientation="portrait" horizontalDpi="4294967295" verticalDpi="4294967295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C1F69-619F-4CEF-AD2A-E10C8FB5A121}">
  <dimension ref="A1:G44"/>
  <sheetViews>
    <sheetView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5.75" customHeight="1" thickTop="1" x14ac:dyDescent="0.2">
      <c r="A5" s="5" t="s">
        <v>5</v>
      </c>
      <c r="B5" s="6">
        <v>1322142</v>
      </c>
      <c r="C5" s="26">
        <f>B5/TOTAL_SALES</f>
        <v>0.81972459715669199</v>
      </c>
      <c r="D5" s="38"/>
      <c r="F5" s="20" t="s">
        <v>93</v>
      </c>
      <c r="G5" s="21" t="s">
        <v>111</v>
      </c>
    </row>
    <row r="6" spans="1:7" ht="15" customHeight="1" x14ac:dyDescent="0.2">
      <c r="A6" s="5" t="s">
        <v>6</v>
      </c>
      <c r="B6" s="7">
        <v>290768</v>
      </c>
      <c r="C6" s="26">
        <f>B6/TOTAL_SALES</f>
        <v>0.18027540284330806</v>
      </c>
      <c r="D6" s="38"/>
      <c r="F6" s="22" t="s">
        <v>94</v>
      </c>
      <c r="G6" s="23" t="s">
        <v>112</v>
      </c>
    </row>
    <row r="7" spans="1:7" ht="15.75" customHeight="1" thickBot="1" x14ac:dyDescent="0.25">
      <c r="A7" s="8" t="s">
        <v>4</v>
      </c>
      <c r="B7" s="9">
        <f>SUM(B5:B6)</f>
        <v>1612910</v>
      </c>
      <c r="C7" s="27">
        <f>C5+C6</f>
        <v>1</v>
      </c>
      <c r="D7" s="39"/>
      <c r="F7" s="59" t="s">
        <v>95</v>
      </c>
      <c r="G7" s="58" t="s">
        <v>113</v>
      </c>
    </row>
    <row r="8" spans="1:7" ht="16" thickTop="1" x14ac:dyDescent="0.2">
      <c r="C8" s="14"/>
      <c r="D8" s="55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114</v>
      </c>
    </row>
    <row r="10" spans="1:7" ht="16" thickTop="1" x14ac:dyDescent="0.2">
      <c r="A10" s="5" t="s">
        <v>7</v>
      </c>
      <c r="B10" s="7">
        <v>417491</v>
      </c>
      <c r="C10" s="26">
        <f>B10/B5</f>
        <v>0.31576865419901945</v>
      </c>
      <c r="D10" s="38"/>
    </row>
    <row r="11" spans="1:7" x14ac:dyDescent="0.2">
      <c r="A11" s="5" t="s">
        <v>8</v>
      </c>
      <c r="B11" s="7">
        <v>81204</v>
      </c>
      <c r="C11" s="26">
        <f>B11/B6</f>
        <v>0.27927419798602321</v>
      </c>
      <c r="D11" s="38"/>
    </row>
    <row r="12" spans="1:7" ht="16" thickBot="1" x14ac:dyDescent="0.25">
      <c r="A12" s="8" t="s">
        <v>37</v>
      </c>
      <c r="B12" s="9">
        <f>SUM(B10:B11)</f>
        <v>498695</v>
      </c>
      <c r="C12" s="27">
        <f>B12/TOTAL_SALES</f>
        <v>0.30918960140367413</v>
      </c>
      <c r="D12" s="39">
        <f>COGS_Percent</f>
        <v>0.3</v>
      </c>
    </row>
    <row r="13" spans="1:7" ht="16" thickTop="1" x14ac:dyDescent="0.2">
      <c r="C13" s="14"/>
      <c r="D13" s="55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435000</v>
      </c>
      <c r="C15" s="26">
        <f>B15/TOTAL_SALES</f>
        <v>0.2696988672647575</v>
      </c>
      <c r="D15" s="38"/>
    </row>
    <row r="16" spans="1:7" x14ac:dyDescent="0.2">
      <c r="A16" s="5" t="s">
        <v>9</v>
      </c>
      <c r="B16" s="7">
        <v>103500</v>
      </c>
      <c r="C16" s="26">
        <f>B16/TOTAL_SALES</f>
        <v>6.4169730487131954E-2</v>
      </c>
      <c r="D16" s="38"/>
    </row>
    <row r="17" spans="1:4" x14ac:dyDescent="0.2">
      <c r="A17" s="5" t="s">
        <v>30</v>
      </c>
      <c r="B17" s="7">
        <v>55210</v>
      </c>
      <c r="C17" s="26">
        <f>B17/TOTAL_SALES</f>
        <v>3.4230056233763816E-2</v>
      </c>
      <c r="D17" s="38"/>
    </row>
    <row r="18" spans="1:4" ht="16" thickBot="1" x14ac:dyDescent="0.25">
      <c r="A18" s="8" t="s">
        <v>47</v>
      </c>
      <c r="B18" s="9">
        <f>SUM(B15:B17)</f>
        <v>593710</v>
      </c>
      <c r="C18" s="27">
        <f>B18/TOTAL_SALES</f>
        <v>0.36809865398565328</v>
      </c>
      <c r="D18" s="39">
        <f>Payroll_Percent</f>
        <v>0.35</v>
      </c>
    </row>
    <row r="19" spans="1:4" ht="16" thickTop="1" x14ac:dyDescent="0.2">
      <c r="C19" s="14"/>
      <c r="D19" s="55"/>
    </row>
    <row r="20" spans="1:4" ht="17" thickBot="1" x14ac:dyDescent="0.25">
      <c r="A20" s="17" t="s">
        <v>31</v>
      </c>
      <c r="B20" s="19">
        <f>B12+B18</f>
        <v>1092405</v>
      </c>
      <c r="C20" s="28">
        <f>B20/TOTAL_SALES</f>
        <v>0.67728825538932735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25000</v>
      </c>
      <c r="C23" s="26">
        <f t="shared" ref="C23:C28" si="0">B23/TOTAL_SALES</f>
        <v>1.5499934900273418E-2</v>
      </c>
      <c r="D23" s="38"/>
    </row>
    <row r="24" spans="1:4" x14ac:dyDescent="0.2">
      <c r="A24" s="5" t="s">
        <v>11</v>
      </c>
      <c r="B24" s="7">
        <v>71400</v>
      </c>
      <c r="C24" s="26">
        <f t="shared" si="0"/>
        <v>4.4267814075180885E-2</v>
      </c>
      <c r="D24" s="38"/>
    </row>
    <row r="25" spans="1:4" x14ac:dyDescent="0.2">
      <c r="A25" s="5" t="s">
        <v>12</v>
      </c>
      <c r="B25" s="7">
        <v>35800</v>
      </c>
      <c r="C25" s="26">
        <f t="shared" si="0"/>
        <v>2.2195906777191535E-2</v>
      </c>
      <c r="D25" s="38"/>
    </row>
    <row r="26" spans="1:4" x14ac:dyDescent="0.2">
      <c r="A26" s="5" t="s">
        <v>10</v>
      </c>
      <c r="B26" s="7">
        <v>31500</v>
      </c>
      <c r="C26" s="26">
        <f t="shared" si="0"/>
        <v>1.9529917974344509E-2</v>
      </c>
      <c r="D26" s="38"/>
    </row>
    <row r="27" spans="1:4" x14ac:dyDescent="0.2">
      <c r="A27" s="5" t="s">
        <v>115</v>
      </c>
      <c r="B27" s="7">
        <v>25350</v>
      </c>
      <c r="C27" s="26">
        <f t="shared" si="0"/>
        <v>1.5716933988877246E-2</v>
      </c>
      <c r="D27" s="38"/>
    </row>
    <row r="28" spans="1:4" ht="16" thickBot="1" x14ac:dyDescent="0.25">
      <c r="A28" s="8" t="s">
        <v>33</v>
      </c>
      <c r="B28" s="9">
        <f>SUM(B23:B27)</f>
        <v>189050</v>
      </c>
      <c r="C28" s="27">
        <f t="shared" si="0"/>
        <v>0.11721050771586759</v>
      </c>
      <c r="D28" s="39"/>
    </row>
    <row r="29" spans="1:4" ht="16" thickTop="1" x14ac:dyDescent="0.2">
      <c r="C29" s="14"/>
      <c r="D29" s="55"/>
    </row>
    <row r="30" spans="1:4" ht="17" thickBot="1" x14ac:dyDescent="0.25">
      <c r="A30" s="17" t="s">
        <v>49</v>
      </c>
      <c r="B30" s="19">
        <f>B7-B20-B28</f>
        <v>331455</v>
      </c>
      <c r="C30" s="28">
        <f>B30/TOTAL_SALES</f>
        <v>0.20550123689480504</v>
      </c>
      <c r="D30" s="42">
        <f>Controllable_Profit_Percent</f>
        <v>0.22</v>
      </c>
    </row>
    <row r="31" spans="1:4" x14ac:dyDescent="0.2">
      <c r="C31" s="14"/>
      <c r="D31" s="55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90000</v>
      </c>
      <c r="C33" s="26">
        <f>B33/TOTAL_SALES</f>
        <v>5.5799765640984308E-2</v>
      </c>
      <c r="D33" s="38"/>
    </row>
    <row r="34" spans="1:4" x14ac:dyDescent="0.2">
      <c r="A34" s="5" t="s">
        <v>15</v>
      </c>
      <c r="B34" s="7">
        <v>48251</v>
      </c>
      <c r="C34" s="26">
        <f>B34/TOTAL_SALES</f>
        <v>2.9915494354923709E-2</v>
      </c>
      <c r="D34" s="38"/>
    </row>
    <row r="35" spans="1:4" x14ac:dyDescent="0.2">
      <c r="A35" s="5" t="s">
        <v>16</v>
      </c>
      <c r="B35" s="7">
        <v>31250</v>
      </c>
      <c r="C35" s="26">
        <f>B35/TOTAL_SALES</f>
        <v>1.9374918625341773E-2</v>
      </c>
      <c r="D35" s="38"/>
    </row>
    <row r="36" spans="1:4" ht="16" thickBot="1" x14ac:dyDescent="0.25">
      <c r="A36" s="8" t="s">
        <v>38</v>
      </c>
      <c r="B36" s="9">
        <f>SUM(B33:B35)</f>
        <v>169501</v>
      </c>
      <c r="C36" s="27">
        <f>B36/TOTAL_SALES</f>
        <v>0.10509017862124979</v>
      </c>
      <c r="D36" s="39">
        <f>Occupancy_Percent</f>
        <v>0.1</v>
      </c>
    </row>
    <row r="37" spans="1:4" ht="16" thickTop="1" x14ac:dyDescent="0.2">
      <c r="C37" s="14"/>
      <c r="D37" s="55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49273</v>
      </c>
      <c r="C39" s="26">
        <f>B39/TOTAL_SALES</f>
        <v>3.0549131693646887E-2</v>
      </c>
      <c r="D39" s="38"/>
    </row>
    <row r="40" spans="1:4" x14ac:dyDescent="0.2">
      <c r="A40" s="12" t="s">
        <v>27</v>
      </c>
      <c r="B40" s="11">
        <v>28375</v>
      </c>
      <c r="C40" s="29">
        <f>B40/TOTAL_SALES</f>
        <v>1.759242611181033E-2</v>
      </c>
      <c r="D40" s="43"/>
    </row>
    <row r="41" spans="1:4" ht="16" thickBot="1" x14ac:dyDescent="0.25">
      <c r="A41" s="8" t="s">
        <v>36</v>
      </c>
      <c r="B41" s="9">
        <f>SUM(B39:B40)</f>
        <v>77648</v>
      </c>
      <c r="C41" s="27">
        <f>B41/TOTAL_SALES</f>
        <v>4.8141557805457216E-2</v>
      </c>
      <c r="D41" s="39"/>
    </row>
    <row r="42" spans="1:4" ht="16" thickTop="1" x14ac:dyDescent="0.2">
      <c r="C42" s="14"/>
      <c r="D42" s="55"/>
    </row>
    <row r="43" spans="1:4" ht="17" thickBot="1" x14ac:dyDescent="0.25">
      <c r="A43" s="17" t="s">
        <v>28</v>
      </c>
      <c r="B43" s="19">
        <f>B30-B36-B41</f>
        <v>84306</v>
      </c>
      <c r="C43" s="28">
        <f>B43/TOTAL_SALES</f>
        <v>5.2269500468098036E-2</v>
      </c>
      <c r="D43" s="42">
        <f>Pretax_Profit_Percent</f>
        <v>0.04</v>
      </c>
    </row>
    <row r="44" spans="1:4" x14ac:dyDescent="0.2">
      <c r="C44" s="14"/>
      <c r="D44" s="55"/>
    </row>
  </sheetData>
  <mergeCells count="2">
    <mergeCell ref="F7:F8"/>
    <mergeCell ref="G7:G8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1F4E-820A-4162-BA16-D36AF17665D1}">
  <dimension ref="A1:D22"/>
  <sheetViews>
    <sheetView zoomScale="120" zoomScaleNormal="120" workbookViewId="0">
      <selection activeCell="B6" sqref="B6:C10"/>
    </sheetView>
  </sheetViews>
  <sheetFormatPr baseColWidth="10" defaultColWidth="8.83203125" defaultRowHeight="15" x14ac:dyDescent="0.2"/>
  <cols>
    <col min="1" max="1" width="4.5" style="13" customWidth="1"/>
    <col min="2" max="2" width="26.5" customWidth="1"/>
    <col min="3" max="3" width="15.1640625" customWidth="1"/>
    <col min="4" max="4" width="45.6640625" customWidth="1"/>
  </cols>
  <sheetData>
    <row r="1" spans="1:4" ht="28" x14ac:dyDescent="0.3">
      <c r="A1" s="1" t="s">
        <v>77</v>
      </c>
    </row>
    <row r="2" spans="1:4" ht="16" x14ac:dyDescent="0.2">
      <c r="A2" s="3" t="s">
        <v>41</v>
      </c>
    </row>
    <row r="3" spans="1:4" ht="16" thickBot="1" x14ac:dyDescent="0.25"/>
    <row r="4" spans="1:4" ht="16" x14ac:dyDescent="0.2">
      <c r="B4" s="32" t="s">
        <v>42</v>
      </c>
      <c r="C4" s="33" t="s">
        <v>39</v>
      </c>
      <c r="D4" s="34" t="s">
        <v>40</v>
      </c>
    </row>
    <row r="5" spans="1:4" x14ac:dyDescent="0.2">
      <c r="B5" s="30" t="s">
        <v>65</v>
      </c>
      <c r="C5" s="47">
        <v>0.3</v>
      </c>
      <c r="D5" s="35" t="s">
        <v>105</v>
      </c>
    </row>
    <row r="6" spans="1:4" x14ac:dyDescent="0.2">
      <c r="B6" s="30" t="s">
        <v>51</v>
      </c>
      <c r="C6" s="47">
        <v>0.35</v>
      </c>
      <c r="D6" s="35" t="s">
        <v>58</v>
      </c>
    </row>
    <row r="7" spans="1:4" x14ac:dyDescent="0.2">
      <c r="B7" s="30" t="s">
        <v>54</v>
      </c>
      <c r="C7" s="47">
        <v>0.65</v>
      </c>
      <c r="D7" s="35" t="s">
        <v>60</v>
      </c>
    </row>
    <row r="8" spans="1:4" x14ac:dyDescent="0.2">
      <c r="B8" s="30" t="s">
        <v>55</v>
      </c>
      <c r="C8" s="47">
        <v>0.22</v>
      </c>
      <c r="D8" s="35" t="s">
        <v>61</v>
      </c>
    </row>
    <row r="9" spans="1:4" x14ac:dyDescent="0.2">
      <c r="B9" s="30" t="s">
        <v>52</v>
      </c>
      <c r="C9" s="47">
        <v>0.1</v>
      </c>
      <c r="D9" s="35" t="s">
        <v>59</v>
      </c>
    </row>
    <row r="10" spans="1:4" ht="16" thickBot="1" x14ac:dyDescent="0.25">
      <c r="B10" s="31" t="s">
        <v>56</v>
      </c>
      <c r="C10" s="48">
        <v>0.04</v>
      </c>
      <c r="D10" s="36" t="s">
        <v>62</v>
      </c>
    </row>
    <row r="11" spans="1:4" ht="16" thickBot="1" x14ac:dyDescent="0.25"/>
    <row r="12" spans="1:4" ht="16" x14ac:dyDescent="0.2">
      <c r="B12" s="45" t="s">
        <v>67</v>
      </c>
      <c r="C12" s="62" t="s">
        <v>64</v>
      </c>
      <c r="D12" s="63"/>
    </row>
    <row r="13" spans="1:4" ht="48.75" customHeight="1" x14ac:dyDescent="0.2">
      <c r="B13" s="50" t="s">
        <v>29</v>
      </c>
      <c r="C13" s="64" t="s">
        <v>88</v>
      </c>
      <c r="D13" s="65"/>
    </row>
    <row r="14" spans="1:4" ht="48.75" customHeight="1" x14ac:dyDescent="0.2">
      <c r="B14" s="50" t="s">
        <v>63</v>
      </c>
      <c r="C14" s="64" t="s">
        <v>86</v>
      </c>
      <c r="D14" s="65"/>
    </row>
    <row r="15" spans="1:4" s="13" customFormat="1" ht="48.75" customHeight="1" x14ac:dyDescent="0.2">
      <c r="B15" s="50" t="s">
        <v>45</v>
      </c>
      <c r="C15" s="64" t="s">
        <v>85</v>
      </c>
      <c r="D15" s="65"/>
    </row>
    <row r="16" spans="1:4" ht="48.75" customHeight="1" x14ac:dyDescent="0.2">
      <c r="B16" s="50" t="s">
        <v>53</v>
      </c>
      <c r="C16" s="64" t="s">
        <v>89</v>
      </c>
      <c r="D16" s="65"/>
    </row>
    <row r="17" spans="2:4" ht="48.75" customHeight="1" x14ac:dyDescent="0.2">
      <c r="B17" s="50" t="s">
        <v>68</v>
      </c>
      <c r="C17" s="64" t="s">
        <v>90</v>
      </c>
      <c r="D17" s="65"/>
    </row>
    <row r="18" spans="2:4" s="13" customFormat="1" ht="48.75" customHeight="1" x14ac:dyDescent="0.2">
      <c r="B18" s="50" t="s">
        <v>48</v>
      </c>
      <c r="C18" s="64" t="s">
        <v>106</v>
      </c>
      <c r="D18" s="65"/>
    </row>
    <row r="19" spans="2:4" ht="48.75" customHeight="1" x14ac:dyDescent="0.2">
      <c r="B19" s="50" t="s">
        <v>44</v>
      </c>
      <c r="C19" s="64" t="s">
        <v>91</v>
      </c>
      <c r="D19" s="65"/>
    </row>
    <row r="20" spans="2:4" s="13" customFormat="1" ht="48.75" customHeight="1" x14ac:dyDescent="0.2">
      <c r="B20" s="51" t="s">
        <v>26</v>
      </c>
      <c r="C20" s="64" t="s">
        <v>87</v>
      </c>
      <c r="D20" s="65"/>
    </row>
    <row r="21" spans="2:4" s="13" customFormat="1" ht="48.75" customHeight="1" x14ac:dyDescent="0.2">
      <c r="B21" s="51" t="s">
        <v>27</v>
      </c>
      <c r="C21" s="64" t="s">
        <v>92</v>
      </c>
      <c r="D21" s="65"/>
    </row>
    <row r="22" spans="2:4" ht="69" customHeight="1" thickBot="1" x14ac:dyDescent="0.25">
      <c r="B22" s="52" t="s">
        <v>50</v>
      </c>
      <c r="C22" s="60" t="s">
        <v>107</v>
      </c>
      <c r="D22" s="61"/>
    </row>
  </sheetData>
  <mergeCells count="11">
    <mergeCell ref="C22:D22"/>
    <mergeCell ref="C12:D12"/>
    <mergeCell ref="C15:D15"/>
    <mergeCell ref="C13:D13"/>
    <mergeCell ref="C14:D14"/>
    <mergeCell ref="C16:D16"/>
    <mergeCell ref="C17:D17"/>
    <mergeCell ref="C18:D18"/>
    <mergeCell ref="C19:D19"/>
    <mergeCell ref="C20:D20"/>
    <mergeCell ref="C21:D21"/>
  </mergeCells>
  <dataValidations count="1">
    <dataValidation allowBlank="1" error="pavI8MeUFtEyxX2I4tky9016eb9f-56fa-467a-8b51-4e6c86b2b6bc" sqref="A1:D22" xr:uid="{00000000-0002-0000-09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5125E-172A-486D-8810-6FFB8650BFB3}">
  <dimension ref="A1:G44"/>
  <sheetViews>
    <sheetView tabSelected="1" zoomScale="120" zoomScaleNormal="120" workbookViewId="0">
      <selection activeCell="C23" sqref="C23"/>
    </sheetView>
  </sheetViews>
  <sheetFormatPr baseColWidth="10" defaultColWidth="9.1640625" defaultRowHeight="15" x14ac:dyDescent="0.2"/>
  <cols>
    <col min="1" max="1" width="37.83203125" style="2" customWidth="1"/>
    <col min="2" max="2" width="14.83203125" style="2" customWidth="1"/>
    <col min="3" max="6" width="14.83203125" style="13" customWidth="1"/>
    <col min="7" max="16384" width="9.1640625" style="2"/>
  </cols>
  <sheetData>
    <row r="1" spans="1:6" ht="28" x14ac:dyDescent="0.3">
      <c r="A1" s="1" t="s">
        <v>77</v>
      </c>
    </row>
    <row r="2" spans="1:6" ht="16" x14ac:dyDescent="0.2">
      <c r="A2" s="3" t="s">
        <v>103</v>
      </c>
    </row>
    <row r="3" spans="1:6" ht="16" x14ac:dyDescent="0.2">
      <c r="A3" s="3" t="s">
        <v>109</v>
      </c>
    </row>
    <row r="5" spans="1:6" ht="16" x14ac:dyDescent="0.2">
      <c r="A5" s="15" t="s">
        <v>3</v>
      </c>
      <c r="B5" s="37">
        <v>2024</v>
      </c>
      <c r="C5" s="37">
        <f>'[1]Profit and Loss'!B5</f>
        <v>2023</v>
      </c>
      <c r="D5" s="37">
        <f>'[2]Profit and Loss'!B5</f>
        <v>2022</v>
      </c>
      <c r="E5" s="37">
        <f>'[3]Profit and Loss'!B5</f>
        <v>2021</v>
      </c>
      <c r="F5" s="37">
        <f>'[4]Profit and Loss'!B5</f>
        <v>2020</v>
      </c>
    </row>
    <row r="6" spans="1:6" x14ac:dyDescent="0.2">
      <c r="A6" s="5" t="s">
        <v>5</v>
      </c>
      <c r="B6" s="6">
        <f>SUM('Grill5-01:Grill5-08'!B5)</f>
        <v>20619586</v>
      </c>
      <c r="C6" s="6">
        <f>'[1]Profit and Loss'!B6</f>
        <v>20102245</v>
      </c>
      <c r="D6" s="6">
        <f>'[2]Profit and Loss'!B6</f>
        <v>19618084</v>
      </c>
      <c r="E6" s="6">
        <f>'[3]Profit and Loss'!B6</f>
        <v>19511808</v>
      </c>
      <c r="F6" s="6">
        <f>'[4]Profit and Loss'!B6</f>
        <v>18871379</v>
      </c>
    </row>
    <row r="7" spans="1:6" x14ac:dyDescent="0.2">
      <c r="A7" s="5" t="s">
        <v>6</v>
      </c>
      <c r="B7" s="7">
        <f>SUM('Grill5-01:Grill5-08'!B6)</f>
        <v>4502242</v>
      </c>
      <c r="C7" s="7">
        <f>'[1]Profit and Loss'!B7</f>
        <v>4472844</v>
      </c>
      <c r="D7" s="7">
        <f>'[2]Profit and Loss'!B7</f>
        <v>4408640</v>
      </c>
      <c r="E7" s="7">
        <f>'[3]Profit and Loss'!B7</f>
        <v>4396538</v>
      </c>
      <c r="F7" s="7">
        <f>'[4]Profit and Loss'!B7</f>
        <v>4233570</v>
      </c>
    </row>
    <row r="8" spans="1:6" ht="16" thickBot="1" x14ac:dyDescent="0.25">
      <c r="A8" s="8" t="s">
        <v>4</v>
      </c>
      <c r="B8" s="9">
        <f>SUM('Grill5-01:Grill5-08'!B7)</f>
        <v>25121828</v>
      </c>
      <c r="C8" s="9">
        <f>'[1]Profit and Loss'!B8</f>
        <v>24575089</v>
      </c>
      <c r="D8" s="9">
        <f>'[2]Profit and Loss'!B8</f>
        <v>24026724</v>
      </c>
      <c r="E8" s="9">
        <f>'[3]Profit and Loss'!B8</f>
        <v>23908346</v>
      </c>
      <c r="F8" s="9">
        <f>'[4]Profit and Loss'!B8</f>
        <v>23104949</v>
      </c>
    </row>
    <row r="9" spans="1:6" ht="16" thickTop="1" x14ac:dyDescent="0.2">
      <c r="A9" s="13"/>
      <c r="B9" s="13"/>
    </row>
    <row r="10" spans="1:6" ht="16" x14ac:dyDescent="0.2">
      <c r="A10" s="15" t="s">
        <v>25</v>
      </c>
      <c r="B10" s="16"/>
      <c r="C10" s="16"/>
      <c r="D10" s="16"/>
      <c r="E10" s="16"/>
      <c r="F10" s="16"/>
    </row>
    <row r="11" spans="1:6" x14ac:dyDescent="0.2">
      <c r="A11" s="5" t="s">
        <v>7</v>
      </c>
      <c r="B11" s="7">
        <f>SUM('Grill5-01:Grill5-08'!B10)</f>
        <v>6428829</v>
      </c>
      <c r="C11" s="7">
        <f>'[1]Profit and Loss'!B11</f>
        <v>6258741</v>
      </c>
      <c r="D11" s="7">
        <f>'[2]Profit and Loss'!B11</f>
        <v>6177207</v>
      </c>
      <c r="E11" s="7">
        <f>'[3]Profit and Loss'!B11</f>
        <v>6135222</v>
      </c>
      <c r="F11" s="7">
        <f>'[4]Profit and Loss'!B11</f>
        <v>5930337</v>
      </c>
    </row>
    <row r="12" spans="1:6" x14ac:dyDescent="0.2">
      <c r="A12" s="5" t="s">
        <v>8</v>
      </c>
      <c r="B12" s="7">
        <f>SUM('Grill5-01:Grill5-08'!B11)</f>
        <v>1335278</v>
      </c>
      <c r="C12" s="7">
        <f>'[1]Profit and Loss'!B12</f>
        <v>1323674</v>
      </c>
      <c r="D12" s="7">
        <f>'[2]Profit and Loss'!B12</f>
        <v>1297238</v>
      </c>
      <c r="E12" s="7">
        <f>'[3]Profit and Loss'!B12</f>
        <v>1309206</v>
      </c>
      <c r="F12" s="7">
        <f>'[4]Profit and Loss'!B12</f>
        <v>1245023</v>
      </c>
    </row>
    <row r="13" spans="1:6" ht="16" thickBot="1" x14ac:dyDescent="0.25">
      <c r="A13" s="8" t="s">
        <v>37</v>
      </c>
      <c r="B13" s="9">
        <f>SUM('Grill5-01:Grill5-08'!B12)</f>
        <v>7764107</v>
      </c>
      <c r="C13" s="9">
        <f>'[1]Profit and Loss'!B13</f>
        <v>7582415</v>
      </c>
      <c r="D13" s="9">
        <f>'[2]Profit and Loss'!B13</f>
        <v>7474445</v>
      </c>
      <c r="E13" s="9">
        <f>'[3]Profit and Loss'!B13</f>
        <v>7444428</v>
      </c>
      <c r="F13" s="9">
        <f>'[4]Profit and Loss'!B13</f>
        <v>7175360</v>
      </c>
    </row>
    <row r="14" spans="1:6" ht="16" thickTop="1" x14ac:dyDescent="0.2">
      <c r="A14" s="13"/>
      <c r="B14" s="13"/>
    </row>
    <row r="15" spans="1:6" ht="16" x14ac:dyDescent="0.2">
      <c r="A15" s="15" t="s">
        <v>46</v>
      </c>
      <c r="B15" s="16"/>
      <c r="C15" s="16"/>
      <c r="D15" s="16"/>
      <c r="E15" s="16"/>
      <c r="F15" s="16"/>
    </row>
    <row r="16" spans="1:6" x14ac:dyDescent="0.2">
      <c r="A16" s="5" t="s">
        <v>57</v>
      </c>
      <c r="B16" s="7">
        <f>SUM('Grill5-01:Grill5-08'!B15)</f>
        <v>6893950</v>
      </c>
      <c r="C16" s="7">
        <f>'[1]Profit and Loss'!B16</f>
        <v>6615979</v>
      </c>
      <c r="D16" s="7">
        <f>'[2]Profit and Loss'!B16</f>
        <v>6425500</v>
      </c>
      <c r="E16" s="7">
        <f>'[3]Profit and Loss'!B16</f>
        <v>6353000</v>
      </c>
      <c r="F16" s="7">
        <f>'[4]Profit and Loss'!B16</f>
        <v>6232500</v>
      </c>
    </row>
    <row r="17" spans="1:7" x14ac:dyDescent="0.2">
      <c r="A17" s="5" t="s">
        <v>9</v>
      </c>
      <c r="B17" s="7">
        <f>SUM('Grill5-01:Grill5-08'!B16)</f>
        <v>1514696</v>
      </c>
      <c r="C17" s="7">
        <f>'[1]Profit and Loss'!B17</f>
        <v>1493458</v>
      </c>
      <c r="D17" s="7">
        <f>'[2]Profit and Loss'!B17</f>
        <v>1469018</v>
      </c>
      <c r="E17" s="7">
        <f>'[3]Profit and Loss'!B17</f>
        <v>1483474</v>
      </c>
      <c r="F17" s="7">
        <f>'[4]Profit and Loss'!B17</f>
        <v>1408403</v>
      </c>
    </row>
    <row r="18" spans="1:7" x14ac:dyDescent="0.2">
      <c r="A18" s="5" t="s">
        <v>30</v>
      </c>
      <c r="B18" s="7">
        <f>SUM('Grill5-01:Grill5-08'!B17)</f>
        <v>840785</v>
      </c>
      <c r="C18" s="7">
        <f>'[1]Profit and Loss'!B18</f>
        <v>821174</v>
      </c>
      <c r="D18" s="7">
        <f>'[2]Profit and Loss'!B18</f>
        <v>812383</v>
      </c>
      <c r="E18" s="7">
        <f>'[3]Profit and Loss'!B18</f>
        <v>812659</v>
      </c>
      <c r="F18" s="7">
        <f>'[4]Profit and Loss'!B18</f>
        <v>791944</v>
      </c>
    </row>
    <row r="19" spans="1:7" ht="16" thickBot="1" x14ac:dyDescent="0.25">
      <c r="A19" s="8" t="s">
        <v>47</v>
      </c>
      <c r="B19" s="9">
        <f>SUM('Grill5-01:Grill5-08'!B18)</f>
        <v>9249431</v>
      </c>
      <c r="C19" s="9">
        <f>'[1]Profit and Loss'!B19</f>
        <v>8930611</v>
      </c>
      <c r="D19" s="9">
        <f>'[2]Profit and Loss'!B19</f>
        <v>8706901</v>
      </c>
      <c r="E19" s="9">
        <f>'[3]Profit and Loss'!B19</f>
        <v>8649133</v>
      </c>
      <c r="F19" s="9">
        <f>'[4]Profit and Loss'!B19</f>
        <v>8432847</v>
      </c>
    </row>
    <row r="20" spans="1:7" ht="16" thickTop="1" x14ac:dyDescent="0.2">
      <c r="A20" s="13"/>
      <c r="B20" s="13"/>
    </row>
    <row r="21" spans="1:7" ht="17" thickBot="1" x14ac:dyDescent="0.25">
      <c r="A21" s="17" t="s">
        <v>31</v>
      </c>
      <c r="B21" s="19">
        <f>SUM('Grill5-01:Grill5-08'!B20)</f>
        <v>17013538</v>
      </c>
      <c r="C21" s="19">
        <f>'[1]Profit and Loss'!B21</f>
        <v>16513026</v>
      </c>
      <c r="D21" s="19">
        <f>'[2]Profit and Loss'!B21</f>
        <v>16181346</v>
      </c>
      <c r="E21" s="19">
        <f>'[3]Profit and Loss'!B21</f>
        <v>16093561</v>
      </c>
      <c r="F21" s="19">
        <f>'[4]Profit and Loss'!B21</f>
        <v>15608207</v>
      </c>
      <c r="G21" s="56" t="s">
        <v>116</v>
      </c>
    </row>
    <row r="22" spans="1:7" ht="16" x14ac:dyDescent="0.2">
      <c r="A22" s="4"/>
      <c r="B22" s="10"/>
      <c r="C22" s="10"/>
      <c r="D22" s="10"/>
      <c r="E22" s="10"/>
      <c r="F22" s="10"/>
    </row>
    <row r="23" spans="1:7" ht="16" x14ac:dyDescent="0.2">
      <c r="A23" s="15" t="s">
        <v>32</v>
      </c>
      <c r="B23" s="16"/>
      <c r="C23" s="16"/>
      <c r="D23" s="16"/>
      <c r="E23" s="16"/>
      <c r="F23" s="16"/>
    </row>
    <row r="24" spans="1:7" x14ac:dyDescent="0.2">
      <c r="A24" s="5" t="s">
        <v>13</v>
      </c>
      <c r="B24" s="7">
        <f>SUM('Grill5-01:Grill5-08'!B23)</f>
        <v>519550</v>
      </c>
      <c r="C24" s="7">
        <f>'[1]Profit and Loss'!B24</f>
        <v>514692</v>
      </c>
      <c r="D24" s="7">
        <f>'[2]Profit and Loss'!B24</f>
        <v>499286</v>
      </c>
      <c r="E24" s="7">
        <f>'[3]Profit and Loss'!B24</f>
        <v>497029</v>
      </c>
      <c r="F24" s="7">
        <f>'[4]Profit and Loss'!B24</f>
        <v>477364</v>
      </c>
    </row>
    <row r="25" spans="1:7" x14ac:dyDescent="0.2">
      <c r="A25" s="5" t="s">
        <v>11</v>
      </c>
      <c r="B25" s="7">
        <f>SUM('Grill5-01:Grill5-08'!B24)</f>
        <v>982183</v>
      </c>
      <c r="C25" s="7">
        <f>'[1]Profit and Loss'!B25</f>
        <v>967814</v>
      </c>
      <c r="D25" s="7">
        <f>'[2]Profit and Loss'!B25</f>
        <v>944864</v>
      </c>
      <c r="E25" s="7">
        <f>'[3]Profit and Loss'!B25</f>
        <v>940007</v>
      </c>
      <c r="F25" s="7">
        <f>'[4]Profit and Loss'!B25</f>
        <v>907245</v>
      </c>
    </row>
    <row r="26" spans="1:7" x14ac:dyDescent="0.2">
      <c r="A26" s="5" t="s">
        <v>12</v>
      </c>
      <c r="B26" s="7">
        <f>SUM('Grill5-01:Grill5-08'!B25)</f>
        <v>581253</v>
      </c>
      <c r="C26" s="7">
        <f>'[1]Profit and Loss'!B26</f>
        <v>576940</v>
      </c>
      <c r="D26" s="7">
        <f>'[2]Profit and Loss'!B26</f>
        <v>564392</v>
      </c>
      <c r="E26" s="7">
        <f>'[3]Profit and Loss'!B26</f>
        <v>567450</v>
      </c>
      <c r="F26" s="7">
        <f>'[4]Profit and Loss'!B26</f>
        <v>539979</v>
      </c>
    </row>
    <row r="27" spans="1:7" x14ac:dyDescent="0.2">
      <c r="A27" s="5" t="s">
        <v>10</v>
      </c>
      <c r="B27" s="7">
        <f>SUM('Grill5-01:Grill5-08'!B26)</f>
        <v>546250</v>
      </c>
      <c r="C27" s="7">
        <f>'[1]Profit and Loss'!B27</f>
        <v>547117</v>
      </c>
      <c r="D27" s="7">
        <f>'[2]Profit and Loss'!B27</f>
        <v>532353</v>
      </c>
      <c r="E27" s="7">
        <f>'[3]Profit and Loss'!B27</f>
        <v>535203</v>
      </c>
      <c r="F27" s="7">
        <f>'[4]Profit and Loss'!B27</f>
        <v>512000</v>
      </c>
    </row>
    <row r="28" spans="1:7" x14ac:dyDescent="0.2">
      <c r="A28" s="5" t="s">
        <v>79</v>
      </c>
      <c r="B28" s="7">
        <f>SUM('Grill5-01:Grill5-08'!B27)</f>
        <v>503155</v>
      </c>
      <c r="C28" s="7">
        <f>'[1]Profit and Loss'!B28</f>
        <v>497688</v>
      </c>
      <c r="D28" s="7">
        <f>'[2]Profit and Loss'!B28</f>
        <v>491588</v>
      </c>
      <c r="E28" s="7">
        <f>'[3]Profit and Loss'!B28</f>
        <v>492821</v>
      </c>
      <c r="F28" s="7">
        <f>'[4]Profit and Loss'!B28</f>
        <v>471332</v>
      </c>
    </row>
    <row r="29" spans="1:7" ht="16" thickBot="1" x14ac:dyDescent="0.25">
      <c r="A29" s="8" t="s">
        <v>33</v>
      </c>
      <c r="B29" s="9">
        <f>SUM('Grill5-01:Grill5-08'!B28)</f>
        <v>3132391</v>
      </c>
      <c r="C29" s="9">
        <f>'[1]Profit and Loss'!B29</f>
        <v>3104251</v>
      </c>
      <c r="D29" s="9">
        <f>'[2]Profit and Loss'!B29</f>
        <v>3032483</v>
      </c>
      <c r="E29" s="9">
        <f>'[3]Profit and Loss'!B29</f>
        <v>3032510</v>
      </c>
      <c r="F29" s="9">
        <f>'[4]Profit and Loss'!B29</f>
        <v>2907920</v>
      </c>
    </row>
    <row r="30" spans="1:7" ht="16" thickTop="1" x14ac:dyDescent="0.2">
      <c r="A30" s="13"/>
      <c r="B30" s="13"/>
    </row>
    <row r="31" spans="1:7" ht="17" thickBot="1" x14ac:dyDescent="0.25">
      <c r="A31" s="17" t="s">
        <v>49</v>
      </c>
      <c r="B31" s="19">
        <f>SUM('Grill5-01:Grill5-08'!B30)</f>
        <v>4975899</v>
      </c>
      <c r="C31" s="19">
        <f>'[1]Profit and Loss'!B31</f>
        <v>4957812</v>
      </c>
      <c r="D31" s="19">
        <f>'[2]Profit and Loss'!B31</f>
        <v>4812895</v>
      </c>
      <c r="E31" s="19">
        <f>'[3]Profit and Loss'!B31</f>
        <v>4782275</v>
      </c>
      <c r="F31" s="19">
        <f>'[4]Profit and Loss'!B31</f>
        <v>4588822</v>
      </c>
      <c r="G31" s="56" t="s">
        <v>116</v>
      </c>
    </row>
    <row r="32" spans="1:7" x14ac:dyDescent="0.2">
      <c r="A32" s="13"/>
      <c r="B32" s="13"/>
    </row>
    <row r="33" spans="1:6" ht="16" x14ac:dyDescent="0.2">
      <c r="A33" s="15" t="s">
        <v>34</v>
      </c>
      <c r="B33" s="16"/>
      <c r="C33" s="16"/>
      <c r="D33" s="16"/>
      <c r="E33" s="16"/>
      <c r="F33" s="16"/>
    </row>
    <row r="34" spans="1:6" x14ac:dyDescent="0.2">
      <c r="A34" s="5" t="s">
        <v>14</v>
      </c>
      <c r="B34" s="7">
        <f>SUM('Grill5-01:Grill5-08'!B33)</f>
        <v>1318075</v>
      </c>
      <c r="C34" s="7">
        <f>'[1]Profit and Loss'!B34</f>
        <v>1317573</v>
      </c>
      <c r="D34" s="7">
        <f>'[2]Profit and Loss'!B34</f>
        <v>1297008</v>
      </c>
      <c r="E34" s="7">
        <f>'[3]Profit and Loss'!B34</f>
        <v>1307504</v>
      </c>
      <c r="F34" s="7">
        <f>'[4]Profit and Loss'!B34</f>
        <v>1255377</v>
      </c>
    </row>
    <row r="35" spans="1:6" x14ac:dyDescent="0.2">
      <c r="A35" s="5" t="s">
        <v>15</v>
      </c>
      <c r="B35" s="7">
        <f>SUM('Grill5-01:Grill5-08'!B34)</f>
        <v>711019.5</v>
      </c>
      <c r="C35" s="7">
        <f>'[1]Profit and Loss'!B35</f>
        <v>708352</v>
      </c>
      <c r="D35" s="7">
        <f>'[2]Profit and Loss'!B35</f>
        <v>699697</v>
      </c>
      <c r="E35" s="7">
        <f>'[3]Profit and Loss'!B35</f>
        <v>703161</v>
      </c>
      <c r="F35" s="7">
        <f>'[4]Profit and Loss'!B35</f>
        <v>671755</v>
      </c>
    </row>
    <row r="36" spans="1:6" x14ac:dyDescent="0.2">
      <c r="A36" s="5" t="s">
        <v>16</v>
      </c>
      <c r="B36" s="7">
        <f>SUM('Grill5-01:Grill5-08'!B35)</f>
        <v>526001.5</v>
      </c>
      <c r="C36" s="7">
        <f>'[1]Profit and Loss'!B36</f>
        <v>524736</v>
      </c>
      <c r="D36" s="7">
        <f>'[2]Profit and Loss'!B36</f>
        <v>512620</v>
      </c>
      <c r="E36" s="7">
        <f>'[3]Profit and Loss'!B36</f>
        <v>509958</v>
      </c>
      <c r="F36" s="7">
        <f>'[4]Profit and Loss'!B36</f>
        <v>491923</v>
      </c>
    </row>
    <row r="37" spans="1:6" ht="16" thickBot="1" x14ac:dyDescent="0.25">
      <c r="A37" s="8" t="s">
        <v>38</v>
      </c>
      <c r="B37" s="9">
        <f>SUM('Grill5-01:Grill5-08'!B36)</f>
        <v>2555096</v>
      </c>
      <c r="C37" s="9">
        <f>'[1]Profit and Loss'!B37</f>
        <v>2550661</v>
      </c>
      <c r="D37" s="9">
        <f>'[2]Profit and Loss'!B37</f>
        <v>2509325</v>
      </c>
      <c r="E37" s="9">
        <f>'[3]Profit and Loss'!B37</f>
        <v>2520623</v>
      </c>
      <c r="F37" s="9">
        <f>'[4]Profit and Loss'!B37</f>
        <v>2419055</v>
      </c>
    </row>
    <row r="38" spans="1:6" ht="16" thickTop="1" x14ac:dyDescent="0.2">
      <c r="A38" s="13"/>
      <c r="B38" s="13"/>
    </row>
    <row r="39" spans="1:6" ht="16" x14ac:dyDescent="0.2">
      <c r="A39" s="15" t="s">
        <v>35</v>
      </c>
      <c r="B39" s="16"/>
      <c r="C39" s="16"/>
      <c r="D39" s="16"/>
      <c r="E39" s="16"/>
      <c r="F39" s="16"/>
    </row>
    <row r="40" spans="1:6" x14ac:dyDescent="0.2">
      <c r="A40" s="5" t="s">
        <v>26</v>
      </c>
      <c r="B40" s="7">
        <f>SUM('Grill5-01:Grill5-08'!B39)</f>
        <v>777214</v>
      </c>
      <c r="C40" s="7">
        <f>'[1]Profit and Loss'!B40</f>
        <v>767568</v>
      </c>
      <c r="D40" s="7">
        <f>'[2]Profit and Loss'!B40</f>
        <v>749987</v>
      </c>
      <c r="E40" s="7">
        <f>'[3]Profit and Loss'!B40</f>
        <v>743774</v>
      </c>
      <c r="F40" s="7">
        <f>'[4]Profit and Loss'!B40</f>
        <v>716272</v>
      </c>
    </row>
    <row r="41" spans="1:6" x14ac:dyDescent="0.2">
      <c r="A41" s="12" t="s">
        <v>27</v>
      </c>
      <c r="B41" s="11">
        <f>SUM('Grill5-01:Grill5-08'!B40)</f>
        <v>429725</v>
      </c>
      <c r="C41" s="11">
        <f>'[1]Profit and Loss'!B41</f>
        <v>422800</v>
      </c>
      <c r="D41" s="11">
        <f>'[2]Profit and Loss'!B41</f>
        <v>414500</v>
      </c>
      <c r="E41" s="11">
        <f>'[3]Profit and Loss'!B41</f>
        <v>420400</v>
      </c>
      <c r="F41" s="11">
        <f>'[4]Profit and Loss'!B41</f>
        <v>400700</v>
      </c>
    </row>
    <row r="42" spans="1:6" ht="16" thickBot="1" x14ac:dyDescent="0.25">
      <c r="A42" s="8" t="s">
        <v>36</v>
      </c>
      <c r="B42" s="9">
        <f>SUM('Grill5-01:Grill5-08'!B41)</f>
        <v>1206939</v>
      </c>
      <c r="C42" s="9">
        <f>'[1]Profit and Loss'!B42</f>
        <v>1190368</v>
      </c>
      <c r="D42" s="9">
        <f>'[2]Profit and Loss'!B42</f>
        <v>1164487</v>
      </c>
      <c r="E42" s="9">
        <f>'[3]Profit and Loss'!B42</f>
        <v>1164174</v>
      </c>
      <c r="F42" s="9">
        <f>'[4]Profit and Loss'!B42</f>
        <v>1116972</v>
      </c>
    </row>
    <row r="43" spans="1:6" ht="16" thickTop="1" x14ac:dyDescent="0.2">
      <c r="A43" s="13"/>
      <c r="B43" s="13"/>
    </row>
    <row r="44" spans="1:6" ht="17" thickBot="1" x14ac:dyDescent="0.25">
      <c r="A44" s="17" t="s">
        <v>28</v>
      </c>
      <c r="B44" s="18">
        <f>SUM('Grill5-01:Grill5-08'!B43)</f>
        <v>1213864</v>
      </c>
      <c r="C44" s="18">
        <f>'[1]Profit and Loss'!B44</f>
        <v>1216783</v>
      </c>
      <c r="D44" s="18">
        <f>'[2]Profit and Loss'!B44</f>
        <v>1139083</v>
      </c>
      <c r="E44" s="18">
        <f>'[3]Profit and Loss'!B44</f>
        <v>1097478</v>
      </c>
      <c r="F44" s="18">
        <f>'[4]Profit and Loss'!B44</f>
        <v>1052795</v>
      </c>
    </row>
  </sheetData>
  <dataValidations count="1">
    <dataValidation allowBlank="1" error="pavI8MeUFtEyxX2I4tky9016eb9f-56fa-467a-8b51-4e6c86b2b6bc" sqref="A1:B44" xr:uid="{00000000-0002-0000-0100-000000000000}"/>
  </dataValidations>
  <hyperlinks>
    <hyperlink ref="G21" location="'Terms and Definitions'!C16" tooltip="Click to learn more about Prime Costs" display="for more info" xr:uid="{376D4157-0533-4AFF-9511-1713375BF171}"/>
    <hyperlink ref="G31" location="'Terms and Definitions'!C18" tooltip="Click to learn more about Controllable Profit" display="for more info" xr:uid="{BF4B609E-9658-4016-A767-6965D2A870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51A4-ADCF-4D2E-8254-E156B503C248}">
  <dimension ref="A1:J44"/>
  <sheetViews>
    <sheetView topLeftCell="A37" zoomScale="120" zoomScaleNormal="120" workbookViewId="0">
      <selection activeCell="C5" sqref="C5:C43"/>
    </sheetView>
  </sheetViews>
  <sheetFormatPr baseColWidth="10" defaultColWidth="8.83203125" defaultRowHeight="15" x14ac:dyDescent="0.2"/>
  <cols>
    <col min="1" max="1" width="37.83203125" customWidth="1"/>
    <col min="2" max="2" width="14.83203125" customWidth="1"/>
    <col min="3" max="3" width="16" customWidth="1"/>
    <col min="4" max="4" width="12.6640625" style="13" customWidth="1"/>
    <col min="5" max="5" width="3.6640625" customWidth="1"/>
    <col min="6" max="6" width="21.5" customWidth="1"/>
    <col min="7" max="7" width="26.33203125" customWidth="1"/>
    <col min="8" max="8" width="11.5" customWidth="1"/>
    <col min="10" max="10" width="14.5" customWidth="1"/>
  </cols>
  <sheetData>
    <row r="1" spans="1:10" ht="28" x14ac:dyDescent="0.3">
      <c r="A1" s="1" t="s">
        <v>77</v>
      </c>
    </row>
    <row r="2" spans="1:10" ht="16" x14ac:dyDescent="0.2">
      <c r="A2" s="3" t="s">
        <v>109</v>
      </c>
    </row>
    <row r="3" spans="1:10" ht="16" thickBot="1" x14ac:dyDescent="0.25">
      <c r="F3" s="2"/>
    </row>
    <row r="4" spans="1:10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10" s="2" customFormat="1" ht="16" thickTop="1" x14ac:dyDescent="0.2">
      <c r="A5" s="5" t="s">
        <v>5</v>
      </c>
      <c r="B5" s="6">
        <v>5371576</v>
      </c>
      <c r="C5" s="26">
        <f>B5/TOTAL_SALES</f>
        <v>0.82201446474018725</v>
      </c>
      <c r="D5" s="38"/>
      <c r="F5" s="20" t="s">
        <v>93</v>
      </c>
      <c r="G5" s="21" t="s">
        <v>96</v>
      </c>
    </row>
    <row r="6" spans="1:10" ht="15" customHeight="1" x14ac:dyDescent="0.2">
      <c r="A6" s="5" t="s">
        <v>6</v>
      </c>
      <c r="B6" s="7">
        <v>1163073</v>
      </c>
      <c r="C6" s="26">
        <f>B6/TOTAL_SALES</f>
        <v>0.17798553525981273</v>
      </c>
      <c r="D6" s="38"/>
      <c r="F6" s="22" t="s">
        <v>94</v>
      </c>
      <c r="G6" s="23" t="s">
        <v>81</v>
      </c>
    </row>
    <row r="7" spans="1:10" s="2" customFormat="1" ht="15" customHeight="1" thickBot="1" x14ac:dyDescent="0.25">
      <c r="A7" s="8" t="s">
        <v>4</v>
      </c>
      <c r="B7" s="9">
        <f>SUM(B5:B6)</f>
        <v>6534649</v>
      </c>
      <c r="C7" s="27">
        <f>C5+C6</f>
        <v>1</v>
      </c>
      <c r="D7" s="39"/>
      <c r="F7" s="59" t="s">
        <v>95</v>
      </c>
      <c r="G7" s="58" t="s">
        <v>73</v>
      </c>
    </row>
    <row r="8" spans="1:10" ht="15" customHeight="1" thickTop="1" x14ac:dyDescent="0.2">
      <c r="C8" s="14"/>
      <c r="D8" s="40"/>
      <c r="F8" s="59"/>
      <c r="G8" s="58"/>
    </row>
    <row r="9" spans="1:10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17</v>
      </c>
    </row>
    <row r="10" spans="1:10" ht="16" thickTop="1" x14ac:dyDescent="0.2">
      <c r="A10" s="5" t="s">
        <v>7</v>
      </c>
      <c r="B10" s="7">
        <v>1669965</v>
      </c>
      <c r="C10" s="26">
        <f>B10/B5</f>
        <v>0.31088920644518481</v>
      </c>
      <c r="D10" s="38"/>
      <c r="F10" s="13"/>
      <c r="G10" s="13"/>
      <c r="H10" s="13"/>
      <c r="I10" s="13"/>
      <c r="J10" s="13"/>
    </row>
    <row r="11" spans="1:10" x14ac:dyDescent="0.2">
      <c r="A11" s="5" t="s">
        <v>8</v>
      </c>
      <c r="B11" s="7">
        <v>324816</v>
      </c>
      <c r="C11" s="26">
        <f>B11/B6</f>
        <v>0.27927395786850867</v>
      </c>
      <c r="D11" s="38"/>
      <c r="F11" s="13"/>
      <c r="G11" s="13"/>
      <c r="H11" s="13"/>
      <c r="I11" s="13"/>
      <c r="J11" s="13"/>
    </row>
    <row r="12" spans="1:10" ht="16" thickBot="1" x14ac:dyDescent="0.25">
      <c r="A12" s="8" t="s">
        <v>37</v>
      </c>
      <c r="B12" s="9">
        <f>SUM(B10:B11)</f>
        <v>1994781</v>
      </c>
      <c r="C12" s="27">
        <f>B12/TOTAL_SALES</f>
        <v>0.30526214950489305</v>
      </c>
      <c r="D12" s="39">
        <f>COGS_Percent</f>
        <v>0.3</v>
      </c>
      <c r="F12" s="13"/>
      <c r="G12" s="13"/>
      <c r="H12" s="13"/>
      <c r="I12" s="13"/>
      <c r="J12" s="13"/>
    </row>
    <row r="13" spans="1:10" ht="16" thickTop="1" x14ac:dyDescent="0.2">
      <c r="C13" s="14"/>
      <c r="D13" s="40"/>
      <c r="F13" s="13"/>
      <c r="G13" s="13"/>
      <c r="H13" s="13"/>
      <c r="I13" s="13"/>
      <c r="J13" s="13"/>
    </row>
    <row r="14" spans="1:10" ht="16" x14ac:dyDescent="0.2">
      <c r="A14" s="15" t="s">
        <v>46</v>
      </c>
      <c r="B14" s="16"/>
      <c r="C14" s="16"/>
      <c r="D14" s="41"/>
      <c r="F14" s="13"/>
      <c r="G14" s="13"/>
      <c r="H14" s="13"/>
      <c r="I14" s="13"/>
      <c r="J14" s="13"/>
    </row>
    <row r="15" spans="1:10" x14ac:dyDescent="0.2">
      <c r="A15" s="5" t="s">
        <v>57</v>
      </c>
      <c r="B15" s="7">
        <v>1740000</v>
      </c>
      <c r="C15" s="26">
        <f>B15/TOTAL_SALES</f>
        <v>0.26627290922588193</v>
      </c>
      <c r="D15" s="38"/>
      <c r="F15" s="13"/>
      <c r="G15" s="13"/>
      <c r="H15" s="13"/>
      <c r="I15" s="13"/>
      <c r="J15" s="13"/>
    </row>
    <row r="16" spans="1:10" x14ac:dyDescent="0.2">
      <c r="A16" s="5" t="s">
        <v>9</v>
      </c>
      <c r="B16" s="7">
        <v>414000</v>
      </c>
      <c r="C16" s="26">
        <f>B16/TOTAL_SALES</f>
        <v>6.3354588746847768E-2</v>
      </c>
      <c r="D16" s="38"/>
      <c r="F16" s="13"/>
      <c r="G16" s="13"/>
      <c r="H16" s="13"/>
      <c r="I16" s="13"/>
      <c r="J16" s="13"/>
    </row>
    <row r="17" spans="1:10" x14ac:dyDescent="0.2">
      <c r="A17" s="5" t="s">
        <v>30</v>
      </c>
      <c r="B17" s="7">
        <v>220845</v>
      </c>
      <c r="C17" s="26">
        <f>B17/TOTAL_SALES</f>
        <v>3.3796000366660854E-2</v>
      </c>
      <c r="D17" s="38"/>
      <c r="F17" s="13"/>
      <c r="G17" s="13"/>
      <c r="H17" s="13"/>
      <c r="I17" s="13"/>
      <c r="J17" s="13"/>
    </row>
    <row r="18" spans="1:10" ht="16" thickBot="1" x14ac:dyDescent="0.25">
      <c r="A18" s="8" t="s">
        <v>47</v>
      </c>
      <c r="B18" s="9">
        <f>SUM(B15:B17)</f>
        <v>2374845</v>
      </c>
      <c r="C18" s="27">
        <f>B18/TOTAL_SALES</f>
        <v>0.36342349833939053</v>
      </c>
      <c r="D18" s="39">
        <f>Payroll_Percent</f>
        <v>0.35</v>
      </c>
      <c r="F18" s="13"/>
      <c r="G18" s="13"/>
      <c r="H18" s="13"/>
      <c r="I18" s="13"/>
      <c r="J18" s="13"/>
    </row>
    <row r="19" spans="1:10" ht="16" thickTop="1" x14ac:dyDescent="0.2">
      <c r="C19" s="14"/>
      <c r="D19" s="40"/>
      <c r="F19" s="13"/>
      <c r="G19" s="13"/>
      <c r="H19" s="13"/>
      <c r="I19" s="13"/>
      <c r="J19" s="13"/>
    </row>
    <row r="20" spans="1:10" ht="17" thickBot="1" x14ac:dyDescent="0.25">
      <c r="A20" s="17" t="s">
        <v>31</v>
      </c>
      <c r="B20" s="19">
        <f>B12+B18</f>
        <v>4369626</v>
      </c>
      <c r="C20" s="28">
        <f>B20/TOTAL_SALES</f>
        <v>0.66868564784428364</v>
      </c>
      <c r="D20" s="42">
        <f>Prime_Cost_Percent</f>
        <v>0.65</v>
      </c>
      <c r="F20" s="13"/>
      <c r="G20" s="13"/>
      <c r="H20" s="13"/>
      <c r="I20" s="13"/>
      <c r="J20" s="13"/>
    </row>
    <row r="21" spans="1:10" ht="16" x14ac:dyDescent="0.2">
      <c r="A21" s="4"/>
      <c r="B21" s="10"/>
      <c r="C21" s="26"/>
      <c r="D21" s="38"/>
      <c r="F21" s="13"/>
      <c r="G21" s="13"/>
      <c r="H21" s="13"/>
      <c r="I21" s="13"/>
      <c r="J21" s="13"/>
    </row>
    <row r="22" spans="1:10" ht="16" x14ac:dyDescent="0.2">
      <c r="A22" s="15" t="s">
        <v>32</v>
      </c>
      <c r="B22" s="16"/>
      <c r="C22" s="16"/>
      <c r="D22" s="41"/>
      <c r="F22" s="13"/>
      <c r="G22" s="13"/>
      <c r="H22" s="13"/>
      <c r="I22" s="13"/>
      <c r="J22" s="13"/>
    </row>
    <row r="23" spans="1:10" x14ac:dyDescent="0.2">
      <c r="A23" s="5" t="s">
        <v>13</v>
      </c>
      <c r="B23" s="7">
        <v>100000</v>
      </c>
      <c r="C23" s="26">
        <f t="shared" ref="C23:C28" si="0">B23/TOTAL_SALES</f>
        <v>1.5303040760108156E-2</v>
      </c>
      <c r="D23" s="38"/>
    </row>
    <row r="24" spans="1:10" x14ac:dyDescent="0.2">
      <c r="A24" s="5" t="s">
        <v>11</v>
      </c>
      <c r="B24" s="7">
        <v>285655</v>
      </c>
      <c r="C24" s="26">
        <f t="shared" si="0"/>
        <v>4.3713901083286953E-2</v>
      </c>
      <c r="D24" s="38"/>
    </row>
    <row r="25" spans="1:10" x14ac:dyDescent="0.2">
      <c r="A25" s="5" t="s">
        <v>12</v>
      </c>
      <c r="B25" s="7">
        <v>143200</v>
      </c>
      <c r="C25" s="26">
        <f t="shared" si="0"/>
        <v>2.1913954368474878E-2</v>
      </c>
      <c r="D25" s="38"/>
    </row>
    <row r="26" spans="1:10" x14ac:dyDescent="0.2">
      <c r="A26" s="5" t="s">
        <v>10</v>
      </c>
      <c r="B26" s="7">
        <v>126000</v>
      </c>
      <c r="C26" s="26">
        <f t="shared" si="0"/>
        <v>1.9281831357736277E-2</v>
      </c>
      <c r="D26" s="38"/>
    </row>
    <row r="27" spans="1:10" x14ac:dyDescent="0.2">
      <c r="A27" s="5" t="s">
        <v>79</v>
      </c>
      <c r="B27" s="7">
        <v>101425</v>
      </c>
      <c r="C27" s="26">
        <f t="shared" si="0"/>
        <v>1.5521109090939697E-2</v>
      </c>
      <c r="D27" s="38"/>
    </row>
    <row r="28" spans="1:10" ht="16" thickBot="1" x14ac:dyDescent="0.25">
      <c r="A28" s="8" t="s">
        <v>33</v>
      </c>
      <c r="B28" s="9">
        <f>SUM(B23:B27)</f>
        <v>756280</v>
      </c>
      <c r="C28" s="27">
        <f t="shared" si="0"/>
        <v>0.11573383666054596</v>
      </c>
      <c r="D28" s="39"/>
    </row>
    <row r="29" spans="1:10" ht="16" thickTop="1" x14ac:dyDescent="0.2">
      <c r="C29" s="14"/>
      <c r="D29" s="40"/>
    </row>
    <row r="30" spans="1:10" ht="17" thickBot="1" x14ac:dyDescent="0.25">
      <c r="A30" s="17" t="s">
        <v>49</v>
      </c>
      <c r="B30" s="19">
        <f>B7-B20-B28</f>
        <v>1408743</v>
      </c>
      <c r="C30" s="28">
        <f>B30/TOTAL_SALES</f>
        <v>0.21558051549517043</v>
      </c>
      <c r="D30" s="42">
        <f>Controllable_Profit_Percent</f>
        <v>0.22</v>
      </c>
    </row>
    <row r="31" spans="1:10" x14ac:dyDescent="0.2">
      <c r="C31" s="14"/>
      <c r="D31" s="40"/>
    </row>
    <row r="32" spans="1:10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360575</v>
      </c>
      <c r="C33" s="26">
        <f>B33/TOTAL_SALES</f>
        <v>5.5178939220759983E-2</v>
      </c>
      <c r="D33" s="38"/>
    </row>
    <row r="34" spans="1:4" x14ac:dyDescent="0.2">
      <c r="A34" s="5" t="s">
        <v>15</v>
      </c>
      <c r="B34" s="7">
        <v>193204</v>
      </c>
      <c r="C34" s="26">
        <f>B34/TOTAL_SALES</f>
        <v>2.956608687015936E-2</v>
      </c>
      <c r="D34" s="38"/>
    </row>
    <row r="35" spans="1:4" x14ac:dyDescent="0.2">
      <c r="A35" s="5" t="s">
        <v>16</v>
      </c>
      <c r="B35" s="7">
        <v>125491</v>
      </c>
      <c r="C35" s="26">
        <f>B35/TOTAL_SALES</f>
        <v>1.9203938880267325E-2</v>
      </c>
      <c r="D35" s="38"/>
    </row>
    <row r="36" spans="1:4" ht="16" thickBot="1" x14ac:dyDescent="0.25">
      <c r="A36" s="8" t="s">
        <v>38</v>
      </c>
      <c r="B36" s="9">
        <f>SUM(B33:B35)</f>
        <v>679270</v>
      </c>
      <c r="C36" s="27">
        <f>B36/TOTAL_SALES</f>
        <v>0.10394896497118666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197092</v>
      </c>
      <c r="C39" s="26">
        <f>B39/TOTAL_SALES</f>
        <v>3.0161069094912365E-2</v>
      </c>
      <c r="D39" s="38"/>
    </row>
    <row r="40" spans="1:4" x14ac:dyDescent="0.2">
      <c r="A40" s="12" t="s">
        <v>27</v>
      </c>
      <c r="B40" s="11">
        <v>113500</v>
      </c>
      <c r="C40" s="29">
        <f>B40/TOTAL_SALES</f>
        <v>1.7368951262722757E-2</v>
      </c>
      <c r="D40" s="43"/>
    </row>
    <row r="41" spans="1:4" ht="16" thickBot="1" x14ac:dyDescent="0.25">
      <c r="A41" s="8" t="s">
        <v>36</v>
      </c>
      <c r="B41" s="9">
        <f>SUM(B39:B40)</f>
        <v>310592</v>
      </c>
      <c r="C41" s="27">
        <f>B41/TOTAL_SALES</f>
        <v>4.7530020357635122E-2</v>
      </c>
      <c r="D41" s="39"/>
    </row>
    <row r="42" spans="1:4" ht="16" thickTop="1" x14ac:dyDescent="0.2">
      <c r="A42" s="13"/>
      <c r="B42" s="13"/>
      <c r="C42" s="14"/>
      <c r="D42" s="40"/>
    </row>
    <row r="43" spans="1:4" ht="17" thickBot="1" x14ac:dyDescent="0.25">
      <c r="A43" s="17" t="s">
        <v>28</v>
      </c>
      <c r="B43" s="19">
        <f>B30-B36-B41</f>
        <v>418881</v>
      </c>
      <c r="C43" s="28">
        <f>B43/TOTAL_SALES</f>
        <v>6.4101530166348647E-2</v>
      </c>
      <c r="D43" s="42">
        <f>Pretax_Profit_Percent</f>
        <v>0.04</v>
      </c>
    </row>
    <row r="44" spans="1:4" x14ac:dyDescent="0.2">
      <c r="A44" s="13"/>
      <c r="B44" s="13"/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J42" xr:uid="{00000000-0002-0000-0200-000000000000}"/>
  </dataValidation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12F1-5138-46E2-84E7-C98A15E6833D}">
  <dimension ref="A1:G44"/>
  <sheetViews>
    <sheetView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8" width="16.83203125" style="13" customWidth="1"/>
    <col min="9" max="9" width="11.5" style="13" customWidth="1"/>
    <col min="10" max="10" width="9.1640625" style="13"/>
    <col min="11" max="11" width="14.5" style="13" customWidth="1"/>
    <col min="12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6" thickTop="1" x14ac:dyDescent="0.2">
      <c r="A5" s="5" t="s">
        <v>5</v>
      </c>
      <c r="B5" s="6">
        <v>1784016</v>
      </c>
      <c r="C5" s="26">
        <f>B5/TOTAL_SALES</f>
        <v>0.84305794790005317</v>
      </c>
      <c r="D5" s="38"/>
      <c r="F5" s="20" t="s">
        <v>93</v>
      </c>
      <c r="G5" s="21" t="s">
        <v>97</v>
      </c>
    </row>
    <row r="6" spans="1:7" ht="15" customHeight="1" x14ac:dyDescent="0.2">
      <c r="A6" s="5" t="s">
        <v>6</v>
      </c>
      <c r="B6" s="7">
        <v>332109</v>
      </c>
      <c r="C6" s="26">
        <f>B6/TOTAL_SALES</f>
        <v>0.15694205209994683</v>
      </c>
      <c r="D6" s="38"/>
      <c r="F6" s="22" t="s">
        <v>94</v>
      </c>
      <c r="G6" s="23" t="s">
        <v>69</v>
      </c>
    </row>
    <row r="7" spans="1:7" ht="15" customHeight="1" thickBot="1" x14ac:dyDescent="0.25">
      <c r="A7" s="8" t="s">
        <v>4</v>
      </c>
      <c r="B7" s="9">
        <f>SUM(B5:B6)</f>
        <v>2116125</v>
      </c>
      <c r="C7" s="27">
        <f>C5+C6</f>
        <v>1</v>
      </c>
      <c r="D7" s="39"/>
      <c r="F7" s="59" t="s">
        <v>95</v>
      </c>
      <c r="G7" s="58" t="s">
        <v>74</v>
      </c>
    </row>
    <row r="8" spans="1:7" ht="15" customHeight="1" thickTop="1" x14ac:dyDescent="0.2">
      <c r="C8" s="14"/>
      <c r="D8" s="40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18</v>
      </c>
    </row>
    <row r="10" spans="1:7" ht="16" thickTop="1" x14ac:dyDescent="0.2">
      <c r="A10" s="5" t="s">
        <v>7</v>
      </c>
      <c r="B10" s="7">
        <v>516439</v>
      </c>
      <c r="C10" s="26">
        <f>B10/B5</f>
        <v>0.28948114815113768</v>
      </c>
      <c r="D10" s="38"/>
    </row>
    <row r="11" spans="1:7" x14ac:dyDescent="0.2">
      <c r="A11" s="5" t="s">
        <v>8</v>
      </c>
      <c r="B11" s="7">
        <v>109509</v>
      </c>
      <c r="C11" s="26">
        <f>B11/B6</f>
        <v>0.3297381281446754</v>
      </c>
      <c r="D11" s="38"/>
    </row>
    <row r="12" spans="1:7" ht="16" thickBot="1" x14ac:dyDescent="0.25">
      <c r="A12" s="8" t="s">
        <v>37</v>
      </c>
      <c r="B12" s="9">
        <f>SUM(B10:B11)</f>
        <v>625948</v>
      </c>
      <c r="C12" s="27">
        <f>B12/TOTAL_SALES</f>
        <v>0.29579916120266997</v>
      </c>
      <c r="D12" s="39">
        <f>COGS_Percent</f>
        <v>0.3</v>
      </c>
    </row>
    <row r="13" spans="1:7" ht="16" thickTop="1" x14ac:dyDescent="0.2">
      <c r="C13" s="14"/>
      <c r="D13" s="40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562500</v>
      </c>
      <c r="C15" s="26">
        <f>B15/TOTAL_SALES</f>
        <v>0.26581605528973951</v>
      </c>
      <c r="D15" s="38"/>
    </row>
    <row r="16" spans="1:7" x14ac:dyDescent="0.2">
      <c r="A16" s="5" t="s">
        <v>9</v>
      </c>
      <c r="B16" s="7">
        <v>130500</v>
      </c>
      <c r="C16" s="26">
        <f>B16/TOTAL_SALES</f>
        <v>6.1669324827219561E-2</v>
      </c>
      <c r="D16" s="38"/>
    </row>
    <row r="17" spans="1:4" x14ac:dyDescent="0.2">
      <c r="A17" s="5" t="s">
        <v>30</v>
      </c>
      <c r="B17" s="7">
        <v>72581</v>
      </c>
      <c r="C17" s="26">
        <f>B17/TOTAL_SALES</f>
        <v>3.4299013527083699E-2</v>
      </c>
      <c r="D17" s="38"/>
    </row>
    <row r="18" spans="1:4" ht="16" thickBot="1" x14ac:dyDescent="0.25">
      <c r="A18" s="8" t="s">
        <v>47</v>
      </c>
      <c r="B18" s="9">
        <f>SUM(B15:B17)</f>
        <v>765581</v>
      </c>
      <c r="C18" s="27">
        <f>B18/TOTAL_SALES</f>
        <v>0.36178439364404275</v>
      </c>
      <c r="D18" s="39">
        <f>Payroll_Percent</f>
        <v>0.35</v>
      </c>
    </row>
    <row r="19" spans="1:4" ht="16" thickTop="1" x14ac:dyDescent="0.2">
      <c r="C19" s="14"/>
      <c r="D19" s="40"/>
    </row>
    <row r="20" spans="1:4" ht="17" thickBot="1" x14ac:dyDescent="0.25">
      <c r="A20" s="17" t="s">
        <v>31</v>
      </c>
      <c r="B20" s="19">
        <f>B12+B18</f>
        <v>1391529</v>
      </c>
      <c r="C20" s="28">
        <f>B20/TOTAL_SALES</f>
        <v>0.65758355484671271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33000</v>
      </c>
      <c r="C23" s="26">
        <f t="shared" ref="C23:C28" si="0">B23/TOTAL_SALES</f>
        <v>1.5594541910331383E-2</v>
      </c>
      <c r="D23" s="38"/>
    </row>
    <row r="24" spans="1:4" x14ac:dyDescent="0.2">
      <c r="A24" s="5" t="s">
        <v>11</v>
      </c>
      <c r="B24" s="7">
        <v>87750</v>
      </c>
      <c r="C24" s="26">
        <f t="shared" si="0"/>
        <v>4.1467304625199361E-2</v>
      </c>
      <c r="D24" s="38"/>
    </row>
    <row r="25" spans="1:4" x14ac:dyDescent="0.2">
      <c r="A25" s="5" t="s">
        <v>12</v>
      </c>
      <c r="B25" s="7">
        <v>44550</v>
      </c>
      <c r="C25" s="26">
        <f t="shared" si="0"/>
        <v>2.1052631578947368E-2</v>
      </c>
      <c r="D25" s="38"/>
    </row>
    <row r="26" spans="1:4" x14ac:dyDescent="0.2">
      <c r="A26" s="5" t="s">
        <v>10</v>
      </c>
      <c r="B26" s="7">
        <v>39000</v>
      </c>
      <c r="C26" s="26">
        <f t="shared" si="0"/>
        <v>1.8429913166755272E-2</v>
      </c>
      <c r="D26" s="38"/>
    </row>
    <row r="27" spans="1:4" x14ac:dyDescent="0.2">
      <c r="A27" s="5" t="s">
        <v>79</v>
      </c>
      <c r="B27" s="7">
        <v>53672</v>
      </c>
      <c r="C27" s="26">
        <f t="shared" si="0"/>
        <v>2.5363341012463819E-2</v>
      </c>
      <c r="D27" s="38"/>
    </row>
    <row r="28" spans="1:4" ht="16" thickBot="1" x14ac:dyDescent="0.25">
      <c r="A28" s="8" t="s">
        <v>33</v>
      </c>
      <c r="B28" s="9">
        <f>SUM(B23:B27)</f>
        <v>257972</v>
      </c>
      <c r="C28" s="27">
        <f t="shared" si="0"/>
        <v>0.12190773229369721</v>
      </c>
      <c r="D28" s="39"/>
    </row>
    <row r="29" spans="1:4" ht="16" thickTop="1" x14ac:dyDescent="0.2">
      <c r="C29" s="14"/>
      <c r="D29" s="40"/>
    </row>
    <row r="30" spans="1:4" ht="17" thickBot="1" x14ac:dyDescent="0.25">
      <c r="A30" s="17" t="s">
        <v>49</v>
      </c>
      <c r="B30" s="19">
        <f>B7-B20-B28</f>
        <v>466624</v>
      </c>
      <c r="C30" s="28">
        <f>B30/TOTAL_SALES</f>
        <v>0.22050871285959006</v>
      </c>
      <c r="D30" s="42">
        <f>Controllable_Profit_Percent</f>
        <v>0.22</v>
      </c>
    </row>
    <row r="31" spans="1:4" x14ac:dyDescent="0.2">
      <c r="C31" s="14"/>
      <c r="D31" s="40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112500</v>
      </c>
      <c r="C33" s="26">
        <f>B33/TOTAL_SALES</f>
        <v>5.3163211057947898E-2</v>
      </c>
      <c r="D33" s="38"/>
    </row>
    <row r="34" spans="1:4" x14ac:dyDescent="0.2">
      <c r="A34" s="5" t="s">
        <v>15</v>
      </c>
      <c r="B34" s="7">
        <v>44845.5</v>
      </c>
      <c r="C34" s="26">
        <f>B34/TOTAL_SALES</f>
        <v>2.1192273613326245E-2</v>
      </c>
      <c r="D34" s="38"/>
    </row>
    <row r="35" spans="1:4" x14ac:dyDescent="0.2">
      <c r="A35" s="5" t="s">
        <v>16</v>
      </c>
      <c r="B35" s="7">
        <v>39670.5</v>
      </c>
      <c r="C35" s="26">
        <f>B35/TOTAL_SALES</f>
        <v>1.874676590466064E-2</v>
      </c>
      <c r="D35" s="38"/>
    </row>
    <row r="36" spans="1:4" ht="16" thickBot="1" x14ac:dyDescent="0.25">
      <c r="A36" s="8" t="s">
        <v>38</v>
      </c>
      <c r="B36" s="9">
        <f>SUM(B33:B35)</f>
        <v>197016</v>
      </c>
      <c r="C36" s="27">
        <f>B36/TOTAL_SALES</f>
        <v>9.3102250575934783E-2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57747</v>
      </c>
      <c r="C39" s="26">
        <f>B39/TOTAL_SALES</f>
        <v>2.728903065745171E-2</v>
      </c>
      <c r="D39" s="38"/>
    </row>
    <row r="40" spans="1:4" x14ac:dyDescent="0.2">
      <c r="A40" s="12" t="s">
        <v>27</v>
      </c>
      <c r="B40" s="11">
        <v>32600</v>
      </c>
      <c r="C40" s="29">
        <f>B40/TOTAL_SALES</f>
        <v>1.5405517159903124E-2</v>
      </c>
      <c r="D40" s="43"/>
    </row>
    <row r="41" spans="1:4" ht="16" thickBot="1" x14ac:dyDescent="0.25">
      <c r="A41" s="8" t="s">
        <v>36</v>
      </c>
      <c r="B41" s="9">
        <f>SUM(B39:B40)</f>
        <v>90347</v>
      </c>
      <c r="C41" s="27">
        <f>B41/TOTAL_SALES</f>
        <v>4.2694547817354836E-2</v>
      </c>
      <c r="D41" s="39"/>
    </row>
    <row r="42" spans="1:4" ht="16" thickTop="1" x14ac:dyDescent="0.2">
      <c r="C42" s="14"/>
      <c r="D42" s="40"/>
    </row>
    <row r="43" spans="1:4" ht="17" thickBot="1" x14ac:dyDescent="0.25">
      <c r="A43" s="17" t="s">
        <v>28</v>
      </c>
      <c r="B43" s="19">
        <f>B30-B36-B41</f>
        <v>179261</v>
      </c>
      <c r="C43" s="28">
        <f>B43/TOTAL_SALES</f>
        <v>8.4711914466300428E-2</v>
      </c>
      <c r="D43" s="42">
        <f>Pretax_Profit_Percent</f>
        <v>0.04</v>
      </c>
    </row>
    <row r="44" spans="1:4" x14ac:dyDescent="0.2"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G42" xr:uid="{00000000-0002-0000-0300-000000000000}"/>
  </dataValidation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78547-24EE-435A-BB58-319A026C4265}">
  <dimension ref="A1:G44"/>
  <sheetViews>
    <sheetView topLeftCell="A13"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8" width="16.83203125" style="13" customWidth="1"/>
    <col min="9" max="9" width="11.5" style="13" customWidth="1"/>
    <col min="10" max="10" width="9.1640625" style="13"/>
    <col min="11" max="11" width="14.5" style="13" customWidth="1"/>
    <col min="12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6" thickTop="1" x14ac:dyDescent="0.2">
      <c r="A5" s="5" t="s">
        <v>5</v>
      </c>
      <c r="B5" s="6">
        <v>5361021</v>
      </c>
      <c r="C5" s="26">
        <f>B5/TOTAL_SALES</f>
        <v>0.81763550985802846</v>
      </c>
      <c r="D5" s="38"/>
      <c r="F5" s="20" t="s">
        <v>93</v>
      </c>
      <c r="G5" s="21" t="s">
        <v>98</v>
      </c>
    </row>
    <row r="6" spans="1:7" ht="15" customHeight="1" x14ac:dyDescent="0.2">
      <c r="A6" s="5" t="s">
        <v>6</v>
      </c>
      <c r="B6" s="7">
        <v>1195716</v>
      </c>
      <c r="C6" s="26">
        <f>B6/TOTAL_SALES</f>
        <v>0.18236449014197154</v>
      </c>
      <c r="D6" s="38"/>
      <c r="F6" s="22" t="s">
        <v>94</v>
      </c>
      <c r="G6" s="23" t="s">
        <v>70</v>
      </c>
    </row>
    <row r="7" spans="1:7" ht="15" customHeight="1" thickBot="1" x14ac:dyDescent="0.25">
      <c r="A7" s="8" t="s">
        <v>4</v>
      </c>
      <c r="B7" s="9">
        <f>SUM(B5:B6)</f>
        <v>6556737</v>
      </c>
      <c r="C7" s="27">
        <f>C5+C6</f>
        <v>1</v>
      </c>
      <c r="D7" s="39"/>
      <c r="F7" s="59" t="s">
        <v>95</v>
      </c>
      <c r="G7" s="58" t="s">
        <v>72</v>
      </c>
    </row>
    <row r="8" spans="1:7" ht="15" customHeight="1" thickTop="1" x14ac:dyDescent="0.2">
      <c r="C8" s="14"/>
      <c r="D8" s="40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19</v>
      </c>
    </row>
    <row r="10" spans="1:7" ht="16" thickTop="1" x14ac:dyDescent="0.2">
      <c r="A10" s="5" t="s">
        <v>7</v>
      </c>
      <c r="B10" s="7">
        <v>1735398</v>
      </c>
      <c r="C10" s="26">
        <f>B10/B5</f>
        <v>0.32370662230198316</v>
      </c>
      <c r="D10" s="38"/>
    </row>
    <row r="11" spans="1:7" x14ac:dyDescent="0.2">
      <c r="A11" s="5" t="s">
        <v>8</v>
      </c>
      <c r="B11" s="7">
        <v>366021</v>
      </c>
      <c r="C11" s="26">
        <f>B11/B6</f>
        <v>0.3061103138203386</v>
      </c>
      <c r="D11" s="38"/>
    </row>
    <row r="12" spans="1:7" ht="16" thickBot="1" x14ac:dyDescent="0.25">
      <c r="A12" s="8" t="s">
        <v>37</v>
      </c>
      <c r="B12" s="9">
        <f>SUM(B10:B11)</f>
        <v>2101419</v>
      </c>
      <c r="C12" s="27">
        <f>B12/TOTAL_SALES</f>
        <v>0.32049768047734717</v>
      </c>
      <c r="D12" s="39">
        <f>COGS_Percent</f>
        <v>0.3</v>
      </c>
    </row>
    <row r="13" spans="1:7" ht="16" thickTop="1" x14ac:dyDescent="0.2">
      <c r="C13" s="14"/>
      <c r="D13" s="40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1725750</v>
      </c>
      <c r="C15" s="26">
        <f>B15/TOTAL_SALES</f>
        <v>0.2632025655444164</v>
      </c>
      <c r="D15" s="38"/>
    </row>
    <row r="16" spans="1:7" x14ac:dyDescent="0.2">
      <c r="A16" s="5" t="s">
        <v>9</v>
      </c>
      <c r="B16" s="7">
        <v>401250</v>
      </c>
      <c r="C16" s="26">
        <f>B16/TOTAL_SALES</f>
        <v>6.1196598246963392E-2</v>
      </c>
      <c r="D16" s="38"/>
    </row>
    <row r="17" spans="1:4" x14ac:dyDescent="0.2">
      <c r="A17" s="5" t="s">
        <v>30</v>
      </c>
      <c r="B17" s="7">
        <v>274461</v>
      </c>
      <c r="C17" s="26">
        <f>B17/TOTAL_SALES</f>
        <v>4.1859388290242543E-2</v>
      </c>
      <c r="D17" s="38"/>
    </row>
    <row r="18" spans="1:4" ht="16" thickBot="1" x14ac:dyDescent="0.25">
      <c r="A18" s="8" t="s">
        <v>47</v>
      </c>
      <c r="B18" s="9">
        <f>SUM(B15:B17)</f>
        <v>2401461</v>
      </c>
      <c r="C18" s="27">
        <f>B18/TOTAL_SALES</f>
        <v>0.36625855208162228</v>
      </c>
      <c r="D18" s="39">
        <f>Payroll_Percent</f>
        <v>0.35</v>
      </c>
    </row>
    <row r="19" spans="1:4" ht="16" thickTop="1" x14ac:dyDescent="0.2">
      <c r="C19" s="14"/>
      <c r="D19" s="40"/>
    </row>
    <row r="20" spans="1:4" ht="17" thickBot="1" x14ac:dyDescent="0.25">
      <c r="A20" s="17" t="s">
        <v>31</v>
      </c>
      <c r="B20" s="19">
        <f>B12+B18</f>
        <v>4502880</v>
      </c>
      <c r="C20" s="28">
        <f>B20/TOTAL_SALES</f>
        <v>0.68675623255896945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172500</v>
      </c>
      <c r="C23" s="26">
        <f t="shared" ref="C23:C28" si="0">B23/TOTAL_SALES</f>
        <v>2.6308817937946878E-2</v>
      </c>
      <c r="D23" s="38"/>
    </row>
    <row r="24" spans="1:4" x14ac:dyDescent="0.2">
      <c r="A24" s="5" t="s">
        <v>11</v>
      </c>
      <c r="B24" s="7">
        <v>244374</v>
      </c>
      <c r="C24" s="26">
        <f t="shared" si="0"/>
        <v>3.7270672897204815E-2</v>
      </c>
      <c r="D24" s="38"/>
    </row>
    <row r="25" spans="1:4" x14ac:dyDescent="0.2">
      <c r="A25" s="5" t="s">
        <v>12</v>
      </c>
      <c r="B25" s="7">
        <v>156021</v>
      </c>
      <c r="C25" s="26">
        <f t="shared" si="0"/>
        <v>2.3795525121718317E-2</v>
      </c>
      <c r="D25" s="38"/>
    </row>
    <row r="26" spans="1:4" x14ac:dyDescent="0.2">
      <c r="A26" s="5" t="s">
        <v>10</v>
      </c>
      <c r="B26" s="7">
        <v>144000</v>
      </c>
      <c r="C26" s="26">
        <f t="shared" si="0"/>
        <v>2.1962143669938265E-2</v>
      </c>
      <c r="D26" s="38"/>
    </row>
    <row r="27" spans="1:4" x14ac:dyDescent="0.2">
      <c r="A27" s="5" t="s">
        <v>79</v>
      </c>
      <c r="B27" s="7">
        <v>172224</v>
      </c>
      <c r="C27" s="26">
        <f t="shared" si="0"/>
        <v>2.6266723829246164E-2</v>
      </c>
      <c r="D27" s="38"/>
    </row>
    <row r="28" spans="1:4" ht="16" thickBot="1" x14ac:dyDescent="0.25">
      <c r="A28" s="8" t="s">
        <v>33</v>
      </c>
      <c r="B28" s="9">
        <f>SUM(B23:B27)</f>
        <v>889119</v>
      </c>
      <c r="C28" s="27">
        <f t="shared" si="0"/>
        <v>0.13560388345605442</v>
      </c>
      <c r="D28" s="39"/>
    </row>
    <row r="29" spans="1:4" ht="16" thickTop="1" x14ac:dyDescent="0.2">
      <c r="C29" s="14"/>
      <c r="D29" s="40"/>
    </row>
    <row r="30" spans="1:4" ht="17" thickBot="1" x14ac:dyDescent="0.25">
      <c r="A30" s="17" t="s">
        <v>49</v>
      </c>
      <c r="B30" s="19">
        <f>B7-B20-B28</f>
        <v>1164738</v>
      </c>
      <c r="C30" s="28">
        <f>B30/TOTAL_SALES</f>
        <v>0.17763988398497607</v>
      </c>
      <c r="D30" s="42">
        <f>Controllable_Profit_Percent</f>
        <v>0.22</v>
      </c>
    </row>
    <row r="31" spans="1:4" x14ac:dyDescent="0.2">
      <c r="C31" s="14"/>
      <c r="D31" s="40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330900</v>
      </c>
      <c r="C33" s="26">
        <f>B33/TOTAL_SALES</f>
        <v>5.0467175974878965E-2</v>
      </c>
      <c r="D33" s="38"/>
    </row>
    <row r="34" spans="1:4" x14ac:dyDescent="0.2">
      <c r="A34" s="5" t="s">
        <v>15</v>
      </c>
      <c r="B34" s="7">
        <v>190350</v>
      </c>
      <c r="C34" s="26">
        <f>B34/TOTAL_SALES</f>
        <v>2.9031208663699643E-2</v>
      </c>
      <c r="D34" s="38"/>
    </row>
    <row r="35" spans="1:4" x14ac:dyDescent="0.2">
      <c r="A35" s="5" t="s">
        <v>16</v>
      </c>
      <c r="B35" s="7">
        <v>134136</v>
      </c>
      <c r="C35" s="26">
        <f>B35/TOTAL_SALES</f>
        <v>2.0457736828547492E-2</v>
      </c>
      <c r="D35" s="38"/>
    </row>
    <row r="36" spans="1:4" ht="16" thickBot="1" x14ac:dyDescent="0.25">
      <c r="A36" s="8" t="s">
        <v>38</v>
      </c>
      <c r="B36" s="9">
        <f>SUM(B33:B35)</f>
        <v>655386</v>
      </c>
      <c r="C36" s="27">
        <f>B36/TOTAL_SALES</f>
        <v>9.9956121467126097E-2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213024</v>
      </c>
      <c r="C39" s="26">
        <f>B39/TOTAL_SALES</f>
        <v>3.248933120239534E-2</v>
      </c>
      <c r="D39" s="38"/>
    </row>
    <row r="40" spans="1:4" x14ac:dyDescent="0.2">
      <c r="A40" s="12" t="s">
        <v>27</v>
      </c>
      <c r="B40" s="11">
        <v>94200</v>
      </c>
      <c r="C40" s="29">
        <f>B40/TOTAL_SALES</f>
        <v>1.4366902317417947E-2</v>
      </c>
      <c r="D40" s="43"/>
    </row>
    <row r="41" spans="1:4" ht="16" thickBot="1" x14ac:dyDescent="0.25">
      <c r="A41" s="8" t="s">
        <v>36</v>
      </c>
      <c r="B41" s="9">
        <f>SUM(B39:B40)</f>
        <v>307224</v>
      </c>
      <c r="C41" s="27">
        <f>B41/TOTAL_SALES</f>
        <v>4.6856233519813287E-2</v>
      </c>
      <c r="D41" s="39"/>
    </row>
    <row r="42" spans="1:4" ht="16" thickTop="1" x14ac:dyDescent="0.2">
      <c r="C42" s="14"/>
      <c r="D42" s="40"/>
    </row>
    <row r="43" spans="1:4" ht="17" thickBot="1" x14ac:dyDescent="0.25">
      <c r="A43" s="17" t="s">
        <v>28</v>
      </c>
      <c r="B43" s="19">
        <f>B30-B36-B41</f>
        <v>202128</v>
      </c>
      <c r="C43" s="28">
        <f>B43/TOTAL_SALES</f>
        <v>3.0827528998036677E-2</v>
      </c>
      <c r="D43" s="42">
        <f>Pretax_Profit_Percent</f>
        <v>0.04</v>
      </c>
    </row>
    <row r="44" spans="1:4" x14ac:dyDescent="0.2"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G42" xr:uid="{00000000-0002-0000-0400-000000000000}"/>
  </dataValidation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961A-2F3B-49E4-8CD6-FE3EE486E835}">
  <dimension ref="A1:G44"/>
  <sheetViews>
    <sheetView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8" width="16.83203125" style="13" customWidth="1"/>
    <col min="9" max="9" width="11.5" style="13" customWidth="1"/>
    <col min="10" max="10" width="9.1640625" style="13"/>
    <col min="11" max="11" width="14.5" style="13" customWidth="1"/>
    <col min="12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6" thickTop="1" x14ac:dyDescent="0.2">
      <c r="A5" s="5" t="s">
        <v>5</v>
      </c>
      <c r="B5" s="6">
        <v>1050387</v>
      </c>
      <c r="C5" s="26">
        <f>B5/TOTAL_SALES</f>
        <v>0.81296849398508864</v>
      </c>
      <c r="D5" s="38"/>
      <c r="F5" s="20" t="s">
        <v>93</v>
      </c>
      <c r="G5" s="21" t="s">
        <v>99</v>
      </c>
    </row>
    <row r="6" spans="1:7" ht="15" customHeight="1" x14ac:dyDescent="0.2">
      <c r="A6" s="5" t="s">
        <v>6</v>
      </c>
      <c r="B6" s="7">
        <v>241652</v>
      </c>
      <c r="C6" s="26">
        <f>B6/TOTAL_SALES</f>
        <v>0.18703150601491131</v>
      </c>
      <c r="D6" s="38"/>
      <c r="F6" s="22" t="s">
        <v>94</v>
      </c>
      <c r="G6" s="23" t="s">
        <v>71</v>
      </c>
    </row>
    <row r="7" spans="1:7" ht="15" customHeight="1" thickBot="1" x14ac:dyDescent="0.25">
      <c r="A7" s="8" t="s">
        <v>4</v>
      </c>
      <c r="B7" s="9">
        <f>SUM(B5:B6)</f>
        <v>1292039</v>
      </c>
      <c r="C7" s="27">
        <f>C5+C6</f>
        <v>1</v>
      </c>
      <c r="D7" s="39"/>
      <c r="F7" s="59" t="s">
        <v>95</v>
      </c>
      <c r="G7" s="58" t="s">
        <v>75</v>
      </c>
    </row>
    <row r="8" spans="1:7" ht="15" customHeight="1" thickTop="1" x14ac:dyDescent="0.2">
      <c r="C8" s="14"/>
      <c r="D8" s="40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20</v>
      </c>
    </row>
    <row r="10" spans="1:7" ht="16" thickTop="1" x14ac:dyDescent="0.2">
      <c r="A10" s="5" t="s">
        <v>7</v>
      </c>
      <c r="B10" s="7">
        <v>311879</v>
      </c>
      <c r="C10" s="26">
        <f>B10/B5</f>
        <v>0.29691818348856186</v>
      </c>
      <c r="D10" s="38"/>
    </row>
    <row r="11" spans="1:7" x14ac:dyDescent="0.2">
      <c r="A11" s="5" t="s">
        <v>8</v>
      </c>
      <c r="B11" s="7">
        <v>78401</v>
      </c>
      <c r="C11" s="26">
        <f>B11/B6</f>
        <v>0.32443762104182877</v>
      </c>
      <c r="D11" s="38"/>
    </row>
    <row r="12" spans="1:7" ht="16" thickBot="1" x14ac:dyDescent="0.25">
      <c r="A12" s="8" t="s">
        <v>37</v>
      </c>
      <c r="B12" s="9">
        <f>SUM(B10:B11)</f>
        <v>390280</v>
      </c>
      <c r="C12" s="27">
        <f>B12/TOTAL_SALES</f>
        <v>0.30206518533883264</v>
      </c>
      <c r="D12" s="39">
        <f>COGS_Percent</f>
        <v>0.3</v>
      </c>
    </row>
    <row r="13" spans="1:7" ht="16" thickTop="1" x14ac:dyDescent="0.2">
      <c r="C13" s="14"/>
      <c r="D13" s="40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425300</v>
      </c>
      <c r="C15" s="26">
        <f>B15/TOTAL_SALES</f>
        <v>0.32916963032849628</v>
      </c>
      <c r="D15" s="38"/>
    </row>
    <row r="16" spans="1:7" x14ac:dyDescent="0.2">
      <c r="A16" s="5" t="s">
        <v>9</v>
      </c>
      <c r="B16" s="7">
        <v>84117</v>
      </c>
      <c r="C16" s="26">
        <f>B16/TOTAL_SALES</f>
        <v>6.5104071935909058E-2</v>
      </c>
      <c r="D16" s="38"/>
    </row>
    <row r="17" spans="1:4" x14ac:dyDescent="0.2">
      <c r="A17" s="5" t="s">
        <v>30</v>
      </c>
      <c r="B17" s="7">
        <v>46175</v>
      </c>
      <c r="C17" s="26">
        <f>B17/TOTAL_SALES</f>
        <v>3.5738085305474523E-2</v>
      </c>
      <c r="D17" s="38"/>
    </row>
    <row r="18" spans="1:4" ht="16" thickBot="1" x14ac:dyDescent="0.25">
      <c r="A18" s="8" t="s">
        <v>47</v>
      </c>
      <c r="B18" s="9">
        <f>SUM(B15:B17)</f>
        <v>555592</v>
      </c>
      <c r="C18" s="27">
        <f>B18/TOTAL_SALES</f>
        <v>0.43001178756987984</v>
      </c>
      <c r="D18" s="39">
        <f>Payroll_Percent</f>
        <v>0.35</v>
      </c>
    </row>
    <row r="19" spans="1:4" ht="16" thickTop="1" x14ac:dyDescent="0.2">
      <c r="C19" s="14"/>
      <c r="D19" s="40"/>
    </row>
    <row r="20" spans="1:4" ht="17" thickBot="1" x14ac:dyDescent="0.25">
      <c r="A20" s="17" t="s">
        <v>31</v>
      </c>
      <c r="B20" s="19">
        <f>B12+B18</f>
        <v>945872</v>
      </c>
      <c r="C20" s="28">
        <f>B20/TOTAL_SALES</f>
        <v>0.73207697290871254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28350</v>
      </c>
      <c r="C23" s="26">
        <f t="shared" ref="C23:C28" si="0">B23/TOTAL_SALES</f>
        <v>2.194206212041587E-2</v>
      </c>
      <c r="D23" s="38"/>
    </row>
    <row r="24" spans="1:4" x14ac:dyDescent="0.2">
      <c r="A24" s="5" t="s">
        <v>11</v>
      </c>
      <c r="B24" s="7">
        <v>49100</v>
      </c>
      <c r="C24" s="26">
        <f t="shared" si="0"/>
        <v>3.8001948857580924E-2</v>
      </c>
      <c r="D24" s="38"/>
    </row>
    <row r="25" spans="1:4" x14ac:dyDescent="0.2">
      <c r="A25" s="5" t="s">
        <v>12</v>
      </c>
      <c r="B25" s="7">
        <v>31400</v>
      </c>
      <c r="C25" s="26">
        <f t="shared" si="0"/>
        <v>2.4302671978167843E-2</v>
      </c>
      <c r="D25" s="38"/>
    </row>
    <row r="26" spans="1:4" x14ac:dyDescent="0.2">
      <c r="A26" s="5" t="s">
        <v>10</v>
      </c>
      <c r="B26" s="7">
        <v>32500</v>
      </c>
      <c r="C26" s="26">
        <f t="shared" si="0"/>
        <v>2.5154039467848881E-2</v>
      </c>
      <c r="D26" s="38"/>
    </row>
    <row r="27" spans="1:4" x14ac:dyDescent="0.2">
      <c r="A27" s="5" t="s">
        <v>79</v>
      </c>
      <c r="B27" s="7">
        <v>29781</v>
      </c>
      <c r="C27" s="26">
        <f t="shared" si="0"/>
        <v>2.3049613827446386E-2</v>
      </c>
      <c r="D27" s="38"/>
    </row>
    <row r="28" spans="1:4" ht="16" thickBot="1" x14ac:dyDescent="0.25">
      <c r="A28" s="8" t="s">
        <v>33</v>
      </c>
      <c r="B28" s="9">
        <f>SUM(B23:B27)</f>
        <v>171131</v>
      </c>
      <c r="C28" s="27">
        <f t="shared" si="0"/>
        <v>0.13245033625145991</v>
      </c>
      <c r="D28" s="39"/>
    </row>
    <row r="29" spans="1:4" ht="16" thickTop="1" x14ac:dyDescent="0.2">
      <c r="C29" s="14"/>
      <c r="D29" s="40"/>
    </row>
    <row r="30" spans="1:4" ht="17" thickBot="1" x14ac:dyDescent="0.25">
      <c r="A30" s="17" t="s">
        <v>49</v>
      </c>
      <c r="B30" s="19">
        <f>B7-B20-B28</f>
        <v>175036</v>
      </c>
      <c r="C30" s="28">
        <f>B30/TOTAL_SALES</f>
        <v>0.1354726908398276</v>
      </c>
      <c r="D30" s="42">
        <f>Controllable_Profit_Percent</f>
        <v>0.22</v>
      </c>
    </row>
    <row r="31" spans="1:4" x14ac:dyDescent="0.2">
      <c r="C31" s="14"/>
      <c r="D31" s="40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71200</v>
      </c>
      <c r="C33" s="26">
        <f>B33/TOTAL_SALES</f>
        <v>5.5106695695718161E-2</v>
      </c>
      <c r="D33" s="38"/>
    </row>
    <row r="34" spans="1:4" x14ac:dyDescent="0.2">
      <c r="A34" s="5" t="s">
        <v>15</v>
      </c>
      <c r="B34" s="7">
        <v>38400</v>
      </c>
      <c r="C34" s="26">
        <f>B34/TOTAL_SALES</f>
        <v>2.9720465094319908E-2</v>
      </c>
      <c r="D34" s="38"/>
    </row>
    <row r="35" spans="1:4" x14ac:dyDescent="0.2">
      <c r="A35" s="5" t="s">
        <v>16</v>
      </c>
      <c r="B35" s="7">
        <v>29350</v>
      </c>
      <c r="C35" s="26">
        <f>B35/TOTAL_SALES</f>
        <v>2.2716032565580451E-2</v>
      </c>
      <c r="D35" s="38"/>
    </row>
    <row r="36" spans="1:4" ht="16" thickBot="1" x14ac:dyDescent="0.25">
      <c r="A36" s="8" t="s">
        <v>38</v>
      </c>
      <c r="B36" s="9">
        <f>SUM(B33:B35)</f>
        <v>138950</v>
      </c>
      <c r="C36" s="27">
        <f>B36/TOTAL_SALES</f>
        <v>0.10754319335561852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36200</v>
      </c>
      <c r="C39" s="26">
        <f>B39/TOTAL_SALES</f>
        <v>2.8017730114957829E-2</v>
      </c>
      <c r="D39" s="38"/>
    </row>
    <row r="40" spans="1:4" x14ac:dyDescent="0.2">
      <c r="A40" s="12" t="s">
        <v>27</v>
      </c>
      <c r="B40" s="11">
        <v>18400</v>
      </c>
      <c r="C40" s="29">
        <f>B40/TOTAL_SALES</f>
        <v>1.4241056191028289E-2</v>
      </c>
      <c r="D40" s="43"/>
    </row>
    <row r="41" spans="1:4" ht="16" thickBot="1" x14ac:dyDescent="0.25">
      <c r="A41" s="8" t="s">
        <v>36</v>
      </c>
      <c r="B41" s="9">
        <f>SUM(B39:B40)</f>
        <v>54600</v>
      </c>
      <c r="C41" s="27">
        <f>B41/TOTAL_SALES</f>
        <v>4.2258786305986118E-2</v>
      </c>
      <c r="D41" s="39"/>
    </row>
    <row r="42" spans="1:4" ht="16" thickTop="1" x14ac:dyDescent="0.2">
      <c r="C42" s="14"/>
      <c r="D42" s="40"/>
    </row>
    <row r="43" spans="1:4" ht="17" thickBot="1" x14ac:dyDescent="0.25">
      <c r="A43" s="17" t="s">
        <v>28</v>
      </c>
      <c r="B43" s="19">
        <f>B30-B36-B41</f>
        <v>-18514</v>
      </c>
      <c r="C43" s="28">
        <f>B43/TOTAL_SALES</f>
        <v>-1.4329288821777052E-2</v>
      </c>
      <c r="D43" s="42">
        <f>Pretax_Profit_Percent</f>
        <v>0.04</v>
      </c>
    </row>
    <row r="44" spans="1:4" x14ac:dyDescent="0.2"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G42" xr:uid="{00000000-0002-0000-0500-000000000000}"/>
  </dataValidation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91785-E29E-49F5-AC45-A5A9526CD22F}">
  <dimension ref="A1:G44"/>
  <sheetViews>
    <sheetView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8" width="16.83203125" style="13" customWidth="1"/>
    <col min="9" max="9" width="11.5" style="13" customWidth="1"/>
    <col min="10" max="10" width="9.1640625" style="13"/>
    <col min="11" max="11" width="14.5" style="13" customWidth="1"/>
    <col min="12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6" thickTop="1" x14ac:dyDescent="0.2">
      <c r="A5" s="5" t="s">
        <v>5</v>
      </c>
      <c r="B5" s="6">
        <v>1201300</v>
      </c>
      <c r="C5" s="26">
        <f>B5/TOTAL_SALES</f>
        <v>0.81501975640997804</v>
      </c>
      <c r="D5" s="38"/>
      <c r="F5" s="20" t="s">
        <v>93</v>
      </c>
      <c r="G5" s="21" t="s">
        <v>100</v>
      </c>
    </row>
    <row r="6" spans="1:7" ht="15" customHeight="1" x14ac:dyDescent="0.2">
      <c r="A6" s="5" t="s">
        <v>6</v>
      </c>
      <c r="B6" s="7">
        <v>272652</v>
      </c>
      <c r="C6" s="26">
        <f>B6/TOTAL_SALES</f>
        <v>0.18498024359002194</v>
      </c>
      <c r="D6" s="38"/>
      <c r="F6" s="22" t="s">
        <v>94</v>
      </c>
      <c r="G6" s="23" t="s">
        <v>82</v>
      </c>
    </row>
    <row r="7" spans="1:7" ht="15" customHeight="1" thickBot="1" x14ac:dyDescent="0.25">
      <c r="A7" s="8" t="s">
        <v>4</v>
      </c>
      <c r="B7" s="9">
        <f>SUM(B5:B6)</f>
        <v>1473952</v>
      </c>
      <c r="C7" s="27">
        <f>C5+C6</f>
        <v>1</v>
      </c>
      <c r="D7" s="39"/>
      <c r="F7" s="59" t="s">
        <v>95</v>
      </c>
      <c r="G7" s="58" t="s">
        <v>76</v>
      </c>
    </row>
    <row r="8" spans="1:7" ht="15" customHeight="1" thickTop="1" x14ac:dyDescent="0.2">
      <c r="C8" s="14"/>
      <c r="D8" s="40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22</v>
      </c>
    </row>
    <row r="10" spans="1:7" ht="16" thickTop="1" x14ac:dyDescent="0.2">
      <c r="A10" s="5" t="s">
        <v>7</v>
      </c>
      <c r="B10" s="7">
        <v>391481</v>
      </c>
      <c r="C10" s="26">
        <f>B10/B5</f>
        <v>0.32588112877715808</v>
      </c>
      <c r="D10" s="38"/>
    </row>
    <row r="11" spans="1:7" x14ac:dyDescent="0.2">
      <c r="A11" s="5" t="s">
        <v>8</v>
      </c>
      <c r="B11" s="7">
        <v>85214</v>
      </c>
      <c r="C11" s="26">
        <f>B11/B6</f>
        <v>0.31253759370919709</v>
      </c>
      <c r="D11" s="38"/>
    </row>
    <row r="12" spans="1:7" ht="16" thickBot="1" x14ac:dyDescent="0.25">
      <c r="A12" s="8" t="s">
        <v>37</v>
      </c>
      <c r="B12" s="9">
        <f>SUM(B10:B11)</f>
        <v>476695</v>
      </c>
      <c r="C12" s="27">
        <f>B12/TOTAL_SALES</f>
        <v>0.32341283840993468</v>
      </c>
      <c r="D12" s="39">
        <f>COGS_Percent</f>
        <v>0.3</v>
      </c>
    </row>
    <row r="13" spans="1:7" ht="16" thickTop="1" x14ac:dyDescent="0.2">
      <c r="C13" s="14"/>
      <c r="D13" s="40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415400</v>
      </c>
      <c r="C15" s="26">
        <f>B15/TOTAL_SALES</f>
        <v>0.28182735937126852</v>
      </c>
      <c r="D15" s="38"/>
    </row>
    <row r="16" spans="1:7" x14ac:dyDescent="0.2">
      <c r="A16" s="5" t="s">
        <v>9</v>
      </c>
      <c r="B16" s="7">
        <v>80250</v>
      </c>
      <c r="C16" s="26">
        <f>B16/TOTAL_SALES</f>
        <v>5.4445463624324265E-2</v>
      </c>
      <c r="D16" s="38"/>
    </row>
    <row r="17" spans="1:4" x14ac:dyDescent="0.2">
      <c r="A17" s="5" t="s">
        <v>30</v>
      </c>
      <c r="B17" s="7">
        <v>34700</v>
      </c>
      <c r="C17" s="26">
        <f>B17/TOTAL_SALES</f>
        <v>2.3542150626343326E-2</v>
      </c>
      <c r="D17" s="38"/>
    </row>
    <row r="18" spans="1:4" ht="16" thickBot="1" x14ac:dyDescent="0.25">
      <c r="A18" s="8" t="s">
        <v>47</v>
      </c>
      <c r="B18" s="9">
        <f>SUM(B15:B17)</f>
        <v>530350</v>
      </c>
      <c r="C18" s="27">
        <f>B18/TOTAL_SALES</f>
        <v>0.35981497362193615</v>
      </c>
      <c r="D18" s="39">
        <f>Payroll_Percent</f>
        <v>0.35</v>
      </c>
    </row>
    <row r="19" spans="1:4" ht="16" thickTop="1" x14ac:dyDescent="0.2">
      <c r="C19" s="14"/>
      <c r="D19" s="40"/>
    </row>
    <row r="20" spans="1:4" ht="17" thickBot="1" x14ac:dyDescent="0.25">
      <c r="A20" s="17" t="s">
        <v>31</v>
      </c>
      <c r="B20" s="19">
        <f>B12+B18</f>
        <v>1007045</v>
      </c>
      <c r="C20" s="28">
        <f>B20/TOTAL_SALES</f>
        <v>0.68322781203187077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30250</v>
      </c>
      <c r="C23" s="26">
        <f t="shared" ref="C23:C28" si="0">B23/TOTAL_SALES</f>
        <v>2.0523056381754629E-2</v>
      </c>
      <c r="D23" s="38"/>
    </row>
    <row r="24" spans="1:4" x14ac:dyDescent="0.2">
      <c r="A24" s="5" t="s">
        <v>11</v>
      </c>
      <c r="B24" s="7">
        <v>49871</v>
      </c>
      <c r="C24" s="26">
        <f t="shared" si="0"/>
        <v>3.3834887431883807E-2</v>
      </c>
      <c r="D24" s="38"/>
    </row>
    <row r="25" spans="1:4" x14ac:dyDescent="0.2">
      <c r="A25" s="5" t="s">
        <v>12</v>
      </c>
      <c r="B25" s="7">
        <v>35117</v>
      </c>
      <c r="C25" s="26">
        <f t="shared" si="0"/>
        <v>2.3825063502746359E-2</v>
      </c>
      <c r="D25" s="38"/>
    </row>
    <row r="26" spans="1:4" x14ac:dyDescent="0.2">
      <c r="A26" s="5" t="s">
        <v>10</v>
      </c>
      <c r="B26" s="7">
        <v>37500</v>
      </c>
      <c r="C26" s="26">
        <f t="shared" si="0"/>
        <v>2.5441805431927228E-2</v>
      </c>
      <c r="D26" s="38"/>
    </row>
    <row r="27" spans="1:4" x14ac:dyDescent="0.2">
      <c r="A27" s="5" t="s">
        <v>79</v>
      </c>
      <c r="B27" s="7">
        <v>24158</v>
      </c>
      <c r="C27" s="26">
        <f t="shared" si="0"/>
        <v>1.6389950283319944E-2</v>
      </c>
      <c r="D27" s="38"/>
    </row>
    <row r="28" spans="1:4" ht="16" thickBot="1" x14ac:dyDescent="0.25">
      <c r="A28" s="8" t="s">
        <v>33</v>
      </c>
      <c r="B28" s="9">
        <f>SUM(B23:B27)</f>
        <v>176896</v>
      </c>
      <c r="C28" s="27">
        <f t="shared" si="0"/>
        <v>0.12001476303163197</v>
      </c>
      <c r="D28" s="39"/>
    </row>
    <row r="29" spans="1:4" ht="16" thickTop="1" x14ac:dyDescent="0.2">
      <c r="C29" s="14"/>
      <c r="D29" s="40"/>
    </row>
    <row r="30" spans="1:4" ht="17" thickBot="1" x14ac:dyDescent="0.25">
      <c r="A30" s="17" t="s">
        <v>49</v>
      </c>
      <c r="B30" s="19">
        <f>B7-B20-B28</f>
        <v>290011</v>
      </c>
      <c r="C30" s="28">
        <f>B30/TOTAL_SALES</f>
        <v>0.19675742493649725</v>
      </c>
      <c r="D30" s="42">
        <f>Controllable_Profit_Percent</f>
        <v>0.22</v>
      </c>
    </row>
    <row r="31" spans="1:4" x14ac:dyDescent="0.2">
      <c r="C31" s="14"/>
      <c r="D31" s="40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85250</v>
      </c>
      <c r="C33" s="26">
        <f>B33/TOTAL_SALES</f>
        <v>5.783770434858123E-2</v>
      </c>
      <c r="D33" s="38"/>
    </row>
    <row r="34" spans="1:4" x14ac:dyDescent="0.2">
      <c r="A34" s="5" t="s">
        <v>15</v>
      </c>
      <c r="B34" s="7">
        <v>43175</v>
      </c>
      <c r="C34" s="26">
        <f>B34/TOTAL_SALES</f>
        <v>2.929199865395888E-2</v>
      </c>
      <c r="D34" s="38"/>
    </row>
    <row r="35" spans="1:4" x14ac:dyDescent="0.2">
      <c r="A35" s="5" t="s">
        <v>16</v>
      </c>
      <c r="B35" s="7">
        <v>35288</v>
      </c>
      <c r="C35" s="26">
        <f>B35/TOTAL_SALES</f>
        <v>2.3941078135515947E-2</v>
      </c>
      <c r="D35" s="38"/>
    </row>
    <row r="36" spans="1:4" ht="16" thickBot="1" x14ac:dyDescent="0.25">
      <c r="A36" s="8" t="s">
        <v>38</v>
      </c>
      <c r="B36" s="9">
        <f>SUM(B33:B35)</f>
        <v>163713</v>
      </c>
      <c r="C36" s="27">
        <f>B36/TOTAL_SALES</f>
        <v>0.11107078113805606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44800</v>
      </c>
      <c r="C39" s="26">
        <f>B39/TOTAL_SALES</f>
        <v>3.0394476889342395E-2</v>
      </c>
      <c r="D39" s="38"/>
    </row>
    <row r="40" spans="1:4" x14ac:dyDescent="0.2">
      <c r="A40" s="12" t="s">
        <v>27</v>
      </c>
      <c r="B40" s="11">
        <v>29250</v>
      </c>
      <c r="C40" s="29">
        <f>B40/TOTAL_SALES</f>
        <v>1.9844608236903236E-2</v>
      </c>
      <c r="D40" s="43"/>
    </row>
    <row r="41" spans="1:4" ht="16" thickBot="1" x14ac:dyDescent="0.25">
      <c r="A41" s="8" t="s">
        <v>36</v>
      </c>
      <c r="B41" s="9">
        <f>SUM(B39:B40)</f>
        <v>74050</v>
      </c>
      <c r="C41" s="27">
        <f>B41/TOTAL_SALES</f>
        <v>5.0239085126245628E-2</v>
      </c>
      <c r="D41" s="39"/>
    </row>
    <row r="42" spans="1:4" ht="16" thickTop="1" x14ac:dyDescent="0.2">
      <c r="C42" s="14"/>
      <c r="D42" s="40"/>
    </row>
    <row r="43" spans="1:4" ht="17" thickBot="1" x14ac:dyDescent="0.25">
      <c r="A43" s="17" t="s">
        <v>28</v>
      </c>
      <c r="B43" s="19">
        <f>B30-B36-B41</f>
        <v>52248</v>
      </c>
      <c r="C43" s="28">
        <f>B43/TOTAL_SALES</f>
        <v>3.5447558672195567E-2</v>
      </c>
      <c r="D43" s="42">
        <f>Pretax_Profit_Percent</f>
        <v>0.04</v>
      </c>
    </row>
    <row r="44" spans="1:4" x14ac:dyDescent="0.2"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G42" xr:uid="{00000000-0002-0000-0600-000000000000}"/>
  </dataValidation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3098-658E-4DE7-B458-5E21D8CC06F1}">
  <dimension ref="A1:G44"/>
  <sheetViews>
    <sheetView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8" width="16.83203125" style="13" customWidth="1"/>
    <col min="9" max="9" width="11.5" style="13" customWidth="1"/>
    <col min="10" max="10" width="9.1640625" style="13"/>
    <col min="11" max="11" width="14.5" style="13" customWidth="1"/>
    <col min="12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6" thickTop="1" x14ac:dyDescent="0.2">
      <c r="A5" s="5" t="s">
        <v>5</v>
      </c>
      <c r="B5" s="6">
        <v>2931720</v>
      </c>
      <c r="C5" s="26">
        <f>B5/TOTAL_SALES</f>
        <v>0.81523557191373142</v>
      </c>
      <c r="D5" s="38"/>
      <c r="F5" s="20" t="s">
        <v>93</v>
      </c>
      <c r="G5" s="21" t="s">
        <v>101</v>
      </c>
    </row>
    <row r="6" spans="1:7" ht="15" customHeight="1" x14ac:dyDescent="0.2">
      <c r="A6" s="5" t="s">
        <v>6</v>
      </c>
      <c r="B6" s="7">
        <v>664443</v>
      </c>
      <c r="C6" s="26">
        <f>B6/TOTAL_SALES</f>
        <v>0.18476442808626861</v>
      </c>
      <c r="D6" s="38"/>
      <c r="F6" s="22" t="s">
        <v>94</v>
      </c>
      <c r="G6" s="23" t="s">
        <v>23</v>
      </c>
    </row>
    <row r="7" spans="1:7" ht="15" customHeight="1" thickBot="1" x14ac:dyDescent="0.25">
      <c r="A7" s="8" t="s">
        <v>4</v>
      </c>
      <c r="B7" s="9">
        <f>SUM(B5:B6)</f>
        <v>3596163</v>
      </c>
      <c r="C7" s="27">
        <f>C5+C6</f>
        <v>1</v>
      </c>
      <c r="D7" s="39"/>
      <c r="F7" s="59" t="s">
        <v>95</v>
      </c>
      <c r="G7" s="58" t="s">
        <v>83</v>
      </c>
    </row>
    <row r="8" spans="1:7" ht="15" customHeight="1" thickTop="1" x14ac:dyDescent="0.2">
      <c r="C8" s="14"/>
      <c r="D8" s="40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84</v>
      </c>
    </row>
    <row r="10" spans="1:7" ht="16" thickTop="1" x14ac:dyDescent="0.2">
      <c r="A10" s="5" t="s">
        <v>7</v>
      </c>
      <c r="B10" s="7">
        <v>873534</v>
      </c>
      <c r="C10" s="26">
        <f>B10/B5</f>
        <v>0.29795955957594861</v>
      </c>
      <c r="D10" s="38"/>
    </row>
    <row r="11" spans="1:7" x14ac:dyDescent="0.2">
      <c r="A11" s="5" t="s">
        <v>8</v>
      </c>
      <c r="B11" s="7">
        <v>198624</v>
      </c>
      <c r="C11" s="26">
        <f>B11/B6</f>
        <v>0.29893309132611828</v>
      </c>
      <c r="D11" s="38"/>
    </row>
    <row r="12" spans="1:7" ht="16" thickBot="1" x14ac:dyDescent="0.25">
      <c r="A12" s="8" t="s">
        <v>37</v>
      </c>
      <c r="B12" s="9">
        <f>SUM(B10:B11)</f>
        <v>1072158</v>
      </c>
      <c r="C12" s="27">
        <f>B12/TOTAL_SALES</f>
        <v>0.2981394336129925</v>
      </c>
      <c r="D12" s="39">
        <f>COGS_Percent</f>
        <v>0.3</v>
      </c>
    </row>
    <row r="13" spans="1:7" ht="16" thickTop="1" x14ac:dyDescent="0.2">
      <c r="C13" s="14"/>
      <c r="D13" s="40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1044750</v>
      </c>
      <c r="C15" s="26">
        <f>B15/TOTAL_SALES</f>
        <v>0.29051797707723481</v>
      </c>
      <c r="D15" s="38"/>
    </row>
    <row r="16" spans="1:7" x14ac:dyDescent="0.2">
      <c r="A16" s="5" t="s">
        <v>9</v>
      </c>
      <c r="B16" s="7">
        <v>176079</v>
      </c>
      <c r="C16" s="26">
        <f>B16/TOTAL_SALES</f>
        <v>4.896301975188555E-2</v>
      </c>
      <c r="D16" s="38"/>
    </row>
    <row r="17" spans="1:4" x14ac:dyDescent="0.2">
      <c r="A17" s="5" t="s">
        <v>30</v>
      </c>
      <c r="B17" s="7">
        <v>72624</v>
      </c>
      <c r="C17" s="26">
        <f>B17/TOTAL_SALES</f>
        <v>2.0194857685816799E-2</v>
      </c>
      <c r="D17" s="38"/>
    </row>
    <row r="18" spans="1:4" ht="16" thickBot="1" x14ac:dyDescent="0.25">
      <c r="A18" s="8" t="s">
        <v>47</v>
      </c>
      <c r="B18" s="9">
        <f>SUM(B15:B17)</f>
        <v>1293453</v>
      </c>
      <c r="C18" s="27">
        <f>B18/TOTAL_SALES</f>
        <v>0.35967585451493717</v>
      </c>
      <c r="D18" s="39">
        <f>Payroll_Percent</f>
        <v>0.35</v>
      </c>
    </row>
    <row r="19" spans="1:4" ht="16" thickTop="1" x14ac:dyDescent="0.2">
      <c r="C19" s="14"/>
      <c r="D19" s="40"/>
    </row>
    <row r="20" spans="1:4" ht="17" thickBot="1" x14ac:dyDescent="0.25">
      <c r="A20" s="17" t="s">
        <v>31</v>
      </c>
      <c r="B20" s="19">
        <f>B12+B18</f>
        <v>2365611</v>
      </c>
      <c r="C20" s="28">
        <f>B20/TOTAL_SALES</f>
        <v>0.65781528812792966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96300</v>
      </c>
      <c r="C23" s="26">
        <f t="shared" ref="C23:C28" si="0">B23/TOTAL_SALES</f>
        <v>2.6778541462108365E-2</v>
      </c>
      <c r="D23" s="38"/>
    </row>
    <row r="24" spans="1:4" x14ac:dyDescent="0.2">
      <c r="A24" s="5" t="s">
        <v>11</v>
      </c>
      <c r="B24" s="7">
        <v>120744</v>
      </c>
      <c r="C24" s="26">
        <f t="shared" si="0"/>
        <v>3.357578619211643E-2</v>
      </c>
      <c r="D24" s="38"/>
    </row>
    <row r="25" spans="1:4" x14ac:dyDescent="0.2">
      <c r="A25" s="5" t="s">
        <v>12</v>
      </c>
      <c r="B25" s="7">
        <v>93765</v>
      </c>
      <c r="C25" s="26">
        <f t="shared" si="0"/>
        <v>2.6073623470348813E-2</v>
      </c>
      <c r="D25" s="38"/>
    </row>
    <row r="26" spans="1:4" x14ac:dyDescent="0.2">
      <c r="A26" s="5" t="s">
        <v>10</v>
      </c>
      <c r="B26" s="7">
        <v>93600</v>
      </c>
      <c r="C26" s="26">
        <f t="shared" si="0"/>
        <v>2.6027741234198782E-2</v>
      </c>
      <c r="D26" s="38"/>
    </row>
    <row r="27" spans="1:4" x14ac:dyDescent="0.2">
      <c r="A27" s="5" t="s">
        <v>79</v>
      </c>
      <c r="B27" s="7">
        <v>58383</v>
      </c>
      <c r="C27" s="26">
        <f t="shared" si="0"/>
        <v>1.6234803594831492E-2</v>
      </c>
      <c r="D27" s="38"/>
    </row>
    <row r="28" spans="1:4" ht="16" thickBot="1" x14ac:dyDescent="0.25">
      <c r="A28" s="8" t="s">
        <v>33</v>
      </c>
      <c r="B28" s="9">
        <f>SUM(B23:B27)</f>
        <v>462792</v>
      </c>
      <c r="C28" s="27">
        <f t="shared" si="0"/>
        <v>0.12869049595360388</v>
      </c>
      <c r="D28" s="39"/>
    </row>
    <row r="29" spans="1:4" ht="16" thickTop="1" x14ac:dyDescent="0.2">
      <c r="C29" s="14"/>
      <c r="D29" s="40"/>
    </row>
    <row r="30" spans="1:4" ht="17" thickBot="1" x14ac:dyDescent="0.25">
      <c r="A30" s="17" t="s">
        <v>49</v>
      </c>
      <c r="B30" s="19">
        <f>B7-B20-B28</f>
        <v>767760</v>
      </c>
      <c r="C30" s="28">
        <f>B30/TOTAL_SALES</f>
        <v>0.21349421591846643</v>
      </c>
      <c r="D30" s="42">
        <f>Controllable_Profit_Percent</f>
        <v>0.22</v>
      </c>
    </row>
    <row r="31" spans="1:4" x14ac:dyDescent="0.2">
      <c r="C31" s="14"/>
      <c r="D31" s="40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183750</v>
      </c>
      <c r="C33" s="26">
        <f>B33/TOTAL_SALES</f>
        <v>5.1096126621624216E-2</v>
      </c>
      <c r="D33" s="38"/>
    </row>
    <row r="34" spans="1:4" x14ac:dyDescent="0.2">
      <c r="A34" s="5" t="s">
        <v>15</v>
      </c>
      <c r="B34" s="7">
        <v>99594</v>
      </c>
      <c r="C34" s="26">
        <f>B34/TOTAL_SALES</f>
        <v>2.7694517740158051E-2</v>
      </c>
      <c r="D34" s="38"/>
    </row>
    <row r="35" spans="1:4" x14ac:dyDescent="0.2">
      <c r="A35" s="5" t="s">
        <v>16</v>
      </c>
      <c r="B35" s="7">
        <v>90966</v>
      </c>
      <c r="C35" s="26">
        <f>B35/TOTAL_SALES</f>
        <v>2.5295293900749215E-2</v>
      </c>
      <c r="D35" s="38"/>
    </row>
    <row r="36" spans="1:4" ht="16" thickBot="1" x14ac:dyDescent="0.25">
      <c r="A36" s="8" t="s">
        <v>38</v>
      </c>
      <c r="B36" s="9">
        <f>SUM(B33:B35)</f>
        <v>374310</v>
      </c>
      <c r="C36" s="27">
        <f>B36/TOTAL_SALES</f>
        <v>0.10408593826253149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123900</v>
      </c>
      <c r="C39" s="26">
        <f>B39/TOTAL_SALES</f>
        <v>3.4453388236295186E-2</v>
      </c>
      <c r="D39" s="38"/>
    </row>
    <row r="40" spans="1:4" x14ac:dyDescent="0.2">
      <c r="A40" s="12" t="s">
        <v>27</v>
      </c>
      <c r="B40" s="11">
        <v>74000</v>
      </c>
      <c r="C40" s="29">
        <f>B40/TOTAL_SALES</f>
        <v>2.05774877278922E-2</v>
      </c>
      <c r="D40" s="43"/>
    </row>
    <row r="41" spans="1:4" ht="16" thickBot="1" x14ac:dyDescent="0.25">
      <c r="A41" s="8" t="s">
        <v>36</v>
      </c>
      <c r="B41" s="9">
        <f>SUM(B39:B40)</f>
        <v>197900</v>
      </c>
      <c r="C41" s="27">
        <f>B41/TOTAL_SALES</f>
        <v>5.5030875964187383E-2</v>
      </c>
      <c r="D41" s="39"/>
    </row>
    <row r="42" spans="1:4" ht="16" thickTop="1" x14ac:dyDescent="0.2">
      <c r="C42" s="14"/>
      <c r="D42" s="40"/>
    </row>
    <row r="43" spans="1:4" ht="17" thickBot="1" x14ac:dyDescent="0.25">
      <c r="A43" s="17" t="s">
        <v>28</v>
      </c>
      <c r="B43" s="19">
        <f>B30-B36-B41</f>
        <v>195550</v>
      </c>
      <c r="C43" s="28">
        <f>B43/TOTAL_SALES</f>
        <v>5.4377401691747568E-2</v>
      </c>
      <c r="D43" s="42">
        <f>Pretax_Profit_Percent</f>
        <v>0.04</v>
      </c>
    </row>
    <row r="44" spans="1:4" x14ac:dyDescent="0.2"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G42" xr:uid="{00000000-0002-0000-0700-000000000000}"/>
  </dataValidation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F9746-AA85-45F8-AE78-DC2B7378BB1C}">
  <dimension ref="A1:G44"/>
  <sheetViews>
    <sheetView zoomScale="120" zoomScaleNormal="120" workbookViewId="0">
      <selection activeCell="C5" sqref="C5:C43"/>
    </sheetView>
  </sheetViews>
  <sheetFormatPr baseColWidth="10" defaultColWidth="9.1640625" defaultRowHeight="15" x14ac:dyDescent="0.2"/>
  <cols>
    <col min="1" max="1" width="37.83203125" style="13" customWidth="1"/>
    <col min="2" max="2" width="14.83203125" style="13" customWidth="1"/>
    <col min="3" max="3" width="16" style="13" customWidth="1"/>
    <col min="4" max="4" width="12.6640625" style="13" customWidth="1"/>
    <col min="5" max="5" width="3.6640625" style="13" customWidth="1"/>
    <col min="6" max="6" width="21.5" style="13" customWidth="1"/>
    <col min="7" max="7" width="26.33203125" style="13" customWidth="1"/>
    <col min="8" max="8" width="16.83203125" style="13" customWidth="1"/>
    <col min="9" max="9" width="11.5" style="13" customWidth="1"/>
    <col min="10" max="10" width="9.1640625" style="13"/>
    <col min="11" max="11" width="14.5" style="13" customWidth="1"/>
    <col min="12" max="16384" width="9.1640625" style="13"/>
  </cols>
  <sheetData>
    <row r="1" spans="1:7" ht="28" x14ac:dyDescent="0.3">
      <c r="A1" s="1" t="s">
        <v>77</v>
      </c>
    </row>
    <row r="2" spans="1:7" ht="16" x14ac:dyDescent="0.2">
      <c r="A2" s="3" t="s">
        <v>109</v>
      </c>
    </row>
    <row r="3" spans="1:7" ht="16" thickBot="1" x14ac:dyDescent="0.25"/>
    <row r="4" spans="1:7" ht="18" thickTop="1" thickBot="1" x14ac:dyDescent="0.25">
      <c r="A4" s="15" t="s">
        <v>3</v>
      </c>
      <c r="B4" s="16"/>
      <c r="C4" s="37" t="s">
        <v>24</v>
      </c>
      <c r="D4" s="37" t="s">
        <v>43</v>
      </c>
      <c r="F4" s="53" t="s">
        <v>104</v>
      </c>
      <c r="G4" s="54">
        <v>5</v>
      </c>
    </row>
    <row r="5" spans="1:7" ht="16" thickTop="1" x14ac:dyDescent="0.2">
      <c r="A5" s="5" t="s">
        <v>5</v>
      </c>
      <c r="B5" s="6">
        <v>1597424</v>
      </c>
      <c r="C5" s="26">
        <f>B5/TOTAL_SALES</f>
        <v>0.82373161212074963</v>
      </c>
      <c r="D5" s="38"/>
      <c r="F5" s="20" t="s">
        <v>93</v>
      </c>
      <c r="G5" s="21" t="s">
        <v>102</v>
      </c>
    </row>
    <row r="6" spans="1:7" ht="15" customHeight="1" x14ac:dyDescent="0.2">
      <c r="A6" s="5" t="s">
        <v>6</v>
      </c>
      <c r="B6" s="7">
        <v>341829</v>
      </c>
      <c r="C6" s="26">
        <f>B6/TOTAL_SALES</f>
        <v>0.17626838787925042</v>
      </c>
      <c r="D6" s="38"/>
      <c r="F6" s="22" t="s">
        <v>94</v>
      </c>
      <c r="G6" s="23" t="s">
        <v>80</v>
      </c>
    </row>
    <row r="7" spans="1:7" ht="15" customHeight="1" thickBot="1" x14ac:dyDescent="0.25">
      <c r="A7" s="8" t="s">
        <v>4</v>
      </c>
      <c r="B7" s="9">
        <f>SUM(B5:B6)</f>
        <v>1939253</v>
      </c>
      <c r="C7" s="27">
        <f>C5+C6</f>
        <v>1</v>
      </c>
      <c r="D7" s="39"/>
      <c r="F7" s="59" t="s">
        <v>95</v>
      </c>
      <c r="G7" s="58" t="s">
        <v>78</v>
      </c>
    </row>
    <row r="8" spans="1:7" ht="15" customHeight="1" thickTop="1" x14ac:dyDescent="0.2">
      <c r="C8" s="14"/>
      <c r="D8" s="40"/>
      <c r="F8" s="59"/>
      <c r="G8" s="58"/>
    </row>
    <row r="9" spans="1:7" ht="17" thickBot="1" x14ac:dyDescent="0.25">
      <c r="A9" s="15" t="s">
        <v>25</v>
      </c>
      <c r="B9" s="16"/>
      <c r="C9" s="16"/>
      <c r="D9" s="41"/>
      <c r="F9" s="24" t="s">
        <v>66</v>
      </c>
      <c r="G9" s="25" t="s">
        <v>21</v>
      </c>
    </row>
    <row r="10" spans="1:7" ht="16" thickTop="1" x14ac:dyDescent="0.2">
      <c r="A10" s="5" t="s">
        <v>7</v>
      </c>
      <c r="B10" s="7">
        <v>512642</v>
      </c>
      <c r="C10" s="26">
        <f>B10/B5</f>
        <v>0.32091792786386081</v>
      </c>
      <c r="D10" s="38"/>
    </row>
    <row r="11" spans="1:7" x14ac:dyDescent="0.2">
      <c r="A11" s="5" t="s">
        <v>8</v>
      </c>
      <c r="B11" s="7">
        <v>91489</v>
      </c>
      <c r="C11" s="26">
        <f>B11/B6</f>
        <v>0.26764551866576564</v>
      </c>
      <c r="D11" s="38"/>
    </row>
    <row r="12" spans="1:7" ht="16" thickBot="1" x14ac:dyDescent="0.25">
      <c r="A12" s="8" t="s">
        <v>37</v>
      </c>
      <c r="B12" s="9">
        <f>SUM(B10:B11)</f>
        <v>604131</v>
      </c>
      <c r="C12" s="27">
        <f>B12/TOTAL_SALES</f>
        <v>0.31152768617606885</v>
      </c>
      <c r="D12" s="39">
        <f>COGS_Percent</f>
        <v>0.3</v>
      </c>
    </row>
    <row r="13" spans="1:7" ht="16" thickTop="1" x14ac:dyDescent="0.2">
      <c r="C13" s="14"/>
      <c r="D13" s="40"/>
    </row>
    <row r="14" spans="1:7" ht="16" x14ac:dyDescent="0.2">
      <c r="A14" s="15" t="s">
        <v>46</v>
      </c>
      <c r="B14" s="16"/>
      <c r="C14" s="16"/>
      <c r="D14" s="41"/>
    </row>
    <row r="15" spans="1:7" x14ac:dyDescent="0.2">
      <c r="A15" s="5" t="s">
        <v>57</v>
      </c>
      <c r="B15" s="7">
        <v>545250</v>
      </c>
      <c r="C15" s="26">
        <f>B15/TOTAL_SALES</f>
        <v>0.28116496403512076</v>
      </c>
      <c r="D15" s="38"/>
    </row>
    <row r="16" spans="1:7" x14ac:dyDescent="0.2">
      <c r="A16" s="5" t="s">
        <v>9</v>
      </c>
      <c r="B16" s="7">
        <v>125000</v>
      </c>
      <c r="C16" s="26">
        <f>B16/TOTAL_SALES</f>
        <v>6.445780926985803E-2</v>
      </c>
      <c r="D16" s="38"/>
    </row>
    <row r="17" spans="1:4" x14ac:dyDescent="0.2">
      <c r="A17" s="5" t="s">
        <v>30</v>
      </c>
      <c r="B17" s="7">
        <v>64189</v>
      </c>
      <c r="C17" s="26">
        <f>B17/TOTAL_SALES</f>
        <v>3.3099858553783341E-2</v>
      </c>
      <c r="D17" s="38"/>
    </row>
    <row r="18" spans="1:4" ht="16" thickBot="1" x14ac:dyDescent="0.25">
      <c r="A18" s="8" t="s">
        <v>47</v>
      </c>
      <c r="B18" s="9">
        <f>SUM(B15:B17)</f>
        <v>734439</v>
      </c>
      <c r="C18" s="27">
        <f>B18/TOTAL_SALES</f>
        <v>0.37872263185876209</v>
      </c>
      <c r="D18" s="39">
        <f>Payroll_Percent</f>
        <v>0.35</v>
      </c>
    </row>
    <row r="19" spans="1:4" ht="16" thickTop="1" x14ac:dyDescent="0.2">
      <c r="C19" s="14"/>
      <c r="D19" s="40"/>
    </row>
    <row r="20" spans="1:4" ht="17" thickBot="1" x14ac:dyDescent="0.25">
      <c r="A20" s="17" t="s">
        <v>31</v>
      </c>
      <c r="B20" s="19">
        <f>B12+B18</f>
        <v>1338570</v>
      </c>
      <c r="C20" s="28">
        <f>B20/TOTAL_SALES</f>
        <v>0.69025031803483095</v>
      </c>
      <c r="D20" s="42">
        <f>Prime_Cost_Percent</f>
        <v>0.65</v>
      </c>
    </row>
    <row r="21" spans="1:4" ht="16" x14ac:dyDescent="0.2">
      <c r="A21" s="4"/>
      <c r="B21" s="10"/>
      <c r="C21" s="26"/>
      <c r="D21" s="38"/>
    </row>
    <row r="22" spans="1:4" ht="16" x14ac:dyDescent="0.2">
      <c r="A22" s="15" t="s">
        <v>32</v>
      </c>
      <c r="B22" s="16"/>
      <c r="C22" s="16"/>
      <c r="D22" s="41"/>
    </row>
    <row r="23" spans="1:4" x14ac:dyDescent="0.2">
      <c r="A23" s="5" t="s">
        <v>13</v>
      </c>
      <c r="B23" s="7">
        <v>34150</v>
      </c>
      <c r="C23" s="26">
        <f t="shared" ref="C23:C28" si="0">B23/TOTAL_SALES</f>
        <v>1.7609873492525213E-2</v>
      </c>
      <c r="D23" s="38"/>
    </row>
    <row r="24" spans="1:4" x14ac:dyDescent="0.2">
      <c r="A24" s="5" t="s">
        <v>11</v>
      </c>
      <c r="B24" s="7">
        <v>73289</v>
      </c>
      <c r="C24" s="26">
        <f t="shared" si="0"/>
        <v>3.7792387068629002E-2</v>
      </c>
      <c r="D24" s="38"/>
    </row>
    <row r="25" spans="1:4" x14ac:dyDescent="0.2">
      <c r="A25" s="5" t="s">
        <v>12</v>
      </c>
      <c r="B25" s="7">
        <v>41400</v>
      </c>
      <c r="C25" s="26">
        <f t="shared" si="0"/>
        <v>2.1348426430176981E-2</v>
      </c>
      <c r="D25" s="38"/>
    </row>
    <row r="26" spans="1:4" x14ac:dyDescent="0.2">
      <c r="A26" s="5" t="s">
        <v>10</v>
      </c>
      <c r="B26" s="7">
        <v>42150</v>
      </c>
      <c r="C26" s="26">
        <f t="shared" si="0"/>
        <v>2.173517328579613E-2</v>
      </c>
      <c r="D26" s="38"/>
    </row>
    <row r="27" spans="1:4" x14ac:dyDescent="0.2">
      <c r="A27" s="5" t="s">
        <v>79</v>
      </c>
      <c r="B27" s="7">
        <v>38162</v>
      </c>
      <c r="C27" s="26">
        <f t="shared" si="0"/>
        <v>1.9678711338850578E-2</v>
      </c>
      <c r="D27" s="38"/>
    </row>
    <row r="28" spans="1:4" ht="16" thickBot="1" x14ac:dyDescent="0.25">
      <c r="A28" s="8" t="s">
        <v>33</v>
      </c>
      <c r="B28" s="9">
        <f>SUM(B23:B27)</f>
        <v>229151</v>
      </c>
      <c r="C28" s="27">
        <f t="shared" si="0"/>
        <v>0.1181645716159779</v>
      </c>
      <c r="D28" s="39"/>
    </row>
    <row r="29" spans="1:4" ht="16" thickTop="1" x14ac:dyDescent="0.2">
      <c r="C29" s="14"/>
      <c r="D29" s="40"/>
    </row>
    <row r="30" spans="1:4" ht="17" thickBot="1" x14ac:dyDescent="0.25">
      <c r="A30" s="17" t="s">
        <v>49</v>
      </c>
      <c r="B30" s="19">
        <f>B7-B20-B28</f>
        <v>371532</v>
      </c>
      <c r="C30" s="28">
        <f>B30/TOTAL_SALES</f>
        <v>0.19158511034919115</v>
      </c>
      <c r="D30" s="42">
        <f>Controllable_Profit_Percent</f>
        <v>0.22</v>
      </c>
    </row>
    <row r="31" spans="1:4" x14ac:dyDescent="0.2">
      <c r="C31" s="14"/>
      <c r="D31" s="40"/>
    </row>
    <row r="32" spans="1:4" ht="16" x14ac:dyDescent="0.2">
      <c r="A32" s="15" t="s">
        <v>34</v>
      </c>
      <c r="B32" s="16"/>
      <c r="C32" s="16"/>
      <c r="D32" s="41"/>
    </row>
    <row r="33" spans="1:4" x14ac:dyDescent="0.2">
      <c r="A33" s="5" t="s">
        <v>14</v>
      </c>
      <c r="B33" s="7">
        <v>83900</v>
      </c>
      <c r="C33" s="26">
        <f>B33/TOTAL_SALES</f>
        <v>4.3264081581928709E-2</v>
      </c>
      <c r="D33" s="38"/>
    </row>
    <row r="34" spans="1:4" x14ac:dyDescent="0.2">
      <c r="A34" s="5" t="s">
        <v>15</v>
      </c>
      <c r="B34" s="7">
        <v>53200</v>
      </c>
      <c r="C34" s="26">
        <f>B34/TOTAL_SALES</f>
        <v>2.7433243625251579E-2</v>
      </c>
      <c r="D34" s="38"/>
    </row>
    <row r="35" spans="1:4" x14ac:dyDescent="0.2">
      <c r="A35" s="5" t="s">
        <v>16</v>
      </c>
      <c r="B35" s="7">
        <v>39850</v>
      </c>
      <c r="C35" s="26">
        <f>B35/TOTAL_SALES</f>
        <v>2.0549149595230742E-2</v>
      </c>
      <c r="D35" s="38"/>
    </row>
    <row r="36" spans="1:4" ht="16" thickBot="1" x14ac:dyDescent="0.25">
      <c r="A36" s="8" t="s">
        <v>38</v>
      </c>
      <c r="B36" s="9">
        <f>SUM(B33:B35)</f>
        <v>176950</v>
      </c>
      <c r="C36" s="27">
        <f>B36/TOTAL_SALES</f>
        <v>9.1246474802411034E-2</v>
      </c>
      <c r="D36" s="39">
        <f>Occupancy_Percent</f>
        <v>0.1</v>
      </c>
    </row>
    <row r="37" spans="1:4" ht="16" thickTop="1" x14ac:dyDescent="0.2">
      <c r="C37" s="14"/>
      <c r="D37" s="40"/>
    </row>
    <row r="38" spans="1:4" ht="16" x14ac:dyDescent="0.2">
      <c r="A38" s="15" t="s">
        <v>35</v>
      </c>
      <c r="B38" s="16"/>
      <c r="C38" s="16"/>
      <c r="D38" s="41"/>
    </row>
    <row r="39" spans="1:4" x14ac:dyDescent="0.2">
      <c r="A39" s="5" t="s">
        <v>26</v>
      </c>
      <c r="B39" s="7">
        <v>55178</v>
      </c>
      <c r="C39" s="26">
        <f>B39/TOTAL_SALES</f>
        <v>2.8453223999137814E-2</v>
      </c>
      <c r="D39" s="38"/>
    </row>
    <row r="40" spans="1:4" x14ac:dyDescent="0.2">
      <c r="A40" s="12" t="s">
        <v>27</v>
      </c>
      <c r="B40" s="11">
        <v>39400</v>
      </c>
      <c r="C40" s="29">
        <f>B40/TOTAL_SALES</f>
        <v>2.0317101481859251E-2</v>
      </c>
      <c r="D40" s="43"/>
    </row>
    <row r="41" spans="1:4" ht="16" thickBot="1" x14ac:dyDescent="0.25">
      <c r="A41" s="8" t="s">
        <v>36</v>
      </c>
      <c r="B41" s="9">
        <f>SUM(B39:B40)</f>
        <v>94578</v>
      </c>
      <c r="C41" s="27">
        <f>B41/TOTAL_SALES</f>
        <v>4.8770325480997065E-2</v>
      </c>
      <c r="D41" s="39"/>
    </row>
    <row r="42" spans="1:4" ht="16" thickTop="1" x14ac:dyDescent="0.2">
      <c r="C42" s="14"/>
      <c r="D42" s="40"/>
    </row>
    <row r="43" spans="1:4" ht="17" thickBot="1" x14ac:dyDescent="0.25">
      <c r="A43" s="17" t="s">
        <v>28</v>
      </c>
      <c r="B43" s="19">
        <f>B30-B36-B41</f>
        <v>100004</v>
      </c>
      <c r="C43" s="28">
        <f>B43/TOTAL_SALES</f>
        <v>5.1568310065783059E-2</v>
      </c>
      <c r="D43" s="42">
        <f>Pretax_Profit_Percent</f>
        <v>0.04</v>
      </c>
    </row>
    <row r="44" spans="1:4" x14ac:dyDescent="0.2">
      <c r="C44" s="14"/>
      <c r="D44" s="40"/>
    </row>
  </sheetData>
  <mergeCells count="2">
    <mergeCell ref="G7:G8"/>
    <mergeCell ref="F7:F8"/>
  </mergeCells>
  <dataValidations count="1">
    <dataValidation allowBlank="1" error="pavI8MeUFtEyxX2I4tky9016eb9f-56fa-467a-8b51-4e6c86b2b6bc" sqref="A1:G42" xr:uid="{00000000-0002-0000-0800-000000000000}"/>
  </dataValidations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{9016eb9f-56fa-467a-8b51-4e6c86b2b6bc}</UserID>
  <AssignmentID>{9016eb9f-56fa-467a-8b51-4e6c86b2b6bc}</AssignmentID>
</GradingEngineProps>
</file>

<file path=customXml/itemProps1.xml><?xml version="1.0" encoding="utf-8"?>
<ds:datastoreItem xmlns:ds="http://schemas.openxmlformats.org/officeDocument/2006/customXml" ds:itemID="{3214A0B3-2EAF-4999-AC2B-302630DD3AB4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Documentation</vt:lpstr>
      <vt:lpstr>Region Summary</vt:lpstr>
      <vt:lpstr>Grill5-01</vt:lpstr>
      <vt:lpstr>Grill5-02</vt:lpstr>
      <vt:lpstr>Grill5-03</vt:lpstr>
      <vt:lpstr>Grill5-04</vt:lpstr>
      <vt:lpstr>Grill5-05</vt:lpstr>
      <vt:lpstr>Grill5-06</vt:lpstr>
      <vt:lpstr>Grill5-07</vt:lpstr>
      <vt:lpstr>Grill5-08</vt:lpstr>
      <vt:lpstr>Terms and Definitions</vt:lpstr>
      <vt:lpstr>COGS_Percent</vt:lpstr>
      <vt:lpstr>Controllable_Profit_Percent</vt:lpstr>
      <vt:lpstr>Occupancy_Percent</vt:lpstr>
      <vt:lpstr>Payroll_Percent</vt:lpstr>
      <vt:lpstr>Pretax_Profit_Percent</vt:lpstr>
      <vt:lpstr>Prime_Cost_Percent</vt:lpstr>
      <vt:lpstr>'Grill5-01'!TOTAL_SALES</vt:lpstr>
      <vt:lpstr>'Grill5-02'!TOTAL_SALES</vt:lpstr>
      <vt:lpstr>'Grill5-03'!TOTAL_SALES</vt:lpstr>
      <vt:lpstr>'Grill5-04'!TOTAL_SALES</vt:lpstr>
      <vt:lpstr>'Grill5-05'!TOTAL_SALES</vt:lpstr>
      <vt:lpstr>'Grill5-06'!TOTAL_SALES</vt:lpstr>
      <vt:lpstr>'Grill5-07'!TOTAL_SALES</vt:lpstr>
      <vt:lpstr>'Grill5-08'!TOTAL_SALES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Thilak Addagatla</cp:lastModifiedBy>
  <dcterms:created xsi:type="dcterms:W3CDTF">2018-09-10T21:36:17Z</dcterms:created>
  <dcterms:modified xsi:type="dcterms:W3CDTF">2022-10-03T01:10:16Z</dcterms:modified>
</cp:coreProperties>
</file>