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aarten\Google Drive\Projects\Things4u\things4u.github.io\HardwareGuide\Batteries\"/>
    </mc:Choice>
  </mc:AlternateContent>
  <bookViews>
    <workbookView xWindow="0" yWindow="0" windowWidth="19365" windowHeight="10665" activeTab="1"/>
  </bookViews>
  <sheets>
    <sheet name="Batterij" sheetId="2" r:id="rId1"/>
    <sheet name="Sensor" sheetId="3" r:id="rId2"/>
    <sheet name="downlink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5" l="1"/>
  <c r="I9" i="5"/>
  <c r="I8" i="5"/>
  <c r="I5" i="5"/>
  <c r="I6" i="5"/>
  <c r="H5" i="5"/>
  <c r="H17" i="5" l="1"/>
  <c r="R15" i="3" l="1"/>
  <c r="V15" i="3" s="1"/>
  <c r="W15" i="3" s="1"/>
  <c r="Q16" i="3"/>
  <c r="R16" i="3" s="1"/>
  <c r="V16" i="3" s="1"/>
  <c r="W16" i="3" s="1"/>
  <c r="R18" i="3"/>
  <c r="V18" i="3" s="1"/>
  <c r="W18" i="3" s="1"/>
  <c r="S4" i="2"/>
  <c r="I4" i="2"/>
  <c r="M4" i="2" s="1"/>
  <c r="N4" i="2" s="1"/>
  <c r="I26" i="2" l="1"/>
  <c r="M26" i="2" s="1"/>
  <c r="N26" i="2" s="1"/>
  <c r="I16" i="2" l="1"/>
  <c r="M16" i="2" s="1"/>
  <c r="N16" i="2" s="1"/>
  <c r="I25" i="2" l="1"/>
  <c r="M25" i="2" s="1"/>
  <c r="N25" i="2" s="1"/>
  <c r="I14" i="2"/>
  <c r="M14" i="2" s="1"/>
  <c r="N14" i="2" s="1"/>
  <c r="I5" i="2"/>
  <c r="M5" i="2" s="1"/>
  <c r="N5" i="2" s="1"/>
  <c r="I11" i="2" l="1"/>
  <c r="M11" i="2" s="1"/>
  <c r="N11" i="2" s="1"/>
  <c r="I7" i="2"/>
  <c r="M7" i="2" s="1"/>
  <c r="N7" i="2" s="1"/>
  <c r="I20" i="2"/>
  <c r="M20" i="2" s="1"/>
  <c r="N20" i="2" s="1"/>
  <c r="I18" i="2"/>
  <c r="M18" i="2" s="1"/>
  <c r="N18" i="2" s="1"/>
  <c r="I17" i="2"/>
  <c r="M17" i="2" s="1"/>
  <c r="N17" i="2" s="1"/>
  <c r="I12" i="2" l="1"/>
  <c r="M12" i="2" s="1"/>
  <c r="N12" i="2" s="1"/>
</calcChain>
</file>

<file path=xl/comments1.xml><?xml version="1.0" encoding="utf-8"?>
<comments xmlns="http://schemas.openxmlformats.org/spreadsheetml/2006/main">
  <authors>
    <author>Maarten Westenberg</author>
  </authors>
  <commentList>
    <comment ref="Q15" authorId="0" shapeId="0">
      <text>
        <r>
          <rPr>
            <b/>
            <sz val="9"/>
            <color indexed="81"/>
            <rFont val="Tahoma"/>
            <family val="2"/>
          </rPr>
          <t>Maarten Westenberg:</t>
        </r>
        <r>
          <rPr>
            <sz val="9"/>
            <color indexed="81"/>
            <rFont val="Tahoma"/>
            <family val="2"/>
          </rPr>
          <t xml:space="preserve">
Once very 3 hours
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Maarten Westenberg:</t>
        </r>
        <r>
          <rPr>
            <sz val="9"/>
            <color indexed="81"/>
            <rFont val="Tahoma"/>
            <family val="2"/>
          </rPr>
          <t xml:space="preserve">
Once very 3 hours
</t>
        </r>
      </text>
    </comment>
  </commentList>
</comments>
</file>

<file path=xl/comments2.xml><?xml version="1.0" encoding="utf-8"?>
<comments xmlns="http://schemas.openxmlformats.org/spreadsheetml/2006/main">
  <authors>
    <author>Maarten Westenberg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Maarten Westenberg:</t>
        </r>
        <r>
          <rPr>
            <sz val="9"/>
            <color indexed="81"/>
            <rFont val="Tahoma"/>
            <family val="2"/>
          </rPr>
          <t xml:space="preserve">
Na verloop van tijd stopt bij met downlink.
- node reset op backend werkt niet
-- zowel nit met ttn application
-- als met ttnctl
- Eerst kijken of gateway reboot helpt</t>
        </r>
      </text>
    </comment>
  </commentList>
</comments>
</file>

<file path=xl/sharedStrings.xml><?xml version="1.0" encoding="utf-8"?>
<sst xmlns="http://schemas.openxmlformats.org/spreadsheetml/2006/main" count="336" uniqueCount="148">
  <si>
    <t>mAh</t>
  </si>
  <si>
    <t>Sensor</t>
  </si>
  <si>
    <t>zenden</t>
  </si>
  <si>
    <t>Snooze</t>
  </si>
  <si>
    <t>Time</t>
  </si>
  <si>
    <t>Batterij</t>
  </si>
  <si>
    <t>Loss</t>
  </si>
  <si>
    <t>TTl</t>
  </si>
  <si>
    <t>mA /sec</t>
  </si>
  <si>
    <t>Time (hr)</t>
  </si>
  <si>
    <t>Time (dy)</t>
  </si>
  <si>
    <t>Pwr (mAh)</t>
  </si>
  <si>
    <t>Pwr (mA)</t>
  </si>
  <si>
    <t>Pwr(mA)</t>
  </si>
  <si>
    <t>lora-68</t>
  </si>
  <si>
    <t>Compute</t>
  </si>
  <si>
    <t>lora-11</t>
  </si>
  <si>
    <t>stack</t>
  </si>
  <si>
    <t>LoPo</t>
  </si>
  <si>
    <t>Mcu</t>
  </si>
  <si>
    <t>Arduino 16/3.3</t>
  </si>
  <si>
    <t>Arduino 8/3.3</t>
  </si>
  <si>
    <t>PIR</t>
  </si>
  <si>
    <t>lora-71</t>
  </si>
  <si>
    <t>Inferieure batterij</t>
  </si>
  <si>
    <t>lora-01</t>
  </si>
  <si>
    <t>Voltage regulator verwijderd</t>
  </si>
  <si>
    <t>lora-66</t>
  </si>
  <si>
    <t>V</t>
  </si>
  <si>
    <t>lora-67</t>
  </si>
  <si>
    <t>Power usage &gt; 50mA</t>
  </si>
  <si>
    <t>Lora-65</t>
  </si>
  <si>
    <t>3 x AA Batteries</t>
  </si>
  <si>
    <t>GTF 19650</t>
  </si>
  <si>
    <t>lora-70</t>
  </si>
  <si>
    <t>Date</t>
  </si>
  <si>
    <t>What</t>
  </si>
  <si>
    <t>LS14500 installed; led en regulator verwijderd</t>
  </si>
  <si>
    <t>nieuwe MCU, 18650</t>
  </si>
  <si>
    <t>600mAh vervangen door 2800mAh, LS14505</t>
  </si>
  <si>
    <t>Plaatsen paarse 18650</t>
  </si>
  <si>
    <t>HTU21</t>
  </si>
  <si>
    <t>lora-65</t>
  </si>
  <si>
    <t>LMIC-1.54</t>
  </si>
  <si>
    <t>sketch</t>
  </si>
  <si>
    <t>time</t>
  </si>
  <si>
    <t>XMIT</t>
  </si>
  <si>
    <t>powe</t>
  </si>
  <si>
    <t>ADMIN</t>
  </si>
  <si>
    <t>SLEEP</t>
  </si>
  <si>
    <t>AVG</t>
  </si>
  <si>
    <t>lora-45</t>
  </si>
  <si>
    <t>lora-43</t>
  </si>
  <si>
    <t>import</t>
  </si>
  <si>
    <t>lora-37</t>
  </si>
  <si>
    <t>LS14500</t>
  </si>
  <si>
    <t>File</t>
  </si>
  <si>
    <t>nano-65-AM2315-1ch-p4</t>
  </si>
  <si>
    <t>nano-66-HTU-1ch-p4</t>
  </si>
  <si>
    <t>AM2315</t>
  </si>
  <si>
    <t>Quhwa multibutton</t>
  </si>
  <si>
    <t>ABP</t>
  </si>
  <si>
    <t>OTAA</t>
  </si>
  <si>
    <t>SF</t>
  </si>
  <si>
    <t>lora-46</t>
  </si>
  <si>
    <t>lora-41</t>
  </si>
  <si>
    <t>lora-69</t>
  </si>
  <si>
    <t>MultiButton</t>
  </si>
  <si>
    <t>Temp/Humi</t>
  </si>
  <si>
    <t>lora-72</t>
  </si>
  <si>
    <t>ds18b20</t>
  </si>
  <si>
    <t>no sensors, power hungry</t>
  </si>
  <si>
    <t>esp-69-mq135-p4</t>
  </si>
  <si>
    <t>*</t>
  </si>
  <si>
    <t>ESP8266</t>
  </si>
  <si>
    <t>usb</t>
  </si>
  <si>
    <t>Airquality, no lowpower</t>
  </si>
  <si>
    <t>nano-37-HTU-p4</t>
  </si>
  <si>
    <t>wait</t>
  </si>
  <si>
    <t>diff</t>
  </si>
  <si>
    <t>ABP/OTAA</t>
  </si>
  <si>
    <t>LOPO</t>
  </si>
  <si>
    <t>f Gway</t>
  </si>
  <si>
    <t>1ch Gway</t>
  </si>
  <si>
    <t>Note</t>
  </si>
  <si>
    <t>luminescense</t>
  </si>
  <si>
    <t>Stack</t>
  </si>
  <si>
    <t>1.54</t>
  </si>
  <si>
    <t>MCU</t>
  </si>
  <si>
    <t>AT328-16</t>
  </si>
  <si>
    <t>Does DownLink work?</t>
  </si>
  <si>
    <t>#bytes</t>
  </si>
  <si>
    <t>1ch delay</t>
  </si>
  <si>
    <t>msec</t>
  </si>
  <si>
    <t>Teensy-LC</t>
  </si>
  <si>
    <t>yes</t>
  </si>
  <si>
    <t>mbutton</t>
  </si>
  <si>
    <t>yesy</t>
  </si>
  <si>
    <t>--</t>
  </si>
  <si>
    <t>1208, 1221</t>
  </si>
  <si>
    <t>usec</t>
  </si>
  <si>
    <t>No</t>
  </si>
  <si>
    <t>no</t>
  </si>
  <si>
    <t>At some moment the down stops -&gt; reboot the node with the IDE</t>
  </si>
  <si>
    <t>nano with luminescense</t>
  </si>
  <si>
    <t>none</t>
  </si>
  <si>
    <t>software version 3.1</t>
  </si>
  <si>
    <t>Teensy</t>
  </si>
  <si>
    <t>lora-49</t>
  </si>
  <si>
    <t>Nano with PIR</t>
  </si>
  <si>
    <t>lora-7</t>
  </si>
  <si>
    <t>van Gerrevink</t>
  </si>
  <si>
    <t>lora-5</t>
  </si>
  <si>
    <t>GPS node</t>
  </si>
  <si>
    <t>lora-39</t>
  </si>
  <si>
    <t>Luchtkwaliteit ESP</t>
  </si>
  <si>
    <t>nano-68-HTU-1ch-P4</t>
  </si>
  <si>
    <t>Arduino 16/3,3</t>
  </si>
  <si>
    <t>1750, LOWPOWER</t>
  </si>
  <si>
    <t>lora-10</t>
  </si>
  <si>
    <t>LOWPOWER==3</t>
  </si>
  <si>
    <t>lora-06</t>
  </si>
  <si>
    <t>lora-08</t>
  </si>
  <si>
    <t>lora-51</t>
  </si>
  <si>
    <t>Nano distance</t>
  </si>
  <si>
    <t>lora53</t>
  </si>
  <si>
    <t>Airquality</t>
  </si>
  <si>
    <t>lora-57</t>
  </si>
  <si>
    <t>Luminesense</t>
  </si>
  <si>
    <t>lora-55</t>
  </si>
  <si>
    <t>Luminescense</t>
  </si>
  <si>
    <t>lora-59</t>
  </si>
  <si>
    <t>SR04 distance</t>
  </si>
  <si>
    <t>dio 4,6,7, Etienne Version</t>
  </si>
  <si>
    <t>dio 4,5,7; Standard PCB</t>
  </si>
  <si>
    <t>adoorn-701</t>
  </si>
  <si>
    <t>adoorn-711</t>
  </si>
  <si>
    <t>lora-63</t>
  </si>
  <si>
    <t>adoorn-713</t>
  </si>
  <si>
    <t>Distance</t>
  </si>
  <si>
    <t>elst-801</t>
  </si>
  <si>
    <t>US-100</t>
  </si>
  <si>
    <t>Distance (no moisture)</t>
  </si>
  <si>
    <t>demo-901</t>
  </si>
  <si>
    <t>Elst-801</t>
  </si>
  <si>
    <t>from serial to analogue</t>
  </si>
  <si>
    <t>demo903</t>
  </si>
  <si>
    <t>elst-803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</si>
</sst>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\ h:mm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9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2" fontId="0" fillId="3" borderId="0" xfId="0" applyNumberFormat="1" applyFill="1"/>
    <xf numFmtId="0" fontId="0" fillId="0" borderId="0" xfId="0" applyFill="1"/>
    <xf numFmtId="9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quotePrefix="1" applyBorder="1"/>
    <xf numFmtId="9" fontId="0" fillId="0" borderId="1" xfId="0" applyNumberFormat="1" applyFill="1" applyBorder="1"/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zoomScaleNormal="100" workbookViewId="0">
      <selection activeCell="I1" sqref="I1:I2"/>
    </sheetView>
  </sheetViews>
  <sheetFormatPr defaultRowHeight="15" x14ac:dyDescent="0.25"/>
  <cols>
    <col min="3" max="3" width="9" customWidth="1"/>
    <col min="4" max="4" width="5.85546875" customWidth="1"/>
    <col min="5" max="5" width="8.5703125" customWidth="1"/>
    <col min="6" max="6" width="5.5703125" customWidth="1"/>
    <col min="7" max="7" width="9.140625" customWidth="1"/>
    <col min="8" max="8" width="5.85546875" customWidth="1"/>
    <col min="9" max="9" width="10.42578125" customWidth="1"/>
    <col min="10" max="10" width="7.85546875" customWidth="1"/>
    <col min="11" max="11" width="9.7109375" customWidth="1"/>
    <col min="12" max="12" width="6.42578125" customWidth="1"/>
    <col min="13" max="13" width="9" customWidth="1"/>
    <col min="14" max="14" width="9.5703125" customWidth="1"/>
    <col min="15" max="15" width="10.85546875" customWidth="1"/>
  </cols>
  <sheetData>
    <row r="1" spans="1:19" x14ac:dyDescent="0.25">
      <c r="C1" t="s">
        <v>2</v>
      </c>
      <c r="E1" t="s">
        <v>15</v>
      </c>
      <c r="G1" t="s">
        <v>3</v>
      </c>
      <c r="I1" t="s">
        <v>7</v>
      </c>
      <c r="J1" t="s">
        <v>5</v>
      </c>
      <c r="K1" t="s">
        <v>5</v>
      </c>
    </row>
    <row r="2" spans="1:19" x14ac:dyDescent="0.25">
      <c r="B2" t="s">
        <v>1</v>
      </c>
      <c r="C2" t="s">
        <v>13</v>
      </c>
      <c r="D2" t="s">
        <v>4</v>
      </c>
      <c r="E2" t="s">
        <v>13</v>
      </c>
      <c r="F2" t="s">
        <v>4</v>
      </c>
      <c r="G2" t="s">
        <v>12</v>
      </c>
      <c r="H2" t="s">
        <v>4</v>
      </c>
      <c r="I2" t="s">
        <v>8</v>
      </c>
      <c r="J2" t="s">
        <v>28</v>
      </c>
      <c r="K2" t="s">
        <v>11</v>
      </c>
      <c r="L2" t="s">
        <v>6</v>
      </c>
      <c r="M2" t="s">
        <v>9</v>
      </c>
      <c r="N2" t="s">
        <v>10</v>
      </c>
      <c r="O2" t="s">
        <v>35</v>
      </c>
      <c r="P2" t="s">
        <v>36</v>
      </c>
    </row>
    <row r="4" spans="1:19" x14ac:dyDescent="0.25">
      <c r="A4" s="8" t="s">
        <v>31</v>
      </c>
      <c r="B4" s="8"/>
      <c r="C4" s="8">
        <v>8</v>
      </c>
      <c r="D4" s="8">
        <v>0.5</v>
      </c>
      <c r="E4" s="8">
        <v>2.2000000000000002</v>
      </c>
      <c r="F4" s="8">
        <v>8</v>
      </c>
      <c r="G4" s="8">
        <v>3.5000000000000003E-2</v>
      </c>
      <c r="H4" s="8">
        <v>10800</v>
      </c>
      <c r="I4" s="8">
        <f>((C4*D4)+(G4*H4)+(E4*F4))/(D4+H4+F4)</f>
        <v>3.6970902530415885E-2</v>
      </c>
      <c r="J4" s="8">
        <v>3.7</v>
      </c>
      <c r="K4" s="8">
        <v>2500</v>
      </c>
      <c r="L4" s="9">
        <v>0.15</v>
      </c>
      <c r="M4" s="8">
        <f>(K4*(1-L4))/I4</f>
        <v>57477.633883883871</v>
      </c>
      <c r="N4" s="10">
        <f>M4/24</f>
        <v>2394.9014118284945</v>
      </c>
      <c r="P4">
        <v>14500</v>
      </c>
      <c r="S4">
        <f>N4/365</f>
        <v>6.5613737310369711</v>
      </c>
    </row>
    <row r="5" spans="1:19" x14ac:dyDescent="0.25">
      <c r="A5" s="5" t="s">
        <v>31</v>
      </c>
      <c r="B5" s="5"/>
      <c r="C5" s="5">
        <v>8</v>
      </c>
      <c r="D5" s="5">
        <v>0.5</v>
      </c>
      <c r="E5" s="5">
        <v>2.2000000000000002</v>
      </c>
      <c r="F5" s="5">
        <v>8</v>
      </c>
      <c r="G5" s="5">
        <v>3.5000000000000003E-2</v>
      </c>
      <c r="H5" s="5">
        <v>90</v>
      </c>
      <c r="I5" s="5">
        <f>((C5*D5)+(G5*H5)+(E5*F5))/(D5+H5+F5)</f>
        <v>0.2512690355329949</v>
      </c>
      <c r="J5" s="5">
        <v>3.7</v>
      </c>
      <c r="K5" s="5">
        <v>2500</v>
      </c>
      <c r="L5" s="6">
        <v>0.15</v>
      </c>
      <c r="M5" s="5">
        <f>(K5*(1-L5))/I5</f>
        <v>8457.0707070707085</v>
      </c>
      <c r="N5" s="7">
        <f>M5/24</f>
        <v>352.37794612794619</v>
      </c>
      <c r="P5" t="s">
        <v>33</v>
      </c>
    </row>
    <row r="6" spans="1:19" x14ac:dyDescent="0.25">
      <c r="L6" s="1"/>
      <c r="N6" s="2"/>
    </row>
    <row r="7" spans="1:19" x14ac:dyDescent="0.25">
      <c r="A7" t="s">
        <v>27</v>
      </c>
      <c r="C7">
        <v>8</v>
      </c>
      <c r="D7">
        <v>0.5</v>
      </c>
      <c r="E7">
        <v>2.2000000000000002</v>
      </c>
      <c r="F7">
        <v>7</v>
      </c>
      <c r="G7">
        <v>0.02</v>
      </c>
      <c r="H7">
        <v>90</v>
      </c>
      <c r="I7">
        <f>((C7*D7)+(G7*H7)+(E7*F7))/(D7+H7+F7)</f>
        <v>0.21743589743589747</v>
      </c>
      <c r="J7">
        <v>3.2</v>
      </c>
      <c r="K7">
        <v>1000</v>
      </c>
      <c r="L7" s="1">
        <v>0.15</v>
      </c>
      <c r="M7">
        <f>(K7*(1-L7))/I7</f>
        <v>3909.1981132075466</v>
      </c>
      <c r="N7" s="2">
        <f>M7/24</f>
        <v>162.8832547169811</v>
      </c>
      <c r="O7" s="3">
        <v>42564</v>
      </c>
      <c r="P7" s="3" t="s">
        <v>38</v>
      </c>
    </row>
    <row r="9" spans="1:19" x14ac:dyDescent="0.25">
      <c r="A9" t="s">
        <v>29</v>
      </c>
      <c r="D9">
        <v>0.5</v>
      </c>
      <c r="F9">
        <v>7</v>
      </c>
      <c r="H9">
        <v>82.5</v>
      </c>
      <c r="P9" t="s">
        <v>30</v>
      </c>
    </row>
    <row r="11" spans="1:19" x14ac:dyDescent="0.25">
      <c r="A11" s="5" t="s">
        <v>14</v>
      </c>
      <c r="B11" s="5" t="s">
        <v>41</v>
      </c>
      <c r="C11" s="5">
        <v>8</v>
      </c>
      <c r="D11" s="5">
        <v>0.5</v>
      </c>
      <c r="E11" s="5">
        <v>2.2000000000000002</v>
      </c>
      <c r="F11" s="5">
        <v>8</v>
      </c>
      <c r="G11" s="5">
        <v>0.08</v>
      </c>
      <c r="H11" s="5">
        <v>90</v>
      </c>
      <c r="I11" s="5">
        <f>((C11*D11)+(G11*H11)+(E11*F11))/(D11+H11+F11)</f>
        <v>0.29238578680203048</v>
      </c>
      <c r="J11" s="5">
        <v>4.5</v>
      </c>
      <c r="K11" s="5">
        <v>2500</v>
      </c>
      <c r="L11" s="6">
        <v>0.15</v>
      </c>
      <c r="M11" s="5">
        <f>(K11*(1-L11))/I11</f>
        <v>7267.7951388888887</v>
      </c>
      <c r="N11" s="7">
        <f>M11/24</f>
        <v>302.8247974537037</v>
      </c>
      <c r="P11" t="s">
        <v>32</v>
      </c>
    </row>
    <row r="12" spans="1:19" x14ac:dyDescent="0.25">
      <c r="A12" t="s">
        <v>14</v>
      </c>
      <c r="B12" t="s">
        <v>41</v>
      </c>
      <c r="C12">
        <v>8</v>
      </c>
      <c r="D12">
        <v>0.5</v>
      </c>
      <c r="E12">
        <v>2.2000000000000002</v>
      </c>
      <c r="F12">
        <v>8</v>
      </c>
      <c r="G12">
        <v>0.03</v>
      </c>
      <c r="H12">
        <v>90</v>
      </c>
      <c r="I12">
        <f>((C12*D12)+(G12*H12)+(E12*F12))/(D12+H12+F12)</f>
        <v>0.24670050761421319</v>
      </c>
      <c r="J12">
        <v>4.5</v>
      </c>
      <c r="K12">
        <v>3000</v>
      </c>
      <c r="L12" s="1">
        <v>0.15</v>
      </c>
      <c r="M12">
        <f>(K12*(1-L12))/I12</f>
        <v>10336.41975308642</v>
      </c>
      <c r="N12" s="2">
        <f>M12/24</f>
        <v>430.68415637860085</v>
      </c>
      <c r="O12" s="3">
        <v>42541</v>
      </c>
      <c r="P12" t="s">
        <v>26</v>
      </c>
    </row>
    <row r="14" spans="1:19" x14ac:dyDescent="0.25">
      <c r="A14" s="5" t="s">
        <v>34</v>
      </c>
      <c r="B14" s="5"/>
      <c r="C14" s="5">
        <v>8</v>
      </c>
      <c r="D14" s="5">
        <v>0.5</v>
      </c>
      <c r="E14" s="5">
        <v>2.0569999999999999</v>
      </c>
      <c r="F14" s="5">
        <v>8</v>
      </c>
      <c r="G14" s="5">
        <v>2.5000000000000001E-2</v>
      </c>
      <c r="H14" s="5">
        <v>81.5</v>
      </c>
      <c r="I14" s="5">
        <f>((C14*D14)+(G14*H14)+(E14*F14))/(D14+H14+F14)</f>
        <v>0.24992777777777775</v>
      </c>
      <c r="J14" s="5">
        <v>3.6</v>
      </c>
      <c r="K14" s="5">
        <v>2600</v>
      </c>
      <c r="L14" s="6">
        <v>0.15</v>
      </c>
      <c r="M14" s="5">
        <f>(K14*(1-L14))/I14</f>
        <v>8842.554515748996</v>
      </c>
      <c r="N14" s="7">
        <f>M14/24</f>
        <v>368.4397714895415</v>
      </c>
      <c r="O14" s="3">
        <v>42564</v>
      </c>
      <c r="P14" t="s">
        <v>37</v>
      </c>
    </row>
    <row r="15" spans="1:19" x14ac:dyDescent="0.25">
      <c r="L15" s="1"/>
      <c r="N15" s="2"/>
    </row>
    <row r="16" spans="1:19" x14ac:dyDescent="0.25">
      <c r="A16" s="5" t="s">
        <v>23</v>
      </c>
      <c r="B16" s="5"/>
      <c r="C16" s="5">
        <v>8</v>
      </c>
      <c r="D16" s="5">
        <v>0.5</v>
      </c>
      <c r="E16" s="5">
        <v>2.2000000000000002</v>
      </c>
      <c r="F16" s="5">
        <v>8</v>
      </c>
      <c r="G16" s="5">
        <v>0.02</v>
      </c>
      <c r="H16" s="5">
        <v>90</v>
      </c>
      <c r="I16" s="5">
        <f>((C16*D16)+(G16*H16)+(E16*F16))/(D16+H16+F16)</f>
        <v>0.23756345177664978</v>
      </c>
      <c r="J16" s="5">
        <v>3.7</v>
      </c>
      <c r="K16" s="5">
        <v>3000</v>
      </c>
      <c r="L16" s="6">
        <v>0.15</v>
      </c>
      <c r="M16" s="5">
        <f>(K16*(1-L16))/I16</f>
        <v>10733.974358974358</v>
      </c>
      <c r="N16" s="7">
        <f>M16/24</f>
        <v>447.24893162393158</v>
      </c>
      <c r="O16" s="3">
        <v>42568</v>
      </c>
      <c r="P16" t="s">
        <v>40</v>
      </c>
    </row>
    <row r="17" spans="1:16" x14ac:dyDescent="0.25">
      <c r="A17" t="s">
        <v>23</v>
      </c>
      <c r="C17">
        <v>8</v>
      </c>
      <c r="D17">
        <v>0.5</v>
      </c>
      <c r="E17">
        <v>2.2000000000000002</v>
      </c>
      <c r="F17">
        <v>8</v>
      </c>
      <c r="G17">
        <v>0.02</v>
      </c>
      <c r="H17">
        <v>90</v>
      </c>
      <c r="I17">
        <f>((C17*D17)+(G17*H17)+(E17*F17))/(D17+H17+F17)</f>
        <v>0.23756345177664978</v>
      </c>
      <c r="J17">
        <v>3.7</v>
      </c>
      <c r="K17">
        <v>3000</v>
      </c>
      <c r="L17" s="1">
        <v>0.15</v>
      </c>
      <c r="M17">
        <f>(K17*(1-L17))/I17</f>
        <v>10733.974358974358</v>
      </c>
      <c r="N17" s="2">
        <f>M17/24</f>
        <v>447.24893162393158</v>
      </c>
    </row>
    <row r="18" spans="1:16" x14ac:dyDescent="0.25">
      <c r="A18" t="s">
        <v>23</v>
      </c>
      <c r="C18">
        <v>8</v>
      </c>
      <c r="D18">
        <v>0.5</v>
      </c>
      <c r="E18">
        <v>2.2000000000000002</v>
      </c>
      <c r="F18">
        <v>8</v>
      </c>
      <c r="G18">
        <v>0.02</v>
      </c>
      <c r="H18">
        <v>90</v>
      </c>
      <c r="I18">
        <f>((C18*D18)+(G18*H18)+(E18*F18))/(D18+H18+F18)</f>
        <v>0.23756345177664978</v>
      </c>
      <c r="J18">
        <v>3.7</v>
      </c>
      <c r="K18" s="4">
        <v>500</v>
      </c>
      <c r="L18" s="1">
        <v>0.15</v>
      </c>
      <c r="M18">
        <f>(K18*(1-L18))/I18</f>
        <v>1788.9957264957263</v>
      </c>
      <c r="N18" s="2">
        <f>M18/24</f>
        <v>74.541488603988597</v>
      </c>
      <c r="P18" t="s">
        <v>24</v>
      </c>
    </row>
    <row r="20" spans="1:16" x14ac:dyDescent="0.25">
      <c r="A20" t="s">
        <v>25</v>
      </c>
      <c r="C20">
        <v>8</v>
      </c>
      <c r="D20">
        <v>0.5</v>
      </c>
      <c r="E20">
        <v>2.2000000000000002</v>
      </c>
      <c r="F20">
        <v>7</v>
      </c>
      <c r="G20">
        <v>0.03</v>
      </c>
      <c r="H20">
        <v>90</v>
      </c>
      <c r="I20">
        <f>((C20*D20)+(G20*H20)+(E20*F20))/(D20+H20+F20)</f>
        <v>0.22666666666666668</v>
      </c>
      <c r="J20">
        <v>3.7</v>
      </c>
      <c r="K20">
        <v>600</v>
      </c>
      <c r="L20" s="1">
        <v>0.15</v>
      </c>
      <c r="M20">
        <f>(K20*(1-L20))/I20</f>
        <v>2250</v>
      </c>
      <c r="N20" s="2">
        <f>M20/24</f>
        <v>93.75</v>
      </c>
      <c r="O20" s="3">
        <v>42541</v>
      </c>
      <c r="P20" t="s">
        <v>26</v>
      </c>
    </row>
    <row r="25" spans="1:16" x14ac:dyDescent="0.25">
      <c r="A25" t="s">
        <v>16</v>
      </c>
      <c r="B25" t="s">
        <v>22</v>
      </c>
      <c r="C25">
        <v>8</v>
      </c>
      <c r="D25">
        <v>0.5</v>
      </c>
      <c r="E25">
        <v>2.2000000000000002</v>
      </c>
      <c r="F25">
        <v>7</v>
      </c>
      <c r="G25">
        <v>0.02</v>
      </c>
      <c r="H25">
        <v>51</v>
      </c>
      <c r="I25">
        <f>((C25*D25)+(G25*H25)+(E25*F25))/(D25+H25+F25)</f>
        <v>0.34905982905982907</v>
      </c>
      <c r="J25">
        <v>3.6</v>
      </c>
      <c r="K25">
        <v>2600</v>
      </c>
      <c r="L25" s="1">
        <v>0.15</v>
      </c>
      <c r="M25">
        <f>(K25*(1-L25))/I25</f>
        <v>6331.2928501469141</v>
      </c>
      <c r="N25" s="2">
        <f>M25/24</f>
        <v>263.8038687561214</v>
      </c>
      <c r="O25" s="3">
        <v>42564</v>
      </c>
      <c r="P25" s="3" t="s">
        <v>39</v>
      </c>
    </row>
    <row r="26" spans="1:16" x14ac:dyDescent="0.25">
      <c r="A26" t="s">
        <v>16</v>
      </c>
      <c r="C26">
        <v>8</v>
      </c>
      <c r="D26">
        <v>0.5</v>
      </c>
      <c r="E26">
        <v>2.2000000000000002</v>
      </c>
      <c r="F26">
        <v>7</v>
      </c>
      <c r="G26">
        <v>0.02</v>
      </c>
      <c r="H26">
        <v>51</v>
      </c>
      <c r="I26">
        <f>((C26*D26)+(G26*H26)+(E26*F26))/(D26+H26+F26)</f>
        <v>0.34905982905982907</v>
      </c>
      <c r="J26">
        <v>3.6</v>
      </c>
      <c r="K26">
        <v>2600</v>
      </c>
      <c r="L26" s="1">
        <v>0.15</v>
      </c>
      <c r="M26">
        <f>(K26*(1-L26))/I26</f>
        <v>6331.2928501469141</v>
      </c>
      <c r="N26" s="2">
        <f>M26/24</f>
        <v>263.8038687561214</v>
      </c>
      <c r="O26" s="3">
        <v>42564</v>
      </c>
      <c r="P26" s="3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4"/>
  <sheetViews>
    <sheetView tabSelected="1" zoomScaleNormal="100" workbookViewId="0">
      <pane ySplit="1" topLeftCell="A14" activePane="bottomLeft" state="frozen"/>
      <selection pane="bottomLeft" activeCell="B35" sqref="B35"/>
    </sheetView>
  </sheetViews>
  <sheetFormatPr defaultRowHeight="15" x14ac:dyDescent="0.25"/>
  <cols>
    <col min="2" max="2" width="11.7109375" customWidth="1"/>
    <col min="3" max="3" width="23.42578125" customWidth="1"/>
    <col min="4" max="4" width="6" customWidth="1"/>
    <col min="5" max="5" width="3.7109375" customWidth="1"/>
    <col min="6" max="6" width="12.7109375" customWidth="1"/>
    <col min="7" max="7" width="14.28515625" customWidth="1"/>
    <col min="8" max="8" width="5.85546875" customWidth="1"/>
    <col min="9" max="9" width="9.140625" customWidth="1"/>
    <col min="10" max="10" width="6.140625" customWidth="1"/>
    <col min="11" max="11" width="33.42578125" customWidth="1"/>
    <col min="12" max="12" width="5.42578125" customWidth="1"/>
    <col min="13" max="13" width="4.28515625" customWidth="1"/>
    <col min="14" max="14" width="6.42578125" customWidth="1"/>
    <col min="15" max="15" width="4.7109375" customWidth="1"/>
    <col min="16" max="16" width="7.42578125" customWidth="1"/>
    <col min="17" max="17" width="7" customWidth="1"/>
    <col min="19" max="19" width="7.7109375" customWidth="1"/>
    <col min="20" max="20" width="6.42578125" customWidth="1"/>
    <col min="21" max="21" width="6" customWidth="1"/>
    <col min="22" max="22" width="8.28515625" customWidth="1"/>
    <col min="23" max="23" width="13" customWidth="1"/>
    <col min="24" max="24" width="5.140625" customWidth="1"/>
  </cols>
  <sheetData>
    <row r="1" spans="1:24" x14ac:dyDescent="0.25">
      <c r="B1" t="s">
        <v>1</v>
      </c>
      <c r="C1" t="s">
        <v>56</v>
      </c>
      <c r="E1" t="s">
        <v>63</v>
      </c>
      <c r="F1" t="s">
        <v>53</v>
      </c>
      <c r="G1" t="s">
        <v>19</v>
      </c>
      <c r="H1" t="s">
        <v>0</v>
      </c>
      <c r="I1" t="s">
        <v>17</v>
      </c>
      <c r="J1" t="s">
        <v>18</v>
      </c>
      <c r="L1" s="16" t="s">
        <v>46</v>
      </c>
      <c r="M1" s="13"/>
      <c r="N1" s="16" t="s">
        <v>48</v>
      </c>
      <c r="O1" s="13"/>
      <c r="P1" s="16" t="s">
        <v>49</v>
      </c>
      <c r="Q1" s="13"/>
      <c r="R1" t="s">
        <v>50</v>
      </c>
      <c r="S1" s="16" t="s">
        <v>5</v>
      </c>
      <c r="T1" s="12" t="s">
        <v>5</v>
      </c>
      <c r="U1" s="13"/>
    </row>
    <row r="2" spans="1:24" x14ac:dyDescent="0.25">
      <c r="K2" t="s">
        <v>1</v>
      </c>
      <c r="L2" s="16" t="s">
        <v>47</v>
      </c>
      <c r="M2" s="13" t="s">
        <v>45</v>
      </c>
      <c r="N2" s="16" t="s">
        <v>47</v>
      </c>
      <c r="O2" s="13" t="s">
        <v>45</v>
      </c>
      <c r="P2" s="16" t="s">
        <v>47</v>
      </c>
      <c r="Q2" s="13" t="s">
        <v>45</v>
      </c>
      <c r="R2" t="s">
        <v>8</v>
      </c>
      <c r="S2" s="16" t="s">
        <v>28</v>
      </c>
      <c r="T2" s="12" t="s">
        <v>47</v>
      </c>
      <c r="U2" s="13" t="s">
        <v>6</v>
      </c>
      <c r="V2" t="s">
        <v>9</v>
      </c>
      <c r="W2" t="s">
        <v>10</v>
      </c>
      <c r="X2" t="s">
        <v>35</v>
      </c>
    </row>
    <row r="3" spans="1:24" x14ac:dyDescent="0.25">
      <c r="B3" t="s">
        <v>112</v>
      </c>
      <c r="C3" t="s">
        <v>113</v>
      </c>
      <c r="L3" s="16"/>
      <c r="M3" s="13"/>
      <c r="N3" s="16"/>
      <c r="O3" s="13"/>
      <c r="P3" s="16"/>
      <c r="Q3" s="13"/>
      <c r="S3" s="16"/>
      <c r="T3" s="12"/>
      <c r="U3" s="13"/>
    </row>
    <row r="4" spans="1:24" x14ac:dyDescent="0.25">
      <c r="B4" t="s">
        <v>110</v>
      </c>
      <c r="C4" t="s">
        <v>111</v>
      </c>
      <c r="L4" s="16"/>
      <c r="M4" s="13"/>
      <c r="N4" s="16"/>
      <c r="O4" s="13"/>
      <c r="P4" s="16"/>
      <c r="Q4" s="13"/>
      <c r="S4" s="16"/>
      <c r="T4" s="12"/>
      <c r="U4" s="13"/>
    </row>
    <row r="5" spans="1:24" x14ac:dyDescent="0.25">
      <c r="B5" t="s">
        <v>114</v>
      </c>
      <c r="L5" s="16"/>
      <c r="M5" s="13"/>
      <c r="N5" s="16"/>
      <c r="O5" s="13"/>
      <c r="P5" s="16"/>
      <c r="Q5" s="13"/>
      <c r="S5" s="16"/>
      <c r="T5" s="12"/>
      <c r="U5" s="13"/>
    </row>
    <row r="6" spans="1:24" x14ac:dyDescent="0.25">
      <c r="B6" t="s">
        <v>66</v>
      </c>
      <c r="C6" t="s">
        <v>115</v>
      </c>
      <c r="L6" s="16"/>
      <c r="M6" s="13"/>
      <c r="N6" s="16"/>
      <c r="O6" s="13"/>
      <c r="P6" s="16"/>
      <c r="Q6" s="13"/>
      <c r="S6" s="16"/>
      <c r="T6" s="12"/>
      <c r="U6" s="13"/>
    </row>
    <row r="7" spans="1:24" x14ac:dyDescent="0.25">
      <c r="B7" s="5" t="s">
        <v>122</v>
      </c>
      <c r="K7" t="s">
        <v>22</v>
      </c>
      <c r="L7" s="16"/>
      <c r="M7" s="13"/>
      <c r="N7" s="16"/>
      <c r="O7" s="13"/>
      <c r="P7" s="16"/>
      <c r="Q7" s="13"/>
      <c r="S7" s="16"/>
      <c r="T7" s="12"/>
      <c r="U7" s="13"/>
    </row>
    <row r="8" spans="1:24" x14ac:dyDescent="0.25">
      <c r="B8" s="5" t="s">
        <v>34</v>
      </c>
      <c r="K8" t="s">
        <v>68</v>
      </c>
      <c r="L8" s="16"/>
      <c r="M8" s="13"/>
      <c r="N8" s="16"/>
      <c r="O8" s="13"/>
      <c r="P8" s="16"/>
      <c r="Q8" s="13"/>
      <c r="S8" s="16"/>
      <c r="T8" s="12"/>
      <c r="U8" s="13"/>
    </row>
    <row r="9" spans="1:24" x14ac:dyDescent="0.25">
      <c r="B9" s="5" t="s">
        <v>69</v>
      </c>
      <c r="K9" t="s">
        <v>70</v>
      </c>
      <c r="L9" s="16"/>
      <c r="M9" s="13"/>
      <c r="N9" s="16"/>
      <c r="O9" s="13"/>
      <c r="P9" s="16"/>
      <c r="Q9" s="13"/>
      <c r="S9" s="16"/>
      <c r="T9" s="12"/>
      <c r="U9" s="13"/>
    </row>
    <row r="10" spans="1:24" x14ac:dyDescent="0.25">
      <c r="B10" s="5" t="s">
        <v>51</v>
      </c>
      <c r="L10" s="16"/>
      <c r="M10" s="13"/>
      <c r="N10" s="16"/>
      <c r="O10" s="13"/>
      <c r="P10" s="16"/>
      <c r="Q10" s="13"/>
      <c r="S10" s="16"/>
      <c r="T10" s="12"/>
      <c r="U10" s="13"/>
    </row>
    <row r="11" spans="1:24" x14ac:dyDescent="0.25">
      <c r="B11" s="5" t="s">
        <v>64</v>
      </c>
      <c r="L11" s="16"/>
      <c r="M11" s="13"/>
      <c r="N11" s="16"/>
      <c r="O11" s="13"/>
      <c r="P11" s="16"/>
      <c r="Q11" s="13"/>
      <c r="S11" s="16"/>
      <c r="T11" s="12"/>
      <c r="U11" s="13"/>
    </row>
    <row r="12" spans="1:24" x14ac:dyDescent="0.25">
      <c r="B12" s="5" t="s">
        <v>65</v>
      </c>
      <c r="C12" t="s">
        <v>107</v>
      </c>
      <c r="G12" t="s">
        <v>94</v>
      </c>
      <c r="H12" t="s">
        <v>75</v>
      </c>
      <c r="K12" t="s">
        <v>67</v>
      </c>
      <c r="L12" s="16"/>
      <c r="M12" s="13"/>
      <c r="N12" s="16"/>
      <c r="O12" s="13"/>
      <c r="P12" s="16"/>
      <c r="Q12" s="13"/>
      <c r="S12" s="16"/>
      <c r="T12" s="12"/>
      <c r="U12" s="13"/>
    </row>
    <row r="13" spans="1:24" x14ac:dyDescent="0.25">
      <c r="B13" s="5" t="s">
        <v>66</v>
      </c>
      <c r="C13" t="s">
        <v>72</v>
      </c>
      <c r="D13" t="s">
        <v>61</v>
      </c>
      <c r="E13" t="s">
        <v>73</v>
      </c>
      <c r="G13" t="s">
        <v>74</v>
      </c>
      <c r="H13" t="s">
        <v>75</v>
      </c>
      <c r="I13" t="s">
        <v>43</v>
      </c>
      <c r="K13" t="s">
        <v>76</v>
      </c>
      <c r="L13" s="16"/>
      <c r="M13" s="13"/>
      <c r="N13" s="16"/>
      <c r="O13" s="13"/>
      <c r="P13" s="16"/>
      <c r="Q13" s="13"/>
      <c r="S13" s="16"/>
      <c r="T13" s="12"/>
      <c r="U13" s="13"/>
    </row>
    <row r="14" spans="1:24" x14ac:dyDescent="0.25">
      <c r="B14" s="5" t="s">
        <v>14</v>
      </c>
      <c r="C14" t="s">
        <v>116</v>
      </c>
      <c r="D14" t="s">
        <v>61</v>
      </c>
      <c r="E14">
        <v>12</v>
      </c>
      <c r="G14" t="s">
        <v>117</v>
      </c>
      <c r="I14" t="s">
        <v>43</v>
      </c>
      <c r="J14" t="s">
        <v>44</v>
      </c>
      <c r="L14" s="16"/>
      <c r="M14" s="13"/>
      <c r="N14" s="16"/>
      <c r="O14" s="13"/>
      <c r="P14" s="16"/>
      <c r="Q14" s="13"/>
      <c r="S14" s="18"/>
      <c r="T14" s="12"/>
      <c r="U14" s="13"/>
    </row>
    <row r="15" spans="1:24" x14ac:dyDescent="0.25">
      <c r="B15" s="5" t="s">
        <v>27</v>
      </c>
      <c r="C15" t="s">
        <v>58</v>
      </c>
      <c r="D15" t="s">
        <v>61</v>
      </c>
      <c r="E15">
        <v>12</v>
      </c>
      <c r="F15" t="s">
        <v>14</v>
      </c>
      <c r="G15" t="s">
        <v>21</v>
      </c>
      <c r="H15">
        <v>2800</v>
      </c>
      <c r="I15" t="s">
        <v>43</v>
      </c>
      <c r="K15" t="s">
        <v>68</v>
      </c>
      <c r="L15" s="17">
        <v>25</v>
      </c>
      <c r="M15" s="15">
        <v>1</v>
      </c>
      <c r="N15" s="17">
        <v>1</v>
      </c>
      <c r="O15" s="15">
        <v>4</v>
      </c>
      <c r="P15" s="17">
        <v>3.5000000000000003E-2</v>
      </c>
      <c r="Q15" s="15">
        <v>120</v>
      </c>
      <c r="R15" s="8">
        <f>((L15*M15)+(P15*Q15)+(N15*O15))/(M15+Q15+O15)</f>
        <v>0.2656</v>
      </c>
      <c r="S15" s="16" t="s">
        <v>55</v>
      </c>
      <c r="T15" s="14">
        <v>2500</v>
      </c>
      <c r="U15" s="19">
        <v>0.15</v>
      </c>
      <c r="V15" s="8">
        <f>(T15*(1-U15))/R15</f>
        <v>8000.7530120481924</v>
      </c>
      <c r="W15" s="11">
        <f>V15/24</f>
        <v>333.36470883534133</v>
      </c>
    </row>
    <row r="16" spans="1:24" x14ac:dyDescent="0.25">
      <c r="A16" s="3">
        <v>42639</v>
      </c>
      <c r="B16" s="5" t="s">
        <v>52</v>
      </c>
      <c r="C16" t="s">
        <v>107</v>
      </c>
      <c r="D16" t="s">
        <v>61</v>
      </c>
      <c r="E16">
        <v>9</v>
      </c>
      <c r="G16" t="s">
        <v>94</v>
      </c>
      <c r="H16" t="s">
        <v>75</v>
      </c>
      <c r="I16" t="s">
        <v>43</v>
      </c>
      <c r="J16" t="s">
        <v>44</v>
      </c>
      <c r="K16" t="s">
        <v>60</v>
      </c>
      <c r="L16" s="17">
        <v>25</v>
      </c>
      <c r="M16" s="15">
        <v>0.5</v>
      </c>
      <c r="N16" s="17">
        <v>1</v>
      </c>
      <c r="O16" s="15">
        <v>4</v>
      </c>
      <c r="P16" s="17">
        <v>3.5000000000000003E-2</v>
      </c>
      <c r="Q16" s="15">
        <f>3*60*60</f>
        <v>10800</v>
      </c>
      <c r="R16" s="8">
        <f>((L16*M16)+(P16*Q16)+(N16*O16))/(M16+Q16+O16)</f>
        <v>3.6512564209357216E-2</v>
      </c>
      <c r="S16" s="16" t="s">
        <v>55</v>
      </c>
      <c r="T16" s="14">
        <v>2500</v>
      </c>
      <c r="U16" s="19">
        <v>0.15</v>
      </c>
      <c r="V16" s="8">
        <f>(T16*(1-U16))/R16</f>
        <v>58199.144486692006</v>
      </c>
      <c r="W16" s="11">
        <f>V16/24</f>
        <v>2424.9643536121671</v>
      </c>
    </row>
    <row r="17" spans="1:23" x14ac:dyDescent="0.25">
      <c r="A17" s="3">
        <v>42639</v>
      </c>
      <c r="B17" s="5" t="s">
        <v>54</v>
      </c>
      <c r="D17" t="s">
        <v>62</v>
      </c>
      <c r="E17">
        <v>9</v>
      </c>
      <c r="G17" t="s">
        <v>21</v>
      </c>
      <c r="H17">
        <v>2800</v>
      </c>
      <c r="I17" t="s">
        <v>43</v>
      </c>
      <c r="J17" t="s">
        <v>44</v>
      </c>
      <c r="K17" t="s">
        <v>71</v>
      </c>
      <c r="L17" s="17"/>
      <c r="M17" s="15"/>
      <c r="N17" s="17"/>
      <c r="O17" s="15"/>
      <c r="P17" s="17"/>
      <c r="Q17" s="15"/>
      <c r="R17" s="8"/>
      <c r="S17" s="17"/>
      <c r="T17" s="14"/>
      <c r="U17" s="19"/>
      <c r="V17" s="8"/>
      <c r="W17" s="11"/>
    </row>
    <row r="18" spans="1:23" x14ac:dyDescent="0.25">
      <c r="A18" s="3">
        <v>42639</v>
      </c>
      <c r="B18" s="5" t="s">
        <v>42</v>
      </c>
      <c r="C18" t="s">
        <v>57</v>
      </c>
      <c r="D18" t="s">
        <v>61</v>
      </c>
      <c r="E18">
        <v>9</v>
      </c>
      <c r="F18" t="s">
        <v>14</v>
      </c>
      <c r="G18" t="s">
        <v>21</v>
      </c>
      <c r="H18">
        <v>2800</v>
      </c>
      <c r="I18" t="s">
        <v>43</v>
      </c>
      <c r="J18" t="s">
        <v>44</v>
      </c>
      <c r="K18" t="s">
        <v>59</v>
      </c>
      <c r="L18" s="17">
        <v>25</v>
      </c>
      <c r="M18" s="15">
        <v>0.5</v>
      </c>
      <c r="N18" s="17">
        <v>1</v>
      </c>
      <c r="O18" s="15">
        <v>4</v>
      </c>
      <c r="P18" s="17">
        <v>3.5000000000000003E-2</v>
      </c>
      <c r="Q18" s="15">
        <v>60</v>
      </c>
      <c r="R18" s="8">
        <f>((L18*M18)+(P18*Q18)+(N18*O18))/(M18+Q18+O18)</f>
        <v>0.28837209302325584</v>
      </c>
      <c r="S18" s="16" t="s">
        <v>55</v>
      </c>
      <c r="T18" s="14">
        <v>2500</v>
      </c>
      <c r="U18" s="19">
        <v>0.15</v>
      </c>
      <c r="V18" s="8">
        <f>(T18*(1-U18))/R18</f>
        <v>7368.9516129032254</v>
      </c>
      <c r="W18" s="11">
        <f>V18/24</f>
        <v>307.03965053763437</v>
      </c>
    </row>
    <row r="19" spans="1:23" x14ac:dyDescent="0.25">
      <c r="A19" s="3">
        <v>42643</v>
      </c>
      <c r="B19" s="5" t="s">
        <v>54</v>
      </c>
      <c r="C19" t="s">
        <v>77</v>
      </c>
      <c r="D19" t="s">
        <v>61</v>
      </c>
      <c r="E19">
        <v>9</v>
      </c>
      <c r="F19" t="s">
        <v>42</v>
      </c>
      <c r="G19" t="s">
        <v>21</v>
      </c>
      <c r="H19" t="s">
        <v>75</v>
      </c>
      <c r="I19" t="s">
        <v>43</v>
      </c>
      <c r="J19" t="s">
        <v>44</v>
      </c>
      <c r="K19" t="s">
        <v>71</v>
      </c>
      <c r="L19" s="17"/>
      <c r="M19" s="15"/>
      <c r="N19" s="17"/>
      <c r="O19" s="15"/>
      <c r="P19" s="17"/>
      <c r="Q19" s="15"/>
      <c r="R19" s="8"/>
      <c r="S19" s="17"/>
      <c r="T19" s="14"/>
      <c r="U19" s="19"/>
      <c r="V19" s="8"/>
      <c r="W19" s="11"/>
    </row>
    <row r="20" spans="1:23" x14ac:dyDescent="0.25">
      <c r="A20" s="3">
        <v>42648</v>
      </c>
      <c r="B20" s="5" t="s">
        <v>64</v>
      </c>
      <c r="C20" t="s">
        <v>104</v>
      </c>
      <c r="D20" t="s">
        <v>61</v>
      </c>
      <c r="F20" t="s">
        <v>54</v>
      </c>
      <c r="G20" t="s">
        <v>20</v>
      </c>
      <c r="H20" t="s">
        <v>75</v>
      </c>
      <c r="I20" t="s">
        <v>43</v>
      </c>
      <c r="J20" t="s">
        <v>105</v>
      </c>
      <c r="K20" t="s">
        <v>118</v>
      </c>
      <c r="L20" s="16"/>
      <c r="M20" s="13"/>
      <c r="N20" s="16"/>
      <c r="O20" s="13"/>
      <c r="P20" s="16"/>
      <c r="Q20" s="13"/>
      <c r="S20" s="16"/>
      <c r="T20" s="12"/>
      <c r="U20" s="13"/>
    </row>
    <row r="21" spans="1:23" x14ac:dyDescent="0.25">
      <c r="B21" s="5" t="s">
        <v>108</v>
      </c>
      <c r="C21" t="s">
        <v>109</v>
      </c>
      <c r="D21" t="s">
        <v>61</v>
      </c>
      <c r="F21" t="s">
        <v>64</v>
      </c>
      <c r="L21" s="16"/>
      <c r="M21" s="13"/>
      <c r="N21" s="16"/>
      <c r="O21" s="13"/>
      <c r="P21" s="16"/>
      <c r="Q21" s="13"/>
      <c r="S21" s="16"/>
      <c r="T21" s="12"/>
      <c r="U21" s="13"/>
    </row>
    <row r="22" spans="1:23" x14ac:dyDescent="0.25">
      <c r="A22" s="3">
        <v>42660</v>
      </c>
      <c r="B22" s="5" t="s">
        <v>119</v>
      </c>
      <c r="C22" t="s">
        <v>109</v>
      </c>
      <c r="D22" t="s">
        <v>61</v>
      </c>
      <c r="F22" t="s">
        <v>16</v>
      </c>
      <c r="K22" t="s">
        <v>120</v>
      </c>
      <c r="L22" s="16"/>
      <c r="M22" s="13"/>
      <c r="N22" s="16"/>
      <c r="O22" s="13"/>
      <c r="P22" s="16"/>
      <c r="Q22" s="13"/>
      <c r="S22" s="16"/>
      <c r="T22" s="12"/>
      <c r="U22" s="13"/>
    </row>
    <row r="23" spans="1:23" x14ac:dyDescent="0.25">
      <c r="B23" s="5" t="s">
        <v>121</v>
      </c>
      <c r="C23" t="s">
        <v>22</v>
      </c>
      <c r="L23" s="16"/>
      <c r="M23" s="13"/>
      <c r="N23" s="16"/>
      <c r="O23" s="13"/>
      <c r="P23" s="16"/>
      <c r="Q23" s="13"/>
      <c r="S23" s="16"/>
      <c r="T23" s="12"/>
      <c r="U23" s="13"/>
    </row>
    <row r="24" spans="1:23" x14ac:dyDescent="0.25">
      <c r="B24" s="5" t="s">
        <v>123</v>
      </c>
      <c r="C24" t="s">
        <v>124</v>
      </c>
      <c r="L24" s="16"/>
      <c r="M24" s="13"/>
      <c r="N24" s="16"/>
      <c r="O24" s="13"/>
      <c r="P24" s="16"/>
      <c r="Q24" s="13"/>
      <c r="S24" s="16"/>
      <c r="T24" s="12"/>
      <c r="U24" s="13"/>
    </row>
    <row r="25" spans="1:23" x14ac:dyDescent="0.25">
      <c r="B25" s="5" t="s">
        <v>125</v>
      </c>
      <c r="C25" t="s">
        <v>126</v>
      </c>
      <c r="D25" t="s">
        <v>61</v>
      </c>
      <c r="F25" t="s">
        <v>66</v>
      </c>
      <c r="L25" s="16"/>
      <c r="M25" s="13"/>
      <c r="N25" s="16"/>
      <c r="O25" s="13"/>
      <c r="P25" s="16"/>
      <c r="Q25" s="13"/>
      <c r="S25" s="16"/>
      <c r="T25" s="12"/>
      <c r="U25" s="13"/>
    </row>
    <row r="26" spans="1:23" x14ac:dyDescent="0.25">
      <c r="B26" s="5" t="s">
        <v>127</v>
      </c>
      <c r="C26" t="s">
        <v>128</v>
      </c>
      <c r="F26" t="s">
        <v>64</v>
      </c>
      <c r="K26" t="s">
        <v>133</v>
      </c>
      <c r="L26" s="16"/>
      <c r="M26" s="13"/>
      <c r="N26" s="16"/>
      <c r="O26" s="13"/>
      <c r="P26" s="16"/>
      <c r="Q26" s="13"/>
      <c r="S26" s="16"/>
      <c r="T26" s="12"/>
      <c r="U26" s="13"/>
    </row>
    <row r="27" spans="1:23" x14ac:dyDescent="0.25">
      <c r="A27" s="3">
        <v>42670</v>
      </c>
      <c r="B27" s="5" t="s">
        <v>129</v>
      </c>
      <c r="C27" t="s">
        <v>130</v>
      </c>
      <c r="F27" t="s">
        <v>127</v>
      </c>
      <c r="K27" t="s">
        <v>134</v>
      </c>
    </row>
    <row r="28" spans="1:23" x14ac:dyDescent="0.25">
      <c r="A28" s="3">
        <v>42671</v>
      </c>
      <c r="B28" s="5" t="s">
        <v>131</v>
      </c>
      <c r="C28" t="s">
        <v>132</v>
      </c>
      <c r="F28" t="s">
        <v>108</v>
      </c>
      <c r="K28" t="s">
        <v>134</v>
      </c>
    </row>
    <row r="29" spans="1:23" x14ac:dyDescent="0.25">
      <c r="B29" s="5" t="s">
        <v>135</v>
      </c>
      <c r="F29" t="s">
        <v>51</v>
      </c>
    </row>
    <row r="30" spans="1:23" x14ac:dyDescent="0.25">
      <c r="B30" s="5" t="s">
        <v>136</v>
      </c>
      <c r="F30" t="s">
        <v>131</v>
      </c>
      <c r="K30" t="s">
        <v>139</v>
      </c>
    </row>
    <row r="31" spans="1:23" x14ac:dyDescent="0.25">
      <c r="B31" s="5" t="s">
        <v>138</v>
      </c>
      <c r="F31" t="s">
        <v>137</v>
      </c>
      <c r="K31" t="s">
        <v>139</v>
      </c>
    </row>
    <row r="32" spans="1:23" x14ac:dyDescent="0.25">
      <c r="B32" s="5" t="s">
        <v>140</v>
      </c>
      <c r="C32" t="s">
        <v>141</v>
      </c>
      <c r="F32" t="s">
        <v>136</v>
      </c>
      <c r="K32" t="s">
        <v>142</v>
      </c>
    </row>
    <row r="33" spans="2:11" x14ac:dyDescent="0.25">
      <c r="B33" s="5" t="s">
        <v>143</v>
      </c>
      <c r="C33" t="s">
        <v>132</v>
      </c>
      <c r="F33" t="s">
        <v>144</v>
      </c>
      <c r="K33" t="s">
        <v>145</v>
      </c>
    </row>
    <row r="34" spans="2:11" x14ac:dyDescent="0.25">
      <c r="B34" s="5" t="s">
        <v>146</v>
      </c>
      <c r="F34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opLeftCell="A7" workbookViewId="0">
      <selection activeCell="N19" sqref="N19"/>
    </sheetView>
  </sheetViews>
  <sheetFormatPr defaultRowHeight="15" x14ac:dyDescent="0.25"/>
  <cols>
    <col min="4" max="4" width="5.140625" customWidth="1"/>
    <col min="5" max="5" width="5.7109375" customWidth="1"/>
    <col min="6" max="6" width="13.85546875" customWidth="1"/>
    <col min="7" max="7" width="13.7109375" customWidth="1"/>
    <col min="8" max="8" width="5.140625" customWidth="1"/>
    <col min="9" max="9" width="8.140625" customWidth="1"/>
    <col min="10" max="10" width="8.42578125" customWidth="1"/>
    <col min="11" max="11" width="5.42578125" customWidth="1"/>
    <col min="12" max="12" width="11.5703125" customWidth="1"/>
    <col min="13" max="13" width="6.5703125" customWidth="1"/>
  </cols>
  <sheetData>
    <row r="1" spans="1:13" x14ac:dyDescent="0.25">
      <c r="A1" t="s">
        <v>90</v>
      </c>
    </row>
    <row r="3" spans="1:13" x14ac:dyDescent="0.25">
      <c r="A3" s="20" t="s">
        <v>1</v>
      </c>
      <c r="B3" s="20" t="s">
        <v>88</v>
      </c>
      <c r="C3" s="20" t="s">
        <v>80</v>
      </c>
      <c r="D3" s="20" t="s">
        <v>63</v>
      </c>
      <c r="E3" s="20" t="s">
        <v>81</v>
      </c>
      <c r="F3" s="20" t="s">
        <v>82</v>
      </c>
      <c r="G3" s="20" t="s">
        <v>83</v>
      </c>
      <c r="H3" s="20" t="s">
        <v>79</v>
      </c>
      <c r="I3" s="20" t="s">
        <v>78</v>
      </c>
      <c r="J3" s="20" t="s">
        <v>92</v>
      </c>
      <c r="K3" s="20" t="s">
        <v>86</v>
      </c>
      <c r="L3" s="20" t="s">
        <v>84</v>
      </c>
      <c r="M3" s="20" t="s">
        <v>91</v>
      </c>
    </row>
    <row r="4" spans="1:13" x14ac:dyDescent="0.25">
      <c r="F4" t="s">
        <v>93</v>
      </c>
      <c r="I4" t="s">
        <v>100</v>
      </c>
    </row>
    <row r="5" spans="1:13" x14ac:dyDescent="0.25">
      <c r="A5" t="s">
        <v>64</v>
      </c>
      <c r="B5" t="s">
        <v>89</v>
      </c>
      <c r="C5" t="s">
        <v>61</v>
      </c>
      <c r="D5">
        <v>7</v>
      </c>
      <c r="E5">
        <v>0</v>
      </c>
      <c r="F5">
        <v>1124</v>
      </c>
      <c r="G5">
        <v>1120</v>
      </c>
      <c r="H5" s="8">
        <f>F5-G5</f>
        <v>4</v>
      </c>
      <c r="I5" s="8">
        <f>277242580-276784057</f>
        <v>458523</v>
      </c>
      <c r="J5">
        <v>0</v>
      </c>
      <c r="K5" t="s">
        <v>87</v>
      </c>
      <c r="L5" t="s">
        <v>85</v>
      </c>
      <c r="M5">
        <v>24</v>
      </c>
    </row>
    <row r="6" spans="1:13" x14ac:dyDescent="0.25">
      <c r="A6" t="s">
        <v>64</v>
      </c>
      <c r="B6" t="s">
        <v>89</v>
      </c>
      <c r="C6" t="s">
        <v>61</v>
      </c>
      <c r="D6">
        <v>7</v>
      </c>
      <c r="E6">
        <v>0</v>
      </c>
      <c r="H6" s="8"/>
      <c r="I6">
        <f>245217776-244830061</f>
        <v>387715</v>
      </c>
      <c r="J6">
        <v>1000</v>
      </c>
      <c r="K6" t="s">
        <v>87</v>
      </c>
      <c r="L6" t="s">
        <v>85</v>
      </c>
    </row>
    <row r="7" spans="1:13" x14ac:dyDescent="0.25">
      <c r="A7" t="s">
        <v>64</v>
      </c>
      <c r="B7" t="s">
        <v>89</v>
      </c>
      <c r="C7" t="s">
        <v>61</v>
      </c>
      <c r="D7">
        <v>7</v>
      </c>
      <c r="E7">
        <v>0</v>
      </c>
      <c r="G7" t="s">
        <v>95</v>
      </c>
      <c r="H7" s="8"/>
      <c r="J7">
        <v>-1000</v>
      </c>
      <c r="K7" t="s">
        <v>87</v>
      </c>
      <c r="L7" t="s">
        <v>85</v>
      </c>
    </row>
    <row r="8" spans="1:13" x14ac:dyDescent="0.25">
      <c r="A8" t="s">
        <v>64</v>
      </c>
      <c r="B8" t="s">
        <v>89</v>
      </c>
      <c r="C8" t="s">
        <v>61</v>
      </c>
      <c r="D8">
        <v>7</v>
      </c>
      <c r="E8">
        <v>0</v>
      </c>
      <c r="G8" t="s">
        <v>102</v>
      </c>
      <c r="H8" s="8"/>
      <c r="I8">
        <f>1933544598-1933042012</f>
        <v>502586</v>
      </c>
      <c r="J8">
        <v>-3000</v>
      </c>
      <c r="K8" t="s">
        <v>87</v>
      </c>
      <c r="L8" t="s">
        <v>85</v>
      </c>
    </row>
    <row r="9" spans="1:13" x14ac:dyDescent="0.25">
      <c r="A9" t="s">
        <v>64</v>
      </c>
      <c r="B9" t="s">
        <v>89</v>
      </c>
      <c r="C9" t="s">
        <v>61</v>
      </c>
      <c r="D9">
        <v>7</v>
      </c>
      <c r="E9">
        <v>0</v>
      </c>
      <c r="G9" t="s">
        <v>101</v>
      </c>
      <c r="H9" s="8"/>
      <c r="I9">
        <f>2381155768-2380705344</f>
        <v>450424</v>
      </c>
      <c r="J9">
        <v>-5000</v>
      </c>
      <c r="K9" t="s">
        <v>87</v>
      </c>
      <c r="L9" t="s">
        <v>85</v>
      </c>
    </row>
    <row r="10" spans="1:13" x14ac:dyDescent="0.25">
      <c r="A10" t="s">
        <v>64</v>
      </c>
      <c r="B10" t="s">
        <v>89</v>
      </c>
      <c r="C10" t="s">
        <v>61</v>
      </c>
      <c r="D10">
        <v>8</v>
      </c>
      <c r="E10">
        <v>0</v>
      </c>
      <c r="G10">
        <v>1246</v>
      </c>
      <c r="H10" s="8"/>
      <c r="I10" s="8"/>
      <c r="J10">
        <v>0</v>
      </c>
      <c r="K10" t="s">
        <v>87</v>
      </c>
      <c r="L10" t="s">
        <v>85</v>
      </c>
    </row>
    <row r="11" spans="1:13" x14ac:dyDescent="0.25">
      <c r="A11" t="s">
        <v>64</v>
      </c>
      <c r="B11" t="s">
        <v>89</v>
      </c>
      <c r="C11" t="s">
        <v>61</v>
      </c>
      <c r="D11">
        <v>9</v>
      </c>
      <c r="E11">
        <v>0</v>
      </c>
      <c r="K11" t="s">
        <v>87</v>
      </c>
      <c r="L11" t="s">
        <v>85</v>
      </c>
    </row>
    <row r="12" spans="1:13" x14ac:dyDescent="0.25">
      <c r="A12" t="s">
        <v>64</v>
      </c>
      <c r="B12" t="s">
        <v>89</v>
      </c>
      <c r="C12" t="s">
        <v>61</v>
      </c>
      <c r="D12">
        <v>10</v>
      </c>
      <c r="E12">
        <v>0</v>
      </c>
      <c r="K12" t="s">
        <v>87</v>
      </c>
      <c r="L12" t="s">
        <v>85</v>
      </c>
    </row>
    <row r="13" spans="1:13" x14ac:dyDescent="0.25">
      <c r="A13" t="s">
        <v>64</v>
      </c>
      <c r="B13" t="s">
        <v>89</v>
      </c>
      <c r="C13" t="s">
        <v>61</v>
      </c>
      <c r="D13">
        <v>12</v>
      </c>
      <c r="E13">
        <v>0</v>
      </c>
      <c r="F13" t="s">
        <v>95</v>
      </c>
      <c r="G13" t="s">
        <v>95</v>
      </c>
      <c r="K13" t="s">
        <v>87</v>
      </c>
      <c r="L13" t="s">
        <v>85</v>
      </c>
    </row>
    <row r="15" spans="1:13" x14ac:dyDescent="0.25">
      <c r="A15" t="s">
        <v>65</v>
      </c>
      <c r="B15" t="s">
        <v>94</v>
      </c>
      <c r="C15" t="s">
        <v>61</v>
      </c>
      <c r="D15">
        <v>7</v>
      </c>
      <c r="E15">
        <v>0</v>
      </c>
      <c r="F15" t="s">
        <v>95</v>
      </c>
      <c r="G15" t="s">
        <v>95</v>
      </c>
      <c r="K15" t="s">
        <v>87</v>
      </c>
      <c r="L15" t="s">
        <v>96</v>
      </c>
    </row>
    <row r="16" spans="1:13" x14ac:dyDescent="0.25">
      <c r="A16" t="s">
        <v>65</v>
      </c>
      <c r="B16" t="s">
        <v>94</v>
      </c>
      <c r="C16" t="s">
        <v>61</v>
      </c>
      <c r="D16">
        <v>8</v>
      </c>
      <c r="E16">
        <v>0</v>
      </c>
      <c r="G16">
        <v>1234</v>
      </c>
      <c r="K16" t="s">
        <v>87</v>
      </c>
      <c r="L16" t="s">
        <v>96</v>
      </c>
    </row>
    <row r="17" spans="1:14" x14ac:dyDescent="0.25">
      <c r="A17" t="s">
        <v>65</v>
      </c>
      <c r="B17" t="s">
        <v>94</v>
      </c>
      <c r="C17" t="s">
        <v>61</v>
      </c>
      <c r="D17">
        <v>9</v>
      </c>
      <c r="E17">
        <v>0</v>
      </c>
      <c r="F17">
        <v>2420</v>
      </c>
      <c r="G17" s="8">
        <v>2399</v>
      </c>
      <c r="H17" s="8">
        <f>F17-G17</f>
        <v>21</v>
      </c>
      <c r="I17" s="8"/>
      <c r="K17" t="s">
        <v>87</v>
      </c>
      <c r="L17" t="s">
        <v>96</v>
      </c>
    </row>
    <row r="18" spans="1:14" x14ac:dyDescent="0.25">
      <c r="A18" t="s">
        <v>65</v>
      </c>
      <c r="B18" t="s">
        <v>94</v>
      </c>
      <c r="C18" t="s">
        <v>61</v>
      </c>
      <c r="D18">
        <v>10</v>
      </c>
      <c r="E18">
        <v>0</v>
      </c>
      <c r="F18" t="s">
        <v>97</v>
      </c>
      <c r="G18" s="8" t="s">
        <v>95</v>
      </c>
      <c r="H18" s="8"/>
      <c r="I18" s="8"/>
      <c r="K18" t="s">
        <v>87</v>
      </c>
      <c r="L18" t="s">
        <v>96</v>
      </c>
    </row>
    <row r="19" spans="1:14" x14ac:dyDescent="0.25">
      <c r="A19" t="s">
        <v>65</v>
      </c>
      <c r="B19" t="s">
        <v>94</v>
      </c>
      <c r="C19" t="s">
        <v>61</v>
      </c>
      <c r="D19">
        <v>12</v>
      </c>
      <c r="E19">
        <v>0</v>
      </c>
      <c r="F19" t="s">
        <v>97</v>
      </c>
      <c r="G19" s="8" t="s">
        <v>95</v>
      </c>
      <c r="H19" s="8"/>
      <c r="I19" s="8"/>
      <c r="K19" t="s">
        <v>87</v>
      </c>
      <c r="L19" t="s">
        <v>96</v>
      </c>
      <c r="N19" t="s">
        <v>106</v>
      </c>
    </row>
    <row r="20" spans="1:14" x14ac:dyDescent="0.25">
      <c r="G20" s="8"/>
      <c r="H20" s="8"/>
      <c r="I20" s="8"/>
    </row>
    <row r="21" spans="1:14" x14ac:dyDescent="0.25">
      <c r="A21" t="s">
        <v>54</v>
      </c>
      <c r="B21" t="s">
        <v>89</v>
      </c>
      <c r="C21" t="s">
        <v>61</v>
      </c>
      <c r="D21">
        <v>7</v>
      </c>
      <c r="F21">
        <v>1126</v>
      </c>
      <c r="G21">
        <v>1151</v>
      </c>
      <c r="H21" s="8">
        <f>F21-G21</f>
        <v>-25</v>
      </c>
      <c r="K21" t="s">
        <v>87</v>
      </c>
      <c r="L21" s="21" t="s">
        <v>98</v>
      </c>
    </row>
    <row r="22" spans="1:14" x14ac:dyDescent="0.25">
      <c r="A22" t="s">
        <v>54</v>
      </c>
      <c r="B22" t="s">
        <v>89</v>
      </c>
      <c r="C22" t="s">
        <v>61</v>
      </c>
      <c r="D22">
        <v>8</v>
      </c>
      <c r="F22" t="s">
        <v>99</v>
      </c>
      <c r="G22">
        <v>1229</v>
      </c>
      <c r="K22" t="s">
        <v>87</v>
      </c>
      <c r="L22" s="21" t="s">
        <v>98</v>
      </c>
    </row>
    <row r="23" spans="1:14" x14ac:dyDescent="0.25">
      <c r="A23" t="s">
        <v>54</v>
      </c>
      <c r="B23" t="s">
        <v>89</v>
      </c>
      <c r="C23" t="s">
        <v>61</v>
      </c>
      <c r="D23">
        <v>9</v>
      </c>
      <c r="F23" s="4"/>
      <c r="G23" s="4"/>
      <c r="K23" t="s">
        <v>87</v>
      </c>
      <c r="L23" s="21" t="s">
        <v>98</v>
      </c>
    </row>
    <row r="24" spans="1:14" x14ac:dyDescent="0.25">
      <c r="A24" t="s">
        <v>54</v>
      </c>
      <c r="B24" t="s">
        <v>89</v>
      </c>
      <c r="C24" t="s">
        <v>61</v>
      </c>
      <c r="D24">
        <v>10</v>
      </c>
      <c r="F24" t="s">
        <v>97</v>
      </c>
      <c r="G24" t="s">
        <v>95</v>
      </c>
      <c r="K24" t="s">
        <v>87</v>
      </c>
      <c r="L24" s="21" t="s">
        <v>98</v>
      </c>
    </row>
    <row r="25" spans="1:14" x14ac:dyDescent="0.25">
      <c r="A25" t="s">
        <v>54</v>
      </c>
      <c r="B25" t="s">
        <v>89</v>
      </c>
      <c r="C25" t="s">
        <v>61</v>
      </c>
      <c r="D25">
        <v>12</v>
      </c>
      <c r="F25" t="s">
        <v>95</v>
      </c>
      <c r="G25" t="s">
        <v>95</v>
      </c>
      <c r="K25" t="s">
        <v>87</v>
      </c>
      <c r="L25" s="21" t="s">
        <v>98</v>
      </c>
    </row>
    <row r="26" spans="1:14" x14ac:dyDescent="0.25">
      <c r="A26" t="s">
        <v>103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Batterij</vt:lpstr>
      <vt:lpstr>Sensor</vt:lpstr>
      <vt:lpstr>downlink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Westenberg</dc:creator>
  <cp:lastModifiedBy>Maarten Westenberg</cp:lastModifiedBy>
  <cp:lastPrinted>2016-09-26T11:08:35Z</cp:lastPrinted>
  <dcterms:created xsi:type="dcterms:W3CDTF">2016-06-04T19:16:11Z</dcterms:created>
  <dcterms:modified xsi:type="dcterms:W3CDTF">2017-02-27T17:13:31Z</dcterms:modified>
</cp:coreProperties>
</file>