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uAn\TANVIET\CODE_TV\No06 - Source Code\Templates\ExportMau\"/>
    </mc:Choice>
  </mc:AlternateContent>
  <xr:revisionPtr revIDLastSave="0" documentId="13_ncr:1_{A51A95DD-E847-4085-845F-B1D02F886D1E}" xr6:coauthVersionLast="47" xr6:coauthVersionMax="47" xr10:uidLastSave="{00000000-0000-0000-0000-000000000000}"/>
  <bookViews>
    <workbookView xWindow="28680" yWindow="-120" windowWidth="20730" windowHeight="11310" tabRatio="717" xr2:uid="{00000000-000D-0000-FFFF-FFFF00000000}"/>
  </bookViews>
  <sheets>
    <sheet name="Lương tổng hợp" sheetId="10" r:id="rId1"/>
    <sheet name="Lương báo cáo sở" sheetId="26" state="hidden" r:id="rId2"/>
    <sheet name="Payslip" sheetId="24" state="hidden" r:id="rId3"/>
  </sheets>
  <externalReferences>
    <externalReference r:id="rId4"/>
  </externalReferences>
  <definedNames>
    <definedName name="_xlnm._FilterDatabase" localSheetId="0" hidden="1">'Lương tổng hợp'!$A$9:$K$11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H11" i="10" l="1"/>
  <c r="CB11" i="10"/>
  <c r="AD11" i="10"/>
  <c r="N11" i="10"/>
  <c r="O11" i="10"/>
  <c r="U11" i="10"/>
  <c r="V11" i="10"/>
  <c r="W11" i="10"/>
  <c r="X11" i="10"/>
  <c r="Y11" i="10"/>
  <c r="Z11" i="10"/>
  <c r="AA11" i="10"/>
  <c r="AB11" i="10"/>
  <c r="AC11" i="10"/>
  <c r="AE11" i="10"/>
  <c r="AF11" i="10"/>
  <c r="AG11" i="10"/>
  <c r="BR11" i="10"/>
  <c r="BS11" i="10"/>
  <c r="BT11" i="10"/>
  <c r="BU11" i="10"/>
  <c r="BV11" i="10"/>
  <c r="BW11" i="10"/>
  <c r="BX11" i="10"/>
  <c r="BY11" i="10"/>
  <c r="BZ11" i="10"/>
  <c r="CA11" i="10"/>
  <c r="CC11" i="10"/>
  <c r="CD11" i="10"/>
  <c r="CE11" i="10"/>
  <c r="CF11" i="10"/>
  <c r="CG11" i="10"/>
  <c r="C5" i="10"/>
  <c r="P11" i="10"/>
  <c r="Q11" i="10"/>
  <c r="R11" i="10"/>
  <c r="S11" i="10"/>
  <c r="T11" i="10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C5" i="26"/>
  <c r="C4" i="26"/>
  <c r="C3" i="26"/>
  <c r="C4" i="10" l="1"/>
  <c r="I31" i="24" l="1"/>
  <c r="Q31" i="24" s="1"/>
  <c r="E21" i="24"/>
  <c r="N8" i="24"/>
  <c r="E12" i="24"/>
  <c r="E14" i="24"/>
  <c r="I21" i="24"/>
  <c r="Q21" i="24"/>
  <c r="Q37" i="24" s="1"/>
  <c r="I25" i="24"/>
  <c r="I37" i="24" s="1"/>
  <c r="I23" i="24"/>
  <c r="Q23" i="24"/>
  <c r="Q29" i="24"/>
  <c r="Q39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Kiều Thị Hà Trâm</author>
  </authors>
  <commentList>
    <comment ref="Q2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Kiều Thị Hà Trâm:</t>
        </r>
        <r>
          <rPr>
            <sz val="9"/>
            <color indexed="81"/>
            <rFont val="Tahoma"/>
            <family val="2"/>
          </rPr>
          <t xml:space="preserve">
Collect "national disaster relief fund"applied to all employees in Vietnam for year 2015. The amount is 1 working day worth of salary of the HCMC regional monthly basic salary (3.1mil/month), equally to 129.167VND</t>
        </r>
      </text>
    </comment>
  </commentList>
</comments>
</file>

<file path=xl/sharedStrings.xml><?xml version="1.0" encoding="utf-8"?>
<sst xmlns="http://schemas.openxmlformats.org/spreadsheetml/2006/main" count="353" uniqueCount="307">
  <si>
    <t>Total</t>
  </si>
  <si>
    <t>Lương cơ bản</t>
  </si>
  <si>
    <t>Lương thực nhận</t>
  </si>
  <si>
    <t>Thuế TNCN</t>
  </si>
  <si>
    <t>Số tiền</t>
  </si>
  <si>
    <t>Amount</t>
  </si>
  <si>
    <t>Lương Phước Đông</t>
  </si>
  <si>
    <t>Phụ cấp cơm trưa</t>
  </si>
  <si>
    <t>Lương ngoài giờ</t>
  </si>
  <si>
    <t>Truy lĩnh</t>
  </si>
  <si>
    <t>Thưởng</t>
  </si>
  <si>
    <t>Khấu trừ khác</t>
  </si>
  <si>
    <t>Họ và Tên</t>
  </si>
  <si>
    <t>Emp. Name</t>
  </si>
  <si>
    <t>:</t>
  </si>
  <si>
    <t>MSNV</t>
  </si>
  <si>
    <t>Emp. Code</t>
  </si>
  <si>
    <t>Chức danh</t>
  </si>
  <si>
    <t>Designation</t>
  </si>
  <si>
    <t>Đơn vị</t>
  </si>
  <si>
    <t>Department</t>
  </si>
  <si>
    <t>Ngày vào</t>
  </si>
  <si>
    <t>Joining date</t>
  </si>
  <si>
    <t>Hình thức thanh toán</t>
  </si>
  <si>
    <t>Pay Method</t>
  </si>
  <si>
    <t>Tài khoản</t>
  </si>
  <si>
    <t>Account Number</t>
  </si>
  <si>
    <t>Tại ngân hàng</t>
  </si>
  <si>
    <t>At Bank</t>
  </si>
  <si>
    <t>NGÀY LÀM VIỆC</t>
  </si>
  <si>
    <t>WORKING DETAILS</t>
  </si>
  <si>
    <t>CÁC KHOẢN THU NHẬP (VND)</t>
  </si>
  <si>
    <t>EARNING DETAILS</t>
  </si>
  <si>
    <t>CÁC KHOẢN KHẤU TRỪ</t>
  </si>
  <si>
    <t>DEDUCTION DETAILS</t>
  </si>
  <si>
    <t>Khoản thu nhập</t>
  </si>
  <si>
    <t>Earning</t>
  </si>
  <si>
    <t>Khoản khấu trừ</t>
  </si>
  <si>
    <t>Deduction</t>
  </si>
  <si>
    <t>Ngày làm việc thực tế</t>
  </si>
  <si>
    <t>Actual working days</t>
  </si>
  <si>
    <t>Basic salary</t>
  </si>
  <si>
    <t>BHXH, YT, TN</t>
  </si>
  <si>
    <t>SI, HI, UI (10,5%)</t>
  </si>
  <si>
    <t>Nghỉ có lương</t>
  </si>
  <si>
    <t>Payable Leave days</t>
  </si>
  <si>
    <t>PIT</t>
  </si>
  <si>
    <t>Nghỉ không lương</t>
  </si>
  <si>
    <t>Unpaid leave days</t>
  </si>
  <si>
    <t>Truy thu</t>
  </si>
  <si>
    <t>Collect</t>
  </si>
  <si>
    <t>Ngoài giờ</t>
  </si>
  <si>
    <t>Over time days</t>
  </si>
  <si>
    <t>Trừ tạm ứng</t>
  </si>
  <si>
    <t>Advance</t>
  </si>
  <si>
    <t>Other deduction</t>
  </si>
  <si>
    <t>Lunch allowance</t>
  </si>
  <si>
    <t>Đã chi/ đã nhận trước</t>
  </si>
  <si>
    <t>Payment in advance</t>
  </si>
  <si>
    <t>Bonus</t>
  </si>
  <si>
    <t>Retroactive</t>
  </si>
  <si>
    <t>Tổng công</t>
  </si>
  <si>
    <t>Total days</t>
  </si>
  <si>
    <t>Tổng khấu trừ</t>
  </si>
  <si>
    <t>Total Deduction</t>
  </si>
  <si>
    <t>Net Salary</t>
  </si>
  <si>
    <t>CÔNG TY CỔ PHẦN BẢO HIỂM PHÚ HƯNG</t>
  </si>
  <si>
    <t>Điện Thoại: (84-8) 5413 5966  –  Fax: (84-8) 5413 5965</t>
  </si>
  <si>
    <t>Email: info@pacvn.vn   -  Website: http://www.pacvn.vn</t>
  </si>
  <si>
    <t>Vietcombank</t>
  </si>
  <si>
    <t>Bank</t>
  </si>
  <si>
    <t>Thu nhập theo ngày công</t>
  </si>
  <si>
    <t>Gross Income</t>
  </si>
  <si>
    <t>Work-day income</t>
  </si>
  <si>
    <t>Overtime payment</t>
  </si>
  <si>
    <t>Tổng các khoản thu nhập</t>
  </si>
  <si>
    <t>Total income of month</t>
  </si>
  <si>
    <t>Tổng thu nhập</t>
  </si>
  <si>
    <t>Tầng 4, CR3-04A, 109 Tôn Dật Tiên, P. Tân Phú, Q.7, TP,HCM</t>
  </si>
  <si>
    <t>BẢNG CHI TIẾT LƯƠNG THÁNG 01/2017</t>
  </si>
  <si>
    <t>SALARY SLIP FOR  JAN, 2017</t>
  </si>
  <si>
    <t>&amp;=DATA.SO_THE</t>
  </si>
  <si>
    <t>Phòng/Bộ phận</t>
  </si>
  <si>
    <t>&amp;=DATA.TEN_CDANH</t>
  </si>
  <si>
    <t>&amp;=DATA.TEN_PHONG</t>
  </si>
  <si>
    <t>Mã nhân viên</t>
  </si>
  <si>
    <t>Họ tên nhân viên</t>
  </si>
  <si>
    <t>Họ tên nhân viên_x000D_
(Không dấu)</t>
  </si>
  <si>
    <t>Ngày bắt đầu tính công</t>
  </si>
  <si>
    <t>Ngày kết thúc tính công</t>
  </si>
  <si>
    <t>&amp;=DATA.HO_TEN_KD</t>
  </si>
  <si>
    <t>&amp;=DATA.NGAYD</t>
  </si>
  <si>
    <t>&amp;=DATA.NGAYC</t>
  </si>
  <si>
    <t>&amp;=DATA_TITLE.TEN_KYLUONG</t>
  </si>
  <si>
    <t>&amp;=DATA_TITLE.TU_NGAY</t>
  </si>
  <si>
    <t>&amp;=DATA_TITLE.DEN_NGAY</t>
  </si>
  <si>
    <t>&amp;=DATA_TITLE.CONGCHUAN</t>
  </si>
  <si>
    <t>BẢNG LƯƠNG BÁO CÁO SỞ</t>
  </si>
  <si>
    <t>STT</t>
  </si>
  <si>
    <t>Chức vụ</t>
  </si>
  <si>
    <t>Bảng lương</t>
  </si>
  <si>
    <t>Nhóm lương</t>
  </si>
  <si>
    <t>Bậc lương</t>
  </si>
  <si>
    <t>Hệ số lương</t>
  </si>
  <si>
    <t>Hệ số vượt khung</t>
  </si>
  <si>
    <t>Hệ số bảo lưu</t>
  </si>
  <si>
    <t>Thành tiền</t>
  </si>
  <si>
    <t>Ngày hưởng</t>
  </si>
  <si>
    <t>Tháng hưởng</t>
  </si>
  <si>
    <t>Năm hưởng</t>
  </si>
  <si>
    <t>% Vượt khung</t>
  </si>
  <si>
    <t>Hệ số chức vụ</t>
  </si>
  <si>
    <t>% Ưu đãi</t>
  </si>
  <si>
    <t>Hệ số ưu đãi</t>
  </si>
  <si>
    <t>% Thu hút</t>
  </si>
  <si>
    <t>Hệ số thu hút</t>
  </si>
  <si>
    <t>Hệ số độc hại</t>
  </si>
  <si>
    <t>Hệ số trách nhiệm</t>
  </si>
  <si>
    <t>Hệ số kiêm nhiệm</t>
  </si>
  <si>
    <t>Hệ số giám định</t>
  </si>
  <si>
    <t>Tổng</t>
  </si>
  <si>
    <t>Các khoản đóng góp 23.5% hệ số</t>
  </si>
  <si>
    <t>Tổng số hệ số</t>
  </si>
  <si>
    <t>&amp;=&amp;=Row()-9</t>
  </si>
  <si>
    <t>&amp;=DATA_SO.SO_THE</t>
  </si>
  <si>
    <t>&amp;=DATA_SO.HO_TEN</t>
  </si>
  <si>
    <t>&amp;=DATA_SO.HO_TEN_KD</t>
  </si>
  <si>
    <t>&amp;=DATA_SO.TEN_PHONG</t>
  </si>
  <si>
    <t>&amp;=DATA_SO.TEN_CDANH</t>
  </si>
  <si>
    <t>&amp;=DATA_SO.TEN_CVU</t>
  </si>
  <si>
    <t>&amp;=DATA_SO.TEN_MA_TL</t>
  </si>
  <si>
    <t>&amp;=DATA_SO.TEN_MA_NL</t>
  </si>
  <si>
    <t>&amp;=DATA_SO.TEN_MA_BL</t>
  </si>
  <si>
    <t>&amp;=DATA_SO.HSO</t>
  </si>
  <si>
    <t>&amp;=DATA_SO.NGAY_HUONG_SO</t>
  </si>
  <si>
    <t>&amp;=DATA_SO.THANG_HUONG_SO</t>
  </si>
  <si>
    <t>&amp;=DATA_SO.NAM_HUONG_SO</t>
  </si>
  <si>
    <t>&amp;=DATA_SO.TILE_VK_SO</t>
  </si>
  <si>
    <t>&amp;=DATA_SO.HSO_VK_SO</t>
  </si>
  <si>
    <t>&amp;=DATA_SO.HSO_CVU_SO</t>
  </si>
  <si>
    <t>&amp;=DATA_SO.TILE_UD_SO</t>
  </si>
  <si>
    <t>&amp;=DATA_SO.HSO_UD_SO</t>
  </si>
  <si>
    <t>&amp;=DATA_SO.TILE_THUHUT_SO</t>
  </si>
  <si>
    <t>&amp;=DATA_SO.HSO_THUHUT_SO</t>
  </si>
  <si>
    <t>&amp;=DATA_SO.HSO_DOCHAI_SO</t>
  </si>
  <si>
    <t>&amp;=DATA_SO.HSO_TRACHNHIEM_SO</t>
  </si>
  <si>
    <t>&amp;=DATA_SO.HSO_KIEMNHIEM_SO</t>
  </si>
  <si>
    <t>&amp;=DATA_SO.HSO_GIAMDINH_SO</t>
  </si>
  <si>
    <t>&amp;=DATA_SO.HSO_BAOLUU_SO</t>
  </si>
  <si>
    <t>&amp;=DATA_SO.TONG_HSO_THEM_SO</t>
  </si>
  <si>
    <t>&amp;=DATA_SO.CACKHOAN_DONGGOP_SO</t>
  </si>
  <si>
    <t>&amp;=DATA_SO.TONG_HSO_SO</t>
  </si>
  <si>
    <t>&amp;=DATA_SO.THANHTIEN_SO</t>
  </si>
  <si>
    <t>Thu nhập tính thuế</t>
  </si>
  <si>
    <t>&amp;=DATA.THUNHAP_TINHTHUE</t>
  </si>
  <si>
    <t>&amp;=DATA.THUE_TNCN</t>
  </si>
  <si>
    <t>&amp;=DATA.HO_TEN</t>
  </si>
  <si>
    <t>Tình trạng hợp đồng</t>
  </si>
  <si>
    <t>Ngày nghỉ</t>
  </si>
  <si>
    <t>Thâm niên</t>
  </si>
  <si>
    <t>Lương cơ bản/Đơn giá</t>
  </si>
  <si>
    <t>Lương hiệu quả công việc</t>
  </si>
  <si>
    <t>Phụ cấp chức vụ</t>
  </si>
  <si>
    <t>Phạt vi phạm nội quy</t>
  </si>
  <si>
    <t>Truy thu tiền bảo hiểm y tế</t>
  </si>
  <si>
    <t>Trừ khác</t>
  </si>
  <si>
    <t>Thu nhập chịu thuế</t>
  </si>
  <si>
    <t>Trợ cấp thôi việc</t>
  </si>
  <si>
    <t>Tạm giữ</t>
  </si>
  <si>
    <t>&amp;=DATA.TEN_LHD</t>
  </si>
  <si>
    <t>&amp;=DATA.NGAY_NGHI</t>
  </si>
  <si>
    <t>&amp;=DATA.NGAY_VAO</t>
  </si>
  <si>
    <t>&amp;=DATA.THAMNIEN</t>
  </si>
  <si>
    <t>&amp;=DATA.TONG_CONG</t>
  </si>
  <si>
    <t>&amp;=DATA.PC_CHUCVU</t>
  </si>
  <si>
    <t>&amp;=DATA.HOAHONG_TIENVAY</t>
  </si>
  <si>
    <t>&amp;=DATA.THUONG</t>
  </si>
  <si>
    <t>&amp;=DATA.TRU_KHAC</t>
  </si>
  <si>
    <t>&amp;=DATA.THUNHAP_CHIUTHUE</t>
  </si>
  <si>
    <t>&amp;=DATA.BOIHOAN_DT</t>
  </si>
  <si>
    <t>&amp;=DATA.CACKHOAN_TRU_SAUTHUE</t>
  </si>
  <si>
    <t>&amp;=DATA.TROCAP_THOIVIEC</t>
  </si>
  <si>
    <t>BẢNG LƯƠNG KHỐI SALE</t>
  </si>
  <si>
    <t>ID</t>
  </si>
  <si>
    <t>KPI</t>
  </si>
  <si>
    <t>Doanh số</t>
  </si>
  <si>
    <t>Tổng thu nhập theo KPI</t>
  </si>
  <si>
    <t>Tổng phí xét môi giới xét level</t>
  </si>
  <si>
    <t>Ngày làm trong tháng</t>
  </si>
  <si>
    <t>Ngày công hưởng ăn trưa</t>
  </si>
  <si>
    <t>Tiền lương tháng</t>
  </si>
  <si>
    <t>Tiền ăn trưa</t>
  </si>
  <si>
    <t>Hoa hồng tiền vay</t>
  </si>
  <si>
    <t>Phụ cấp xăng xe</t>
  </si>
  <si>
    <t>Phụ cấp điện thoại</t>
  </si>
  <si>
    <t>Phụ cấp máy tính</t>
  </si>
  <si>
    <t>Hoa hồng môi giới</t>
  </si>
  <si>
    <t>Hoa hồng chăm sóc, Giới thiệu và hỗ trợ</t>
  </si>
  <si>
    <t>Hoa hồng trái phiếu</t>
  </si>
  <si>
    <t>Bồi dưỡng đào tạo</t>
  </si>
  <si>
    <t>Tổng thu nhập theo ngày công</t>
  </si>
  <si>
    <t>Các khoản giảm trừ theo KPI</t>
  </si>
  <si>
    <t>Tổng thu nhập trước thuế</t>
  </si>
  <si>
    <t>Lương tính BHXH</t>
  </si>
  <si>
    <t>BH trích từ lương</t>
  </si>
  <si>
    <t>BH tính vào chi phí</t>
  </si>
  <si>
    <t>BHTN tính vào lương</t>
  </si>
  <si>
    <t>BHTN tính vào chi phí</t>
  </si>
  <si>
    <t>KPCĐ tính vào chi phí</t>
  </si>
  <si>
    <t>Đoàn phí công đoàn</t>
  </si>
  <si>
    <t>Lương sau khi nộp BHXH</t>
  </si>
  <si>
    <t>Giảm trừ</t>
  </si>
  <si>
    <t>CỘNG thêm sau thuế khác</t>
  </si>
  <si>
    <t>Truy thu tháng trước</t>
  </si>
  <si>
    <t>Khác</t>
  </si>
  <si>
    <t>Phải trả nhân viên</t>
  </si>
  <si>
    <t>Thực lĩnh</t>
  </si>
  <si>
    <t>Tổng phải trả nhân viên</t>
  </si>
  <si>
    <t>Thanh toán qua SCB</t>
  </si>
  <si>
    <t>&amp;=DATA.ID_MAKETING</t>
  </si>
  <si>
    <t>&amp;=DATA.LUONGCB</t>
  </si>
  <si>
    <t>&amp;=DATA.THUONG_KETQUA</t>
  </si>
  <si>
    <t>&amp;=DATA.KPI</t>
  </si>
  <si>
    <t>&amp;=DATA.DOANH_SO</t>
  </si>
  <si>
    <t>&amp;=DATA.TONG_TN_THEO_KPI</t>
  </si>
  <si>
    <t>&amp;=DATA.TONG_PHI_XET_MG_LEVEL</t>
  </si>
  <si>
    <t>&amp;=DATA.CONG_ANCA</t>
  </si>
  <si>
    <t>&amp;=DATA.TIEN_LUONG_THANG</t>
  </si>
  <si>
    <t>&amp;=DATA.TIEN_ANTRUA</t>
  </si>
  <si>
    <t>&amp;=DATA.CHIPHI_KHAC</t>
  </si>
  <si>
    <t>&amp;=DATA.PC_XANGXE</t>
  </si>
  <si>
    <t>&amp;=DATA.PC_DIENTHOAI</t>
  </si>
  <si>
    <t>&amp;=DATA.PC_MAYTINH</t>
  </si>
  <si>
    <t>&amp;=DATA.HOAHONG_MOIGIOI</t>
  </si>
  <si>
    <t>&amp;=DATA.HOAHONG_CS_GT_HT</t>
  </si>
  <si>
    <t>&amp;=DATA.HOAHONG_TRAIPHIEU</t>
  </si>
  <si>
    <t>&amp;=DATA.THUNHAP_KHAC</t>
  </si>
  <si>
    <t>&amp;=DATA.BOIDUONG_DT</t>
  </si>
  <si>
    <t>&amp;=DATA.TONG_TN_THEOCONG</t>
  </si>
  <si>
    <t>&amp;=DATA.GT_THEO_KPI</t>
  </si>
  <si>
    <t>&amp;=DATA.PHAT_VIPHAM</t>
  </si>
  <si>
    <t>&amp;=DATA.TRUYTHU_BHYT</t>
  </si>
  <si>
    <t>&amp;=DATA.TRUYLINH_TRUOCTHUE</t>
  </si>
  <si>
    <t>&amp;=DATA.TONG_TN_TRUOC_THUE</t>
  </si>
  <si>
    <t>&amp;=DATA.LUONG_BD_BH</t>
  </si>
  <si>
    <t>&amp;=DATA.BH_TRICH_TULUONG</t>
  </si>
  <si>
    <t>&amp;=DATA.BH_TINH_CHIPHI</t>
  </si>
  <si>
    <t>&amp;=DATA.BHNT_TINH_LUONG</t>
  </si>
  <si>
    <t>&amp;=DATA.BHNT_TINH_CHIPHI</t>
  </si>
  <si>
    <t>&amp;=DATA.KPCD_TINH_CHIPHI</t>
  </si>
  <si>
    <t>&amp;=DATA.DOANPHI_CONGDOAN</t>
  </si>
  <si>
    <t>&amp;=DATA.LUONG_SAU_BHXH</t>
  </si>
  <si>
    <t>&amp;=DATA.GT_PHUTHUOC</t>
  </si>
  <si>
    <t>&amp;=DATA.CONGTHEM_SAUTHUE_KHAC</t>
  </si>
  <si>
    <t>&amp;=DATA.CACKHOAN_CONGTHEM_SAUTHUE</t>
  </si>
  <si>
    <t>&amp;=DATA.TRUYTHU_THANGTRUOC</t>
  </si>
  <si>
    <t>&amp;=DATA.KHAC</t>
  </si>
  <si>
    <t>&amp;=DATA.PHAITRA_NV</t>
  </si>
  <si>
    <t>&amp;=DATA.TAM_GIU</t>
  </si>
  <si>
    <t>&amp;=DATA.THUCLINH</t>
  </si>
  <si>
    <t>&amp;=DATA.TONG_PHAITRA_NV</t>
  </si>
  <si>
    <t>&amp;=DATA.THANHTOAN_SCB</t>
  </si>
  <si>
    <t>&amp;=DATA.PC_SINHNHAT</t>
  </si>
  <si>
    <t>Phạt phiếu lệnh</t>
  </si>
  <si>
    <t>&amp;=DATA.PHAT_PHIEULENH</t>
  </si>
  <si>
    <t>Phụ cấp khác</t>
  </si>
  <si>
    <t>Phụ cấp sinh nhật</t>
  </si>
  <si>
    <t>Hoa hồng dư nợ</t>
  </si>
  <si>
    <t>Hoa hồng môi giới khác</t>
  </si>
  <si>
    <t>Truy lĩnh HH/ PQL</t>
  </si>
  <si>
    <t>Các khoản cộng thêm trước thuế</t>
  </si>
  <si>
    <t>Tháng trước chuyển sang</t>
  </si>
  <si>
    <t>Tổng các khoản cộng thêm sau thuế</t>
  </si>
  <si>
    <t>Vi phạm đào tạo</t>
  </si>
  <si>
    <t>Tổng các khoản trừ đi sau thuế</t>
  </si>
  <si>
    <t>Chuyển sang tháng sau</t>
  </si>
  <si>
    <t>Số đã thanh toán lần 1</t>
  </si>
  <si>
    <t>Số đã thanh toán lần 2</t>
  </si>
  <si>
    <t>Phí hưởng 5%</t>
  </si>
  <si>
    <t>Định mức (Phí/Nhân sự)</t>
  </si>
  <si>
    <t>Phí khác</t>
  </si>
  <si>
    <t>Tổng phí tính HH</t>
  </si>
  <si>
    <t>Phí F1</t>
  </si>
  <si>
    <t>Phí F2</t>
  </si>
  <si>
    <t>Phí F3</t>
  </si>
  <si>
    <t>Phí Fn</t>
  </si>
  <si>
    <t>Phí CTV</t>
  </si>
  <si>
    <t>Phí HH MG khác</t>
  </si>
  <si>
    <t>Hoa hồng quản lý</t>
  </si>
  <si>
    <t>&amp;=DATA.HOAHONG_DUNO</t>
  </si>
  <si>
    <t>&amp;=DATA.PHI_QUANLY</t>
  </si>
  <si>
    <t>&amp;=DATA.HOAHONG_MOIGIOI_KHAC</t>
  </si>
  <si>
    <t>&amp;=DATA.THANGTRUOC_CHUYENSANG</t>
  </si>
  <si>
    <t>&amp;=DATA.CHUYEN_THANGSAU</t>
  </si>
  <si>
    <t>&amp;=DATA.SO_THANHTOAN_1</t>
  </si>
  <si>
    <t>&amp;=DATA.SO_THANHTOAN_2</t>
  </si>
  <si>
    <t>&amp;=DATA.PHIHUONG_5PT</t>
  </si>
  <si>
    <t>&amp;=DATA.DINHMUC_PHI_NS</t>
  </si>
  <si>
    <t>&amp;=DATA.PHI_KHAC</t>
  </si>
  <si>
    <t>&amp;=DATA.TONG_PHI_HH</t>
  </si>
  <si>
    <t>&amp;=DATA.PHI_F1</t>
  </si>
  <si>
    <t>&amp;=DATA.PHI_F2</t>
  </si>
  <si>
    <t>&amp;=DATA.PHI_F3</t>
  </si>
  <si>
    <t>&amp;=DATA.PHI_FN</t>
  </si>
  <si>
    <t>&amp;=DATA.PHI_HH_MG_KHAC</t>
  </si>
  <si>
    <t>&amp;=DATA.HOAHONG_QUANGLY</t>
  </si>
  <si>
    <t>&amp;=DATA.PHI_CTV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</si>
</sst>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.##0.00_-;\-* #.##0.00_-;_-* &quot;-&quot;??_-;_-@_-"/>
    <numFmt numFmtId="167" formatCode="_-* #,##0_-;\-* #,##0_-;_-* &quot;-&quot;??_-;_-@_-"/>
    <numFmt numFmtId="168" formatCode="_(* #,##0.0_);_(* \(#,##0.0\);_(* &quot;-&quot;??_);_(@_)"/>
    <numFmt numFmtId="169" formatCode="_(* #,##0_);_(* \(#,##0\);_(* &quot;-&quot;??_);_(@_)"/>
    <numFmt numFmtId="170" formatCode="#,##0;[Red]#,##0"/>
    <numFmt numFmtId="171" formatCode="_-* #,##0.0_-;\-* #,##0.0_-;_-* &quot;-&quot;??_-;_-@_-"/>
  </numFmts>
  <fonts count="68">
    <font>
      <sz val="10"/>
      <name val="Arial"/>
    </font>
    <font>
      <sz val="11"/>
      <color indexed="8"/>
      <name val="Calibri"/>
      <family val="2"/>
    </font>
    <font>
      <sz val="9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VNI-Times"/>
    </font>
    <font>
      <b/>
      <i/>
      <sz val="14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MS Sans Serif"/>
      <family val="2"/>
    </font>
    <font>
      <sz val="12"/>
      <name val="VNI-Times"/>
    </font>
    <font>
      <u/>
      <sz val="12"/>
      <color indexed="12"/>
      <name val="VNI-Times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9499999999999993"/>
      <color indexed="8"/>
      <name val=".VnTimeH"/>
      <family val="2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0"/>
      <color indexed="8"/>
      <name val=".VnTimeH"/>
      <family val="2"/>
    </font>
    <font>
      <sz val="12"/>
      <color indexed="8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2"/>
    </font>
    <font>
      <sz val="8"/>
      <color rgb="FFA3832A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b/>
      <u/>
      <sz val="13"/>
      <name val="Times New Roman"/>
      <family val="1"/>
    </font>
    <font>
      <b/>
      <u val="singleAccounting"/>
      <sz val="13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22"/>
      </right>
      <top/>
      <bottom/>
      <diagonal/>
    </border>
  </borders>
  <cellStyleXfs count="202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8" borderId="0" applyNumberFormat="0" applyBorder="0" applyAlignment="0" applyProtection="0"/>
    <xf numFmtId="0" fontId="39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0" fillId="12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165" fontId="4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7" borderId="1" applyNumberFormat="0" applyAlignment="0" applyProtection="0"/>
    <xf numFmtId="0" fontId="31" fillId="7" borderId="1" applyNumberFormat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4" fillId="0" borderId="0"/>
    <xf numFmtId="0" fontId="5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20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17" fillId="0" borderId="0"/>
    <xf numFmtId="0" fontId="18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8" fillId="0" borderId="0"/>
    <xf numFmtId="0" fontId="2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34" fillId="20" borderId="8" applyNumberFormat="0" applyAlignment="0" applyProtection="0"/>
    <xf numFmtId="0" fontId="34" fillId="20" borderId="8" applyNumberForma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1" fillId="22" borderId="0" applyNumberFormat="0" applyBorder="0" applyAlignment="0" applyProtection="0"/>
    <xf numFmtId="0" fontId="39" fillId="23" borderId="7" applyNumberFormat="0" applyFont="0" applyAlignment="0" applyProtection="0"/>
    <xf numFmtId="0" fontId="42" fillId="0" borderId="9" applyNumberFormat="0" applyFill="0" applyAlignment="0" applyProtection="0"/>
    <xf numFmtId="0" fontId="43" fillId="3" borderId="0" applyNumberFormat="0" applyBorder="0" applyAlignment="0" applyProtection="0"/>
    <xf numFmtId="0" fontId="44" fillId="4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0" borderId="3" applyNumberFormat="0" applyFill="0" applyAlignment="0" applyProtection="0"/>
    <xf numFmtId="0" fontId="47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49" fillId="21" borderId="2" applyNumberFormat="0" applyAlignment="0" applyProtection="0"/>
    <xf numFmtId="0" fontId="50" fillId="20" borderId="1" applyNumberFormat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9" borderId="0" applyNumberFormat="0" applyBorder="0" applyAlignment="0" applyProtection="0"/>
    <xf numFmtId="0" fontId="53" fillId="7" borderId="1" applyNumberFormat="0" applyAlignment="0" applyProtection="0"/>
    <xf numFmtId="0" fontId="54" fillId="20" borderId="8" applyNumberFormat="0" applyAlignment="0" applyProtection="0"/>
    <xf numFmtId="0" fontId="55" fillId="0" borderId="6" applyNumberFormat="0" applyFill="0" applyAlignment="0" applyProtection="0"/>
  </cellStyleXfs>
  <cellXfs count="231">
    <xf numFmtId="0" fontId="0" fillId="0" borderId="0" xfId="0"/>
    <xf numFmtId="0" fontId="61" fillId="0" borderId="0" xfId="0" applyFont="1" applyAlignment="1">
      <alignment vertical="center"/>
    </xf>
    <xf numFmtId="0" fontId="61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2" fillId="0" borderId="1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65" fontId="0" fillId="0" borderId="0" xfId="0" applyNumberFormat="1"/>
    <xf numFmtId="0" fontId="62" fillId="0" borderId="0" xfId="151" applyFont="1" applyAlignment="1">
      <alignment horizontal="center" vertical="center"/>
    </xf>
    <xf numFmtId="0" fontId="62" fillId="0" borderId="0" xfId="151" applyFont="1" applyFill="1"/>
    <xf numFmtId="0" fontId="63" fillId="0" borderId="0" xfId="151" applyFont="1" applyBorder="1" applyAlignment="1">
      <alignment horizontal="center" vertical="center"/>
    </xf>
    <xf numFmtId="0" fontId="62" fillId="0" borderId="0" xfId="151" applyFont="1" applyBorder="1"/>
    <xf numFmtId="49" fontId="62" fillId="0" borderId="0" xfId="151" applyNumberFormat="1" applyFont="1" applyBorder="1" applyAlignment="1">
      <alignment horizontal="left"/>
    </xf>
    <xf numFmtId="0" fontId="62" fillId="0" borderId="0" xfId="151" applyFont="1" applyBorder="1" applyAlignment="1">
      <alignment horizontal="center"/>
    </xf>
    <xf numFmtId="14" fontId="62" fillId="0" borderId="0" xfId="103" applyNumberFormat="1" applyFont="1" applyBorder="1"/>
    <xf numFmtId="0" fontId="62" fillId="0" borderId="0" xfId="151" applyFont="1" applyFill="1" applyBorder="1" applyAlignment="1">
      <alignment horizontal="center" vertical="center"/>
    </xf>
    <xf numFmtId="165" fontId="62" fillId="0" borderId="0" xfId="73" applyFont="1" applyFill="1" applyBorder="1"/>
    <xf numFmtId="167" fontId="62" fillId="0" borderId="0" xfId="73" applyNumberFormat="1" applyFont="1" applyFill="1" applyBorder="1"/>
    <xf numFmtId="0" fontId="62" fillId="0" borderId="0" xfId="151" applyFont="1" applyFill="1" applyBorder="1"/>
    <xf numFmtId="168" fontId="63" fillId="0" borderId="0" xfId="73" applyNumberFormat="1" applyFont="1" applyBorder="1" applyAlignment="1">
      <alignment horizontal="left" vertical="center"/>
    </xf>
    <xf numFmtId="170" fontId="63" fillId="0" borderId="0" xfId="151" applyNumberFormat="1" applyFont="1" applyBorder="1"/>
    <xf numFmtId="0" fontId="65" fillId="0" borderId="0" xfId="15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24" borderId="10" xfId="151" applyFont="1" applyFill="1" applyBorder="1" applyAlignment="1">
      <alignment horizontal="center" vertical="center"/>
    </xf>
    <xf numFmtId="0" fontId="62" fillId="24" borderId="10" xfId="151" applyFont="1" applyFill="1" applyBorder="1" applyAlignment="1">
      <alignment horizontal="left" vertical="center"/>
    </xf>
    <xf numFmtId="0" fontId="62" fillId="0" borderId="0" xfId="151" applyFont="1" applyFill="1" applyAlignment="1"/>
    <xf numFmtId="0" fontId="64" fillId="0" borderId="11" xfId="0" applyFont="1" applyBorder="1" applyAlignment="1">
      <alignment horizontal="left" vertical="center"/>
    </xf>
    <xf numFmtId="0" fontId="66" fillId="24" borderId="10" xfId="151" applyFont="1" applyFill="1" applyBorder="1" applyAlignment="1"/>
    <xf numFmtId="49" fontId="66" fillId="24" borderId="10" xfId="151" applyNumberFormat="1" applyFont="1" applyFill="1" applyBorder="1" applyAlignment="1">
      <alignment horizontal="left"/>
    </xf>
    <xf numFmtId="168" fontId="62" fillId="0" borderId="0" xfId="73" applyNumberFormat="1" applyFont="1" applyBorder="1"/>
    <xf numFmtId="165" fontId="62" fillId="0" borderId="0" xfId="73" applyNumberFormat="1" applyFont="1" applyFill="1" applyBorder="1"/>
    <xf numFmtId="165" fontId="62" fillId="0" borderId="0" xfId="73" applyNumberFormat="1" applyFont="1" applyFill="1" applyBorder="1" applyAlignment="1">
      <alignment horizontal="center" vertical="center"/>
    </xf>
    <xf numFmtId="165" fontId="62" fillId="0" borderId="0" xfId="73" applyFont="1" applyFill="1" applyBorder="1" applyAlignment="1">
      <alignment horizontal="center" vertical="center"/>
    </xf>
    <xf numFmtId="165" fontId="63" fillId="0" borderId="0" xfId="73" applyFont="1" applyBorder="1" applyAlignment="1">
      <alignment horizontal="left" vertical="center"/>
    </xf>
    <xf numFmtId="168" fontId="63" fillId="0" borderId="0" xfId="73" applyNumberFormat="1" applyFont="1" applyBorder="1" applyAlignment="1"/>
    <xf numFmtId="165" fontId="63" fillId="0" borderId="0" xfId="73" applyFont="1" applyBorder="1" applyAlignment="1"/>
    <xf numFmtId="165" fontId="64" fillId="0" borderId="0" xfId="73" applyFont="1" applyAlignment="1">
      <alignment horizontal="left" vertical="center"/>
    </xf>
    <xf numFmtId="167" fontId="62" fillId="0" borderId="0" xfId="0" applyNumberFormat="1" applyFont="1" applyAlignment="1">
      <alignment horizontal="center" vertical="center"/>
    </xf>
    <xf numFmtId="165" fontId="62" fillId="24" borderId="10" xfId="73" applyFont="1" applyFill="1" applyBorder="1" applyAlignment="1">
      <alignment horizontal="right"/>
    </xf>
    <xf numFmtId="0" fontId="62" fillId="24" borderId="10" xfId="151" applyFont="1" applyFill="1" applyBorder="1" applyAlignment="1"/>
    <xf numFmtId="14" fontId="62" fillId="25" borderId="10" xfId="103" applyNumberFormat="1" applyFont="1" applyFill="1" applyBorder="1" applyAlignment="1"/>
    <xf numFmtId="168" fontId="66" fillId="24" borderId="10" xfId="73" applyNumberFormat="1" applyFont="1" applyFill="1" applyBorder="1" applyAlignment="1"/>
    <xf numFmtId="165" fontId="66" fillId="24" borderId="10" xfId="73" applyNumberFormat="1" applyFont="1" applyFill="1" applyBorder="1" applyAlignment="1"/>
    <xf numFmtId="165" fontId="66" fillId="24" borderId="10" xfId="73" applyNumberFormat="1" applyFont="1" applyFill="1" applyBorder="1" applyAlignment="1">
      <alignment horizontal="center" vertical="center"/>
    </xf>
    <xf numFmtId="165" fontId="66" fillId="24" borderId="10" xfId="73" applyFont="1" applyFill="1" applyBorder="1" applyAlignment="1"/>
    <xf numFmtId="0" fontId="62" fillId="0" borderId="0" xfId="0" applyFont="1"/>
    <xf numFmtId="165" fontId="62" fillId="0" borderId="0" xfId="73" applyNumberFormat="1" applyFont="1"/>
    <xf numFmtId="165" fontId="62" fillId="0" borderId="0" xfId="73" applyNumberFormat="1" applyFont="1" applyAlignment="1">
      <alignment horizontal="center" vertical="center"/>
    </xf>
    <xf numFmtId="165" fontId="62" fillId="0" borderId="0" xfId="73" applyFont="1" applyAlignment="1">
      <alignment horizontal="center" vertical="center"/>
    </xf>
    <xf numFmtId="165" fontId="62" fillId="0" borderId="0" xfId="73" applyFont="1"/>
    <xf numFmtId="167" fontId="63" fillId="0" borderId="0" xfId="73" applyNumberFormat="1" applyFont="1" applyBorder="1" applyAlignment="1"/>
    <xf numFmtId="167" fontId="62" fillId="24" borderId="10" xfId="73" applyNumberFormat="1" applyFont="1" applyFill="1" applyBorder="1" applyAlignment="1">
      <alignment horizontal="right"/>
    </xf>
    <xf numFmtId="167" fontId="66" fillId="24" borderId="10" xfId="73" applyNumberFormat="1" applyFont="1" applyFill="1" applyBorder="1" applyAlignment="1"/>
    <xf numFmtId="167" fontId="62" fillId="0" borderId="0" xfId="73" applyNumberFormat="1" applyFont="1"/>
    <xf numFmtId="165" fontId="63" fillId="28" borderId="10" xfId="73" applyFont="1" applyFill="1" applyBorder="1" applyAlignment="1">
      <alignment horizontal="center" vertical="center" wrapText="1"/>
    </xf>
    <xf numFmtId="167" fontId="63" fillId="28" borderId="10" xfId="73" applyNumberFormat="1" applyFont="1" applyFill="1" applyBorder="1" applyAlignment="1">
      <alignment horizontal="center" vertical="center" wrapText="1"/>
    </xf>
    <xf numFmtId="168" fontId="63" fillId="0" borderId="0" xfId="73" applyNumberFormat="1" applyFont="1" applyBorder="1" applyAlignment="1">
      <alignment horizontal="center" vertical="center"/>
    </xf>
    <xf numFmtId="171" fontId="63" fillId="24" borderId="10" xfId="73" applyNumberFormat="1" applyFont="1" applyFill="1" applyBorder="1" applyAlignment="1">
      <alignment horizontal="center" vertical="center"/>
    </xf>
    <xf numFmtId="171" fontId="63" fillId="0" borderId="0" xfId="73" applyNumberFormat="1" applyFont="1" applyFill="1" applyAlignment="1"/>
    <xf numFmtId="167" fontId="62" fillId="0" borderId="0" xfId="73" applyNumberFormat="1" applyFont="1" applyFill="1" applyAlignment="1">
      <alignment horizontal="right" vertical="center"/>
    </xf>
    <xf numFmtId="167" fontId="62" fillId="0" borderId="0" xfId="73" applyNumberFormat="1" applyFont="1" applyFill="1" applyBorder="1" applyAlignment="1">
      <alignment horizontal="right" vertical="center"/>
    </xf>
    <xf numFmtId="167" fontId="63" fillId="0" borderId="0" xfId="73" applyNumberFormat="1" applyFont="1" applyBorder="1" applyAlignment="1">
      <alignment horizontal="right" vertical="center"/>
    </xf>
    <xf numFmtId="167" fontId="62" fillId="24" borderId="10" xfId="73" applyNumberFormat="1" applyFont="1" applyFill="1" applyBorder="1" applyAlignment="1">
      <alignment horizontal="right" vertical="center"/>
    </xf>
    <xf numFmtId="167" fontId="67" fillId="25" borderId="10" xfId="73" applyNumberFormat="1" applyFont="1" applyFill="1" applyBorder="1" applyAlignment="1">
      <alignment horizontal="right" vertical="center"/>
    </xf>
    <xf numFmtId="167" fontId="62" fillId="0" borderId="0" xfId="73" applyNumberFormat="1" applyFont="1" applyFill="1" applyBorder="1" applyAlignment="1">
      <alignment horizontal="center" vertical="center"/>
    </xf>
    <xf numFmtId="167" fontId="62" fillId="0" borderId="0" xfId="73" applyNumberFormat="1" applyFont="1" applyFill="1" applyAlignment="1">
      <alignment horizontal="center" vertical="center"/>
    </xf>
    <xf numFmtId="167" fontId="63" fillId="0" borderId="0" xfId="73" applyNumberFormat="1" applyFont="1" applyBorder="1" applyAlignment="1">
      <alignment horizontal="center" vertical="center"/>
    </xf>
    <xf numFmtId="167" fontId="65" fillId="0" borderId="0" xfId="73" applyNumberFormat="1" applyFont="1" applyFill="1" applyBorder="1" applyAlignment="1">
      <alignment horizontal="center" vertical="center"/>
    </xf>
    <xf numFmtId="167" fontId="62" fillId="24" borderId="10" xfId="73" applyNumberFormat="1" applyFont="1" applyFill="1" applyBorder="1" applyAlignment="1">
      <alignment horizontal="center" vertical="center"/>
    </xf>
    <xf numFmtId="167" fontId="67" fillId="25" borderId="10" xfId="73" applyNumberFormat="1" applyFont="1" applyFill="1" applyBorder="1" applyAlignment="1">
      <alignment horizontal="center" vertical="center"/>
    </xf>
    <xf numFmtId="0" fontId="62" fillId="0" borderId="0" xfId="151" applyFont="1" applyAlignment="1">
      <alignment horizontal="left" vertical="center"/>
    </xf>
    <xf numFmtId="0" fontId="62" fillId="0" borderId="0" xfId="151" applyFont="1" applyBorder="1" applyAlignment="1">
      <alignment horizontal="left" vertical="center"/>
    </xf>
    <xf numFmtId="0" fontId="65" fillId="0" borderId="0" xfId="151" applyFont="1" applyFill="1" applyBorder="1" applyAlignment="1">
      <alignment horizontal="left" vertical="center"/>
    </xf>
    <xf numFmtId="171" fontId="63" fillId="24" borderId="10" xfId="73" applyNumberFormat="1" applyFont="1" applyFill="1" applyBorder="1" applyAlignment="1">
      <alignment horizontal="left" vertical="center"/>
    </xf>
    <xf numFmtId="49" fontId="62" fillId="0" borderId="0" xfId="151" applyNumberFormat="1" applyFont="1" applyAlignment="1">
      <alignment horizontal="left" vertical="center"/>
    </xf>
    <xf numFmtId="49" fontId="62" fillId="0" borderId="0" xfId="151" applyNumberFormat="1" applyFont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171" fontId="66" fillId="24" borderId="10" xfId="73" applyNumberFormat="1" applyFont="1" applyFill="1" applyBorder="1" applyAlignment="1">
      <alignment horizontal="left" vertical="center"/>
    </xf>
    <xf numFmtId="167" fontId="65" fillId="0" borderId="0" xfId="73" applyNumberFormat="1" applyFont="1" applyFill="1" applyBorder="1" applyAlignment="1">
      <alignment horizontal="right" vertical="center"/>
    </xf>
    <xf numFmtId="167" fontId="65" fillId="0" borderId="0" xfId="151" applyNumberFormat="1" applyFont="1" applyFill="1" applyBorder="1" applyAlignment="1">
      <alignment horizontal="center" vertical="center"/>
    </xf>
    <xf numFmtId="167" fontId="62" fillId="24" borderId="10" xfId="151" applyNumberFormat="1" applyFont="1" applyFill="1" applyBorder="1" applyAlignment="1">
      <alignment horizontal="center" vertical="center"/>
    </xf>
    <xf numFmtId="14" fontId="62" fillId="0" borderId="0" xfId="151" applyNumberFormat="1" applyFont="1" applyAlignment="1">
      <alignment horizontal="right" vertical="center"/>
    </xf>
    <xf numFmtId="14" fontId="62" fillId="0" borderId="0" xfId="103" applyNumberFormat="1" applyFont="1" applyBorder="1" applyAlignment="1">
      <alignment horizontal="right" vertical="center"/>
    </xf>
    <xf numFmtId="168" fontId="63" fillId="0" borderId="0" xfId="73" applyNumberFormat="1" applyFont="1" applyBorder="1" applyAlignment="1">
      <alignment horizontal="right" vertical="center"/>
    </xf>
    <xf numFmtId="0" fontId="65" fillId="0" borderId="0" xfId="151" applyFont="1" applyFill="1" applyBorder="1" applyAlignment="1">
      <alignment horizontal="right" vertical="center"/>
    </xf>
    <xf numFmtId="0" fontId="62" fillId="24" borderId="10" xfId="151" applyFont="1" applyFill="1" applyBorder="1" applyAlignment="1">
      <alignment horizontal="right" vertical="center"/>
    </xf>
    <xf numFmtId="171" fontId="63" fillId="25" borderId="10" xfId="73" applyNumberFormat="1" applyFont="1" applyFill="1" applyBorder="1" applyAlignment="1">
      <alignment horizontal="right" vertical="center"/>
    </xf>
    <xf numFmtId="14" fontId="62" fillId="0" borderId="0" xfId="103" applyNumberFormat="1" applyFont="1" applyAlignment="1">
      <alignment horizontal="right" vertical="center"/>
    </xf>
    <xf numFmtId="0" fontId="62" fillId="0" borderId="0" xfId="151" applyFont="1" applyBorder="1" applyAlignment="1">
      <alignment horizontal="center" vertical="center"/>
    </xf>
    <xf numFmtId="49" fontId="62" fillId="0" borderId="0" xfId="151" applyNumberFormat="1" applyFont="1" applyAlignment="1">
      <alignment horizontal="center" vertical="center"/>
    </xf>
    <xf numFmtId="49" fontId="62" fillId="0" borderId="0" xfId="151" applyNumberFormat="1" applyFont="1" applyBorder="1" applyAlignment="1">
      <alignment horizontal="center" vertical="center"/>
    </xf>
    <xf numFmtId="171" fontId="66" fillId="24" borderId="10" xfId="73" applyNumberFormat="1" applyFont="1" applyFill="1" applyBorder="1" applyAlignment="1">
      <alignment horizontal="center" vertical="center"/>
    </xf>
    <xf numFmtId="170" fontId="63" fillId="0" borderId="0" xfId="151" applyNumberFormat="1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2" fillId="26" borderId="11" xfId="0" applyFont="1" applyFill="1" applyBorder="1" applyAlignment="1">
      <alignment vertical="center" wrapText="1"/>
    </xf>
    <xf numFmtId="0" fontId="12" fillId="26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12" fillId="0" borderId="1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14" fontId="9" fillId="0" borderId="0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69" fontId="8" fillId="0" borderId="15" xfId="73" applyNumberFormat="1" applyFont="1" applyBorder="1" applyAlignment="1">
      <alignment horizontal="right" vertical="center" wrapText="1"/>
    </xf>
    <xf numFmtId="169" fontId="8" fillId="0" borderId="13" xfId="73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9" fontId="8" fillId="0" borderId="0" xfId="73" applyNumberFormat="1" applyFont="1" applyBorder="1" applyAlignment="1">
      <alignment horizontal="right" vertical="center" wrapText="1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5" xfId="0" applyFont="1" applyBorder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169" fontId="8" fillId="0" borderId="23" xfId="73" applyNumberFormat="1" applyFont="1" applyBorder="1" applyAlignment="1">
      <alignment horizontal="right" vertical="center" wrapText="1"/>
    </xf>
    <xf numFmtId="169" fontId="8" fillId="0" borderId="24" xfId="73" applyNumberFormat="1" applyFont="1" applyBorder="1" applyAlignment="1">
      <alignment horizontal="right" vertical="center" wrapText="1"/>
    </xf>
    <xf numFmtId="0" fontId="12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9" fillId="26" borderId="21" xfId="0" applyFont="1" applyFill="1" applyBorder="1" applyAlignment="1">
      <alignment horizontal="center" vertical="center"/>
    </xf>
    <xf numFmtId="0" fontId="9" fillId="26" borderId="0" xfId="0" applyFont="1" applyFill="1" applyBorder="1" applyAlignment="1">
      <alignment horizontal="center" vertical="center"/>
    </xf>
    <xf numFmtId="0" fontId="8" fillId="26" borderId="20" xfId="0" applyFont="1" applyFill="1" applyBorder="1" applyAlignment="1">
      <alignment vertical="center" wrapText="1"/>
    </xf>
    <xf numFmtId="0" fontId="8" fillId="26" borderId="21" xfId="0" applyFont="1" applyFill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9" fillId="26" borderId="21" xfId="0" quotePrefix="1" applyFont="1" applyFill="1" applyBorder="1" applyAlignment="1">
      <alignment vertical="center" wrapText="1"/>
    </xf>
    <xf numFmtId="0" fontId="9" fillId="26" borderId="21" xfId="0" applyFont="1" applyFill="1" applyBorder="1" applyAlignment="1">
      <alignment vertical="center" wrapText="1"/>
    </xf>
    <xf numFmtId="0" fontId="9" fillId="26" borderId="22" xfId="0" applyFont="1" applyFill="1" applyBorder="1" applyAlignment="1">
      <alignment vertical="center" wrapText="1"/>
    </xf>
    <xf numFmtId="0" fontId="9" fillId="26" borderId="0" xfId="0" applyFont="1" applyFill="1" applyBorder="1" applyAlignment="1">
      <alignment vertical="center" wrapText="1"/>
    </xf>
    <xf numFmtId="0" fontId="9" fillId="26" borderId="19" xfId="0" applyFont="1" applyFill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169" fontId="8" fillId="0" borderId="21" xfId="73" applyNumberFormat="1" applyFont="1" applyBorder="1" applyAlignment="1">
      <alignment horizontal="right" vertical="center" wrapText="1"/>
    </xf>
    <xf numFmtId="169" fontId="8" fillId="0" borderId="22" xfId="73" applyNumberFormat="1" applyFont="1" applyBorder="1" applyAlignment="1">
      <alignment horizontal="right" vertical="center" wrapText="1"/>
    </xf>
    <xf numFmtId="0" fontId="8" fillId="0" borderId="15" xfId="0" applyFont="1" applyBorder="1" applyAlignment="1">
      <alignment horizontal="right" vertical="center" wrapText="1"/>
    </xf>
    <xf numFmtId="0" fontId="8" fillId="0" borderId="23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righ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165" fontId="8" fillId="0" borderId="15" xfId="0" applyNumberFormat="1" applyFont="1" applyBorder="1" applyAlignment="1">
      <alignment horizontal="right" vertical="center" wrapText="1"/>
    </xf>
    <xf numFmtId="169" fontId="8" fillId="0" borderId="15" xfId="0" applyNumberFormat="1" applyFont="1" applyBorder="1" applyAlignment="1">
      <alignment horizontal="right" vertical="center" wrapText="1"/>
    </xf>
    <xf numFmtId="169" fontId="9" fillId="0" borderId="21" xfId="73" applyNumberFormat="1" applyFont="1" applyBorder="1" applyAlignment="1">
      <alignment horizontal="right" vertical="center" wrapText="1"/>
    </xf>
    <xf numFmtId="169" fontId="9" fillId="0" borderId="22" xfId="73" applyNumberFormat="1" applyFont="1" applyBorder="1" applyAlignment="1">
      <alignment horizontal="right" vertical="center" wrapText="1"/>
    </xf>
    <xf numFmtId="169" fontId="9" fillId="0" borderId="17" xfId="73" applyNumberFormat="1" applyFont="1" applyBorder="1" applyAlignment="1">
      <alignment horizontal="right" vertical="center" wrapText="1"/>
    </xf>
    <xf numFmtId="169" fontId="9" fillId="0" borderId="18" xfId="73" applyNumberFormat="1" applyFont="1" applyBorder="1" applyAlignment="1">
      <alignment horizontal="right" vertical="center" wrapText="1"/>
    </xf>
    <xf numFmtId="0" fontId="9" fillId="27" borderId="11" xfId="0" applyFont="1" applyFill="1" applyBorder="1" applyAlignment="1">
      <alignment horizontal="right" vertical="center"/>
    </xf>
    <xf numFmtId="0" fontId="9" fillId="27" borderId="0" xfId="0" applyFont="1" applyFill="1" applyBorder="1" applyAlignment="1">
      <alignment horizontal="right" vertical="center"/>
    </xf>
    <xf numFmtId="0" fontId="9" fillId="27" borderId="19" xfId="0" applyFont="1" applyFill="1" applyBorder="1" applyAlignment="1">
      <alignment horizontal="right" vertical="center"/>
    </xf>
    <xf numFmtId="0" fontId="9" fillId="27" borderId="16" xfId="0" applyFont="1" applyFill="1" applyBorder="1" applyAlignment="1">
      <alignment horizontal="right" vertical="center"/>
    </xf>
    <xf numFmtId="0" fontId="9" fillId="27" borderId="17" xfId="0" applyFont="1" applyFill="1" applyBorder="1" applyAlignment="1">
      <alignment horizontal="right" vertical="center"/>
    </xf>
    <xf numFmtId="0" fontId="9" fillId="27" borderId="18" xfId="0" applyFont="1" applyFill="1" applyBorder="1" applyAlignment="1">
      <alignment horizontal="right" vertical="center"/>
    </xf>
    <xf numFmtId="0" fontId="9" fillId="27" borderId="0" xfId="0" applyFont="1" applyFill="1" applyBorder="1" applyAlignment="1">
      <alignment horizontal="center" vertical="center"/>
    </xf>
    <xf numFmtId="0" fontId="3" fillId="27" borderId="20" xfId="0" applyFont="1" applyFill="1" applyBorder="1" applyAlignment="1">
      <alignment vertical="center" wrapText="1"/>
    </xf>
    <xf numFmtId="0" fontId="3" fillId="27" borderId="21" xfId="0" applyFont="1" applyFill="1" applyBorder="1" applyAlignment="1">
      <alignment vertical="center" wrapText="1"/>
    </xf>
    <xf numFmtId="0" fontId="3" fillId="27" borderId="16" xfId="0" applyFont="1" applyFill="1" applyBorder="1" applyAlignment="1">
      <alignment vertical="center" wrapText="1"/>
    </xf>
    <xf numFmtId="0" fontId="3" fillId="27" borderId="17" xfId="0" applyFont="1" applyFill="1" applyBorder="1" applyAlignment="1">
      <alignment vertical="center" wrapText="1"/>
    </xf>
    <xf numFmtId="0" fontId="9" fillId="27" borderId="21" xfId="0" applyFont="1" applyFill="1" applyBorder="1" applyAlignment="1">
      <alignment horizontal="center" vertical="center" wrapText="1"/>
    </xf>
    <xf numFmtId="0" fontId="9" fillId="27" borderId="17" xfId="0" applyFont="1" applyFill="1" applyBorder="1" applyAlignment="1">
      <alignment horizontal="center" vertical="center" wrapText="1"/>
    </xf>
    <xf numFmtId="169" fontId="9" fillId="27" borderId="21" xfId="0" applyNumberFormat="1" applyFont="1" applyFill="1" applyBorder="1" applyAlignment="1">
      <alignment horizontal="right" vertical="center" wrapText="1"/>
    </xf>
    <xf numFmtId="0" fontId="9" fillId="27" borderId="22" xfId="0" applyFont="1" applyFill="1" applyBorder="1" applyAlignment="1">
      <alignment horizontal="right" vertical="center" wrapText="1"/>
    </xf>
    <xf numFmtId="0" fontId="9" fillId="27" borderId="17" xfId="0" applyFont="1" applyFill="1" applyBorder="1" applyAlignment="1">
      <alignment horizontal="right" vertical="center" wrapText="1"/>
    </xf>
    <xf numFmtId="0" fontId="9" fillId="27" borderId="18" xfId="0" applyFont="1" applyFill="1" applyBorder="1" applyAlignment="1">
      <alignment horizontal="right" vertical="center" wrapText="1"/>
    </xf>
    <xf numFmtId="0" fontId="13" fillId="27" borderId="17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9" fontId="9" fillId="0" borderId="21" xfId="0" applyNumberFormat="1" applyFont="1" applyBorder="1" applyAlignment="1">
      <alignment horizontal="right" vertical="center" wrapText="1"/>
    </xf>
    <xf numFmtId="169" fontId="9" fillId="0" borderId="22" xfId="0" applyNumberFormat="1" applyFont="1" applyBorder="1" applyAlignment="1">
      <alignment horizontal="right" vertical="center" wrapText="1"/>
    </xf>
    <xf numFmtId="169" fontId="9" fillId="0" borderId="17" xfId="0" applyNumberFormat="1" applyFont="1" applyBorder="1" applyAlignment="1">
      <alignment horizontal="right" vertical="center" wrapText="1"/>
    </xf>
    <xf numFmtId="169" fontId="9" fillId="0" borderId="18" xfId="0" applyNumberFormat="1" applyFont="1" applyBorder="1" applyAlignment="1">
      <alignment horizontal="righ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</cellXfs>
  <cellStyles count="202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20% - 輔色1" xfId="13" xr:uid="{00000000-0005-0000-0000-00000C000000}"/>
    <cellStyle name="20% - 輔色2" xfId="14" xr:uid="{00000000-0005-0000-0000-00000D000000}"/>
    <cellStyle name="20% - 輔色3" xfId="15" xr:uid="{00000000-0005-0000-0000-00000E000000}"/>
    <cellStyle name="20% - 輔色4" xfId="16" xr:uid="{00000000-0005-0000-0000-00000F000000}"/>
    <cellStyle name="20% - 輔色5" xfId="17" xr:uid="{00000000-0005-0000-0000-000010000000}"/>
    <cellStyle name="20% - 輔色6" xfId="18" xr:uid="{00000000-0005-0000-0000-000011000000}"/>
    <cellStyle name="40% - Accent1 2" xfId="19" xr:uid="{00000000-0005-0000-0000-000012000000}"/>
    <cellStyle name="40% - Accent1 3" xfId="20" xr:uid="{00000000-0005-0000-0000-000013000000}"/>
    <cellStyle name="40% - Accent2 2" xfId="21" xr:uid="{00000000-0005-0000-0000-000014000000}"/>
    <cellStyle name="40% - Accent2 3" xfId="22" xr:uid="{00000000-0005-0000-0000-000015000000}"/>
    <cellStyle name="40% - Accent3 2" xfId="23" xr:uid="{00000000-0005-0000-0000-000016000000}"/>
    <cellStyle name="40% - Accent3 3" xfId="24" xr:uid="{00000000-0005-0000-0000-000017000000}"/>
    <cellStyle name="40% - Accent4 2" xfId="25" xr:uid="{00000000-0005-0000-0000-000018000000}"/>
    <cellStyle name="40% - Accent4 3" xfId="26" xr:uid="{00000000-0005-0000-0000-000019000000}"/>
    <cellStyle name="40% - Accent5 2" xfId="27" xr:uid="{00000000-0005-0000-0000-00001A000000}"/>
    <cellStyle name="40% - Accent5 3" xfId="28" xr:uid="{00000000-0005-0000-0000-00001B000000}"/>
    <cellStyle name="40% - Accent6 2" xfId="29" xr:uid="{00000000-0005-0000-0000-00001C000000}"/>
    <cellStyle name="40% - Accent6 3" xfId="30" xr:uid="{00000000-0005-0000-0000-00001D000000}"/>
    <cellStyle name="40% - 輔色1" xfId="31" xr:uid="{00000000-0005-0000-0000-00001E000000}"/>
    <cellStyle name="40% - 輔色2" xfId="32" xr:uid="{00000000-0005-0000-0000-00001F000000}"/>
    <cellStyle name="40% - 輔色3" xfId="33" xr:uid="{00000000-0005-0000-0000-000020000000}"/>
    <cellStyle name="40% - 輔色4" xfId="34" xr:uid="{00000000-0005-0000-0000-000021000000}"/>
    <cellStyle name="40% - 輔色5" xfId="35" xr:uid="{00000000-0005-0000-0000-000022000000}"/>
    <cellStyle name="40% - 輔色6" xfId="36" xr:uid="{00000000-0005-0000-0000-000023000000}"/>
    <cellStyle name="60% - Accent1 2" xfId="37" xr:uid="{00000000-0005-0000-0000-000024000000}"/>
    <cellStyle name="60% - Accent1 3" xfId="38" xr:uid="{00000000-0005-0000-0000-000025000000}"/>
    <cellStyle name="60% - Accent2 2" xfId="39" xr:uid="{00000000-0005-0000-0000-000026000000}"/>
    <cellStyle name="60% - Accent2 3" xfId="40" xr:uid="{00000000-0005-0000-0000-000027000000}"/>
    <cellStyle name="60% - Accent3 2" xfId="41" xr:uid="{00000000-0005-0000-0000-000028000000}"/>
    <cellStyle name="60% - Accent3 3" xfId="42" xr:uid="{00000000-0005-0000-0000-000029000000}"/>
    <cellStyle name="60% - Accent4 2" xfId="43" xr:uid="{00000000-0005-0000-0000-00002A000000}"/>
    <cellStyle name="60% - Accent4 3" xfId="44" xr:uid="{00000000-0005-0000-0000-00002B000000}"/>
    <cellStyle name="60% - Accent5 2" xfId="45" xr:uid="{00000000-0005-0000-0000-00002C000000}"/>
    <cellStyle name="60% - Accent5 3" xfId="46" xr:uid="{00000000-0005-0000-0000-00002D000000}"/>
    <cellStyle name="60% - Accent6 2" xfId="47" xr:uid="{00000000-0005-0000-0000-00002E000000}"/>
    <cellStyle name="60% - Accent6 3" xfId="48" xr:uid="{00000000-0005-0000-0000-00002F000000}"/>
    <cellStyle name="60% - 輔色1" xfId="49" xr:uid="{00000000-0005-0000-0000-000030000000}"/>
    <cellStyle name="60% - 輔色2" xfId="50" xr:uid="{00000000-0005-0000-0000-000031000000}"/>
    <cellStyle name="60% - 輔色3" xfId="51" xr:uid="{00000000-0005-0000-0000-000032000000}"/>
    <cellStyle name="60% - 輔色4" xfId="52" xr:uid="{00000000-0005-0000-0000-000033000000}"/>
    <cellStyle name="60% - 輔色5" xfId="53" xr:uid="{00000000-0005-0000-0000-000034000000}"/>
    <cellStyle name="60% - 輔色6" xfId="54" xr:uid="{00000000-0005-0000-0000-000035000000}"/>
    <cellStyle name="Accent1 2" xfId="55" xr:uid="{00000000-0005-0000-0000-000036000000}"/>
    <cellStyle name="Accent1 3" xfId="56" xr:uid="{00000000-0005-0000-0000-000037000000}"/>
    <cellStyle name="Accent2 2" xfId="57" xr:uid="{00000000-0005-0000-0000-000038000000}"/>
    <cellStyle name="Accent2 3" xfId="58" xr:uid="{00000000-0005-0000-0000-000039000000}"/>
    <cellStyle name="Accent3 2" xfId="59" xr:uid="{00000000-0005-0000-0000-00003A000000}"/>
    <cellStyle name="Accent3 3" xfId="60" xr:uid="{00000000-0005-0000-0000-00003B000000}"/>
    <cellStyle name="Accent4 2" xfId="61" xr:uid="{00000000-0005-0000-0000-00003C000000}"/>
    <cellStyle name="Accent4 3" xfId="62" xr:uid="{00000000-0005-0000-0000-00003D000000}"/>
    <cellStyle name="Accent5 2" xfId="63" xr:uid="{00000000-0005-0000-0000-00003E000000}"/>
    <cellStyle name="Accent5 3" xfId="64" xr:uid="{00000000-0005-0000-0000-00003F000000}"/>
    <cellStyle name="Accent6 2" xfId="65" xr:uid="{00000000-0005-0000-0000-000040000000}"/>
    <cellStyle name="Accent6 3" xfId="66" xr:uid="{00000000-0005-0000-0000-000041000000}"/>
    <cellStyle name="Bad 2" xfId="67" xr:uid="{00000000-0005-0000-0000-000042000000}"/>
    <cellStyle name="Bad 3" xfId="68" xr:uid="{00000000-0005-0000-0000-000043000000}"/>
    <cellStyle name="Calculation 2" xfId="69" xr:uid="{00000000-0005-0000-0000-000044000000}"/>
    <cellStyle name="Calculation 3" xfId="70" xr:uid="{00000000-0005-0000-0000-000045000000}"/>
    <cellStyle name="Check Cell 2" xfId="71" xr:uid="{00000000-0005-0000-0000-000046000000}"/>
    <cellStyle name="Check Cell 3" xfId="72" xr:uid="{00000000-0005-0000-0000-000047000000}"/>
    <cellStyle name="Comma" xfId="73" builtinId="3"/>
    <cellStyle name="Comma 10" xfId="74" xr:uid="{00000000-0005-0000-0000-000049000000}"/>
    <cellStyle name="Comma 11" xfId="75" xr:uid="{00000000-0005-0000-0000-00004A000000}"/>
    <cellStyle name="Comma 11 2" xfId="76" xr:uid="{00000000-0005-0000-0000-00004B000000}"/>
    <cellStyle name="Comma 12" xfId="77" xr:uid="{00000000-0005-0000-0000-00004C000000}"/>
    <cellStyle name="Comma 13" xfId="78" xr:uid="{00000000-0005-0000-0000-00004D000000}"/>
    <cellStyle name="Comma 13 2" xfId="79" xr:uid="{00000000-0005-0000-0000-00004E000000}"/>
    <cellStyle name="Comma 14" xfId="80" xr:uid="{00000000-0005-0000-0000-00004F000000}"/>
    <cellStyle name="Comma 15" xfId="81" xr:uid="{00000000-0005-0000-0000-000050000000}"/>
    <cellStyle name="Comma 15 2" xfId="82" xr:uid="{00000000-0005-0000-0000-000051000000}"/>
    <cellStyle name="Comma 2" xfId="83" xr:uid="{00000000-0005-0000-0000-000052000000}"/>
    <cellStyle name="Comma 2 10" xfId="84" xr:uid="{00000000-0005-0000-0000-000053000000}"/>
    <cellStyle name="Comma 2 2" xfId="85" xr:uid="{00000000-0005-0000-0000-000054000000}"/>
    <cellStyle name="Comma 2 2 3 2" xfId="86" xr:uid="{00000000-0005-0000-0000-000055000000}"/>
    <cellStyle name="Comma 2 3" xfId="87" xr:uid="{00000000-0005-0000-0000-000056000000}"/>
    <cellStyle name="Comma 2 4" xfId="88" xr:uid="{00000000-0005-0000-0000-000057000000}"/>
    <cellStyle name="Comma 3" xfId="89" xr:uid="{00000000-0005-0000-0000-000058000000}"/>
    <cellStyle name="Comma 3 2" xfId="90" xr:uid="{00000000-0005-0000-0000-000059000000}"/>
    <cellStyle name="Comma 4" xfId="91" xr:uid="{00000000-0005-0000-0000-00005A000000}"/>
    <cellStyle name="Comma 5" xfId="92" xr:uid="{00000000-0005-0000-0000-00005B000000}"/>
    <cellStyle name="Comma 5 2" xfId="93" xr:uid="{00000000-0005-0000-0000-00005C000000}"/>
    <cellStyle name="Comma 6" xfId="94" xr:uid="{00000000-0005-0000-0000-00005D000000}"/>
    <cellStyle name="Comma 6 2" xfId="95" xr:uid="{00000000-0005-0000-0000-00005E000000}"/>
    <cellStyle name="Comma 7" xfId="96" xr:uid="{00000000-0005-0000-0000-00005F000000}"/>
    <cellStyle name="Comma 7 2" xfId="97" xr:uid="{00000000-0005-0000-0000-000060000000}"/>
    <cellStyle name="Comma 7 3" xfId="98" xr:uid="{00000000-0005-0000-0000-000061000000}"/>
    <cellStyle name="Comma 8" xfId="99" xr:uid="{00000000-0005-0000-0000-000062000000}"/>
    <cellStyle name="Comma 8 2" xfId="100" xr:uid="{00000000-0005-0000-0000-000063000000}"/>
    <cellStyle name="Comma 9" xfId="101" xr:uid="{00000000-0005-0000-0000-000064000000}"/>
    <cellStyle name="Comma 9 2" xfId="102" xr:uid="{00000000-0005-0000-0000-000065000000}"/>
    <cellStyle name="Comma_Payroll" xfId="103" xr:uid="{00000000-0005-0000-0000-000066000000}"/>
    <cellStyle name="Currency 2" xfId="104" xr:uid="{00000000-0005-0000-0000-000067000000}"/>
    <cellStyle name="Explanatory Text 2" xfId="105" xr:uid="{00000000-0005-0000-0000-000068000000}"/>
    <cellStyle name="Explanatory Text 3" xfId="106" xr:uid="{00000000-0005-0000-0000-000069000000}"/>
    <cellStyle name="Good 2" xfId="107" xr:uid="{00000000-0005-0000-0000-00006A000000}"/>
    <cellStyle name="Good 3" xfId="108" xr:uid="{00000000-0005-0000-0000-00006B000000}"/>
    <cellStyle name="Heading 1 2" xfId="109" xr:uid="{00000000-0005-0000-0000-00006C000000}"/>
    <cellStyle name="Heading 1 3" xfId="110" xr:uid="{00000000-0005-0000-0000-00006D000000}"/>
    <cellStyle name="Heading 2 2" xfId="111" xr:uid="{00000000-0005-0000-0000-00006E000000}"/>
    <cellStyle name="Heading 2 3" xfId="112" xr:uid="{00000000-0005-0000-0000-00006F000000}"/>
    <cellStyle name="Heading 3 2" xfId="113" xr:uid="{00000000-0005-0000-0000-000070000000}"/>
    <cellStyle name="Heading 3 3" xfId="114" xr:uid="{00000000-0005-0000-0000-000071000000}"/>
    <cellStyle name="Heading 4 2" xfId="115" xr:uid="{00000000-0005-0000-0000-000072000000}"/>
    <cellStyle name="Heading 4 3" xfId="116" xr:uid="{00000000-0005-0000-0000-000073000000}"/>
    <cellStyle name="Hyperlink 2" xfId="117" xr:uid="{00000000-0005-0000-0000-000074000000}"/>
    <cellStyle name="Hyperlink 2 2" xfId="118" xr:uid="{00000000-0005-0000-0000-000075000000}"/>
    <cellStyle name="Hyperlink 3" xfId="119" xr:uid="{00000000-0005-0000-0000-000076000000}"/>
    <cellStyle name="Input 2" xfId="120" xr:uid="{00000000-0005-0000-0000-000077000000}"/>
    <cellStyle name="Input 3" xfId="121" xr:uid="{00000000-0005-0000-0000-000078000000}"/>
    <cellStyle name="Linked Cell 2" xfId="122" xr:uid="{00000000-0005-0000-0000-000079000000}"/>
    <cellStyle name="Linked Cell 3" xfId="123" xr:uid="{00000000-0005-0000-0000-00007A000000}"/>
    <cellStyle name="Neutral 2" xfId="124" xr:uid="{00000000-0005-0000-0000-00007B000000}"/>
    <cellStyle name="Neutral 3" xfId="125" xr:uid="{00000000-0005-0000-0000-00007C000000}"/>
    <cellStyle name="Normal" xfId="0" builtinId="0"/>
    <cellStyle name="Normal 10 2" xfId="126" xr:uid="{00000000-0005-0000-0000-00007E000000}"/>
    <cellStyle name="Normal 2" xfId="127" xr:uid="{00000000-0005-0000-0000-00007F000000}"/>
    <cellStyle name="Normal 2 2" xfId="128" xr:uid="{00000000-0005-0000-0000-000080000000}"/>
    <cellStyle name="Normal 2 3" xfId="129" xr:uid="{00000000-0005-0000-0000-000081000000}"/>
    <cellStyle name="Normal 2 3 2" xfId="130" xr:uid="{00000000-0005-0000-0000-000082000000}"/>
    <cellStyle name="Normal 2 4" xfId="131" xr:uid="{00000000-0005-0000-0000-000083000000}"/>
    <cellStyle name="Normal 2 4 2" xfId="132" xr:uid="{00000000-0005-0000-0000-000084000000}"/>
    <cellStyle name="Normal 2 5" xfId="133" xr:uid="{00000000-0005-0000-0000-000085000000}"/>
    <cellStyle name="Normal 2 5 2" xfId="134" xr:uid="{00000000-0005-0000-0000-000086000000}"/>
    <cellStyle name="Normal 2 6" xfId="135" xr:uid="{00000000-0005-0000-0000-000087000000}"/>
    <cellStyle name="Normal 2 7" xfId="136" xr:uid="{00000000-0005-0000-0000-000088000000}"/>
    <cellStyle name="Normal 2 8" xfId="137" xr:uid="{00000000-0005-0000-0000-000089000000}"/>
    <cellStyle name="Normal 2 8 2" xfId="138" xr:uid="{00000000-0005-0000-0000-00008A000000}"/>
    <cellStyle name="Normal 2 9" xfId="139" xr:uid="{00000000-0005-0000-0000-00008B000000}"/>
    <cellStyle name="Normal 3" xfId="140" xr:uid="{00000000-0005-0000-0000-00008C000000}"/>
    <cellStyle name="Normal 3 2" xfId="141" xr:uid="{00000000-0005-0000-0000-00008D000000}"/>
    <cellStyle name="Normal 3 3" xfId="142" xr:uid="{00000000-0005-0000-0000-00008E000000}"/>
    <cellStyle name="Normal 3 4" xfId="143" xr:uid="{00000000-0005-0000-0000-00008F000000}"/>
    <cellStyle name="Normal 3 5" xfId="144" xr:uid="{00000000-0005-0000-0000-000090000000}"/>
    <cellStyle name="Normal 4" xfId="145" xr:uid="{00000000-0005-0000-0000-000091000000}"/>
    <cellStyle name="Normal 4 2" xfId="146" xr:uid="{00000000-0005-0000-0000-000092000000}"/>
    <cellStyle name="Normal 4 3" xfId="147" xr:uid="{00000000-0005-0000-0000-000093000000}"/>
    <cellStyle name="Normal 4 4" xfId="148" xr:uid="{00000000-0005-0000-0000-000094000000}"/>
    <cellStyle name="Normal 5" xfId="149" xr:uid="{00000000-0005-0000-0000-000095000000}"/>
    <cellStyle name="Normal 6" xfId="150" xr:uid="{00000000-0005-0000-0000-000096000000}"/>
    <cellStyle name="Normal_Payroll" xfId="151" xr:uid="{00000000-0005-0000-0000-000097000000}"/>
    <cellStyle name="Note 2" xfId="152" xr:uid="{00000000-0005-0000-0000-000098000000}"/>
    <cellStyle name="Note 3" xfId="153" xr:uid="{00000000-0005-0000-0000-000099000000}"/>
    <cellStyle name="Output 2" xfId="154" xr:uid="{00000000-0005-0000-0000-00009A000000}"/>
    <cellStyle name="Output 3" xfId="155" xr:uid="{00000000-0005-0000-0000-00009B000000}"/>
    <cellStyle name="Percent 2" xfId="156" xr:uid="{00000000-0005-0000-0000-00009C000000}"/>
    <cellStyle name="Percent 2 2" xfId="157" xr:uid="{00000000-0005-0000-0000-00009D000000}"/>
    <cellStyle name="Percent 2 3" xfId="158" xr:uid="{00000000-0005-0000-0000-00009E000000}"/>
    <cellStyle name="Percent 3" xfId="159" xr:uid="{00000000-0005-0000-0000-00009F000000}"/>
    <cellStyle name="Percent 3 2" xfId="160" xr:uid="{00000000-0005-0000-0000-0000A0000000}"/>
    <cellStyle name="Percent 4" xfId="161" xr:uid="{00000000-0005-0000-0000-0000A1000000}"/>
    <cellStyle name="Percent 5" xfId="162" xr:uid="{00000000-0005-0000-0000-0000A2000000}"/>
    <cellStyle name="Percent 5 2" xfId="163" xr:uid="{00000000-0005-0000-0000-0000A3000000}"/>
    <cellStyle name="Percent 6" xfId="164" xr:uid="{00000000-0005-0000-0000-0000A4000000}"/>
    <cellStyle name="Percent 6 2" xfId="165" xr:uid="{00000000-0005-0000-0000-0000A5000000}"/>
    <cellStyle name="Percent 6 2 2" xfId="166" xr:uid="{00000000-0005-0000-0000-0000A6000000}"/>
    <cellStyle name="Percent 6 3" xfId="167" xr:uid="{00000000-0005-0000-0000-0000A7000000}"/>
    <cellStyle name="Percent 7" xfId="168" xr:uid="{00000000-0005-0000-0000-0000A8000000}"/>
    <cellStyle name="Percent 7 2" xfId="169" xr:uid="{00000000-0005-0000-0000-0000A9000000}"/>
    <cellStyle name="Percent 8" xfId="170" xr:uid="{00000000-0005-0000-0000-0000AA000000}"/>
    <cellStyle name="Percent 9" xfId="171" xr:uid="{00000000-0005-0000-0000-0000AB000000}"/>
    <cellStyle name="Percent 9 2" xfId="172" xr:uid="{00000000-0005-0000-0000-0000AC000000}"/>
    <cellStyle name="Title 2" xfId="173" xr:uid="{00000000-0005-0000-0000-0000AD000000}"/>
    <cellStyle name="Title 3" xfId="174" xr:uid="{00000000-0005-0000-0000-0000AE000000}"/>
    <cellStyle name="Total 2" xfId="175" xr:uid="{00000000-0005-0000-0000-0000AF000000}"/>
    <cellStyle name="Total 3" xfId="176" xr:uid="{00000000-0005-0000-0000-0000B0000000}"/>
    <cellStyle name="Warning Text 2" xfId="177" xr:uid="{00000000-0005-0000-0000-0000B1000000}"/>
    <cellStyle name="Warning Text 3" xfId="178" xr:uid="{00000000-0005-0000-0000-0000B2000000}"/>
    <cellStyle name="中等" xfId="179" xr:uid="{00000000-0005-0000-0000-0000B3000000}"/>
    <cellStyle name="備註" xfId="180" xr:uid="{00000000-0005-0000-0000-0000B4000000}"/>
    <cellStyle name="合計" xfId="181" xr:uid="{00000000-0005-0000-0000-0000B5000000}"/>
    <cellStyle name="壞" xfId="182" xr:uid="{00000000-0005-0000-0000-0000B6000000}"/>
    <cellStyle name="好" xfId="183" xr:uid="{00000000-0005-0000-0000-0000B7000000}"/>
    <cellStyle name="標題" xfId="184" xr:uid="{00000000-0005-0000-0000-0000B8000000}"/>
    <cellStyle name="標題 1" xfId="185" xr:uid="{00000000-0005-0000-0000-0000B9000000}"/>
    <cellStyle name="標題 2" xfId="186" xr:uid="{00000000-0005-0000-0000-0000BA000000}"/>
    <cellStyle name="標題 3" xfId="187" xr:uid="{00000000-0005-0000-0000-0000BB000000}"/>
    <cellStyle name="標題 4" xfId="188" xr:uid="{00000000-0005-0000-0000-0000BC000000}"/>
    <cellStyle name="檢查儲存格" xfId="189" xr:uid="{00000000-0005-0000-0000-0000BD000000}"/>
    <cellStyle name="計算方式" xfId="190" xr:uid="{00000000-0005-0000-0000-0000BE000000}"/>
    <cellStyle name="說明文字" xfId="191" xr:uid="{00000000-0005-0000-0000-0000BF000000}"/>
    <cellStyle name="警告文字" xfId="192" xr:uid="{00000000-0005-0000-0000-0000C0000000}"/>
    <cellStyle name="輔色1" xfId="193" xr:uid="{00000000-0005-0000-0000-0000C1000000}"/>
    <cellStyle name="輔色2" xfId="194" xr:uid="{00000000-0005-0000-0000-0000C2000000}"/>
    <cellStyle name="輔色3" xfId="195" xr:uid="{00000000-0005-0000-0000-0000C3000000}"/>
    <cellStyle name="輔色4" xfId="196" xr:uid="{00000000-0005-0000-0000-0000C4000000}"/>
    <cellStyle name="輔色5" xfId="197" xr:uid="{00000000-0005-0000-0000-0000C5000000}"/>
    <cellStyle name="輔色6" xfId="198" xr:uid="{00000000-0005-0000-0000-0000C6000000}"/>
    <cellStyle name="輸入" xfId="199" xr:uid="{00000000-0005-0000-0000-0000C7000000}"/>
    <cellStyle name="輸出" xfId="200" xr:uid="{00000000-0005-0000-0000-0000C8000000}"/>
    <cellStyle name="連結的儲存格" xfId="201" xr:uid="{00000000-0005-0000-0000-0000C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3</xdr:col>
      <xdr:colOff>167640</xdr:colOff>
      <xdr:row>5</xdr:row>
      <xdr:rowOff>0</xdr:rowOff>
    </xdr:to>
    <xdr:pic>
      <xdr:nvPicPr>
        <xdr:cNvPr id="91337" name="Picture 3">
          <a:extLst>
            <a:ext uri="{FF2B5EF4-FFF2-40B4-BE49-F238E27FC236}">
              <a16:creationId xmlns:a16="http://schemas.microsoft.com/office/drawing/2014/main" id="{00000000-0008-0000-0200-0000C96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130302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uAn\MINHTHANH\CODE_MT\Templates\ExportMau\Payroll%20April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 payroll"/>
      <sheetName val="O.T"/>
      <sheetName val="Pay by bank"/>
      <sheetName val="Payment request"/>
      <sheetName val="Salary accounting"/>
      <sheetName val="Cash"/>
      <sheetName val="Sheet1"/>
      <sheetName val="Pay slip"/>
    </sheetNames>
    <sheetDataSet>
      <sheetData sheetId="0" refreshError="1"/>
      <sheetData sheetId="1" refreshError="1"/>
      <sheetData sheetId="2" refreshError="1">
        <row r="7">
          <cell r="B7" t="str">
            <v>Chen Shen Yaw</v>
          </cell>
          <cell r="C7" t="str">
            <v>0181003399446</v>
          </cell>
          <cell r="D7">
            <v>67883583</v>
          </cell>
        </row>
        <row r="8">
          <cell r="B8" t="str">
            <v>Li Wen Hao</v>
          </cell>
          <cell r="C8" t="str">
            <v>0181003399444</v>
          </cell>
          <cell r="D8">
            <v>44562670</v>
          </cell>
        </row>
        <row r="9">
          <cell r="B9" t="str">
            <v>Liew Sep Siang</v>
          </cell>
          <cell r="C9" t="str">
            <v>0181003399472</v>
          </cell>
          <cell r="D9">
            <v>48761312</v>
          </cell>
        </row>
        <row r="10">
          <cell r="B10" t="str">
            <v>Chang Chieh Ming</v>
          </cell>
          <cell r="C10" t="str">
            <v>0181003381579</v>
          </cell>
          <cell r="D10">
            <v>28762840</v>
          </cell>
        </row>
        <row r="11">
          <cell r="B11" t="str">
            <v>Huang Wan Hui</v>
          </cell>
          <cell r="C11" t="str">
            <v>0181003386026</v>
          </cell>
          <cell r="D11">
            <v>18788411</v>
          </cell>
        </row>
        <row r="12">
          <cell r="B12" t="str">
            <v>Lâm An</v>
          </cell>
          <cell r="C12" t="str">
            <v>0511003776201</v>
          </cell>
          <cell r="D12">
            <v>40576200</v>
          </cell>
        </row>
        <row r="13">
          <cell r="B13" t="str">
            <v>Chen Chi Chung</v>
          </cell>
          <cell r="C13" t="str">
            <v>0181003341724</v>
          </cell>
          <cell r="D13">
            <v>13450000</v>
          </cell>
        </row>
        <row r="14">
          <cell r="B14" t="str">
            <v>Chen Yung Che</v>
          </cell>
          <cell r="C14" t="str">
            <v>0181003408514</v>
          </cell>
          <cell r="D14">
            <v>41886069</v>
          </cell>
        </row>
        <row r="15">
          <cell r="B15" t="str">
            <v>Lê Văn Ruộng</v>
          </cell>
          <cell r="C15" t="str">
            <v>0181003399419</v>
          </cell>
          <cell r="D15">
            <v>26257120</v>
          </cell>
        </row>
        <row r="16">
          <cell r="B16" t="str">
            <v>Nguyễn Thành Hưng</v>
          </cell>
          <cell r="C16" t="str">
            <v>0181003399494</v>
          </cell>
          <cell r="D16">
            <v>22474763</v>
          </cell>
        </row>
        <row r="17">
          <cell r="B17" t="str">
            <v>Nguyễn Ánh Kim Loan</v>
          </cell>
          <cell r="C17" t="str">
            <v>0181003399448</v>
          </cell>
          <cell r="D17">
            <v>9216125</v>
          </cell>
        </row>
        <row r="18">
          <cell r="B18" t="str">
            <v>Nguyễn Thị Trinh</v>
          </cell>
          <cell r="C18" t="str">
            <v>0181003399449</v>
          </cell>
          <cell r="D18">
            <v>8055000</v>
          </cell>
        </row>
        <row r="19">
          <cell r="B19" t="str">
            <v>Huỳnh Tuấn Đông</v>
          </cell>
          <cell r="C19" t="str">
            <v>0181003399450</v>
          </cell>
          <cell r="D19">
            <v>8080000</v>
          </cell>
        </row>
        <row r="20">
          <cell r="B20" t="str">
            <v>Lê Hồng Điệp</v>
          </cell>
          <cell r="C20" t="str">
            <v>0181003399452</v>
          </cell>
          <cell r="D20">
            <v>8055000</v>
          </cell>
        </row>
        <row r="21">
          <cell r="B21" t="str">
            <v>Phạm Thủy Nguyên</v>
          </cell>
          <cell r="C21" t="str">
            <v>0181003319990</v>
          </cell>
          <cell r="D21">
            <v>22615000</v>
          </cell>
        </row>
        <row r="22">
          <cell r="B22" t="str">
            <v>Trần Thị Chi Linh</v>
          </cell>
          <cell r="C22" t="str">
            <v>0071000814092</v>
          </cell>
          <cell r="D22">
            <v>32756800</v>
          </cell>
        </row>
        <row r="23">
          <cell r="B23" t="str">
            <v>Trần Nguyễn Đăng Tuấn</v>
          </cell>
          <cell r="C23" t="str">
            <v>0181003399453</v>
          </cell>
          <cell r="D23">
            <v>14027500</v>
          </cell>
        </row>
        <row r="24">
          <cell r="B24" t="str">
            <v>Kiều Thị Hà Trâm</v>
          </cell>
          <cell r="C24" t="str">
            <v>0181003399437</v>
          </cell>
          <cell r="D24">
            <v>8996000</v>
          </cell>
        </row>
        <row r="25">
          <cell r="B25" t="str">
            <v>Lê Thị Hương Bình</v>
          </cell>
          <cell r="C25" t="str">
            <v>0181000193533</v>
          </cell>
          <cell r="D25">
            <v>7280000</v>
          </cell>
        </row>
        <row r="26">
          <cell r="B26" t="str">
            <v>Võ Thị Tâm Hiếu</v>
          </cell>
          <cell r="C26" t="str">
            <v>0071002472995</v>
          </cell>
          <cell r="D26">
            <v>10013500</v>
          </cell>
        </row>
        <row r="27">
          <cell r="B27" t="str">
            <v>Hoàng Thu Thủy</v>
          </cell>
          <cell r="C27" t="str">
            <v>0181003399493</v>
          </cell>
          <cell r="D27">
            <v>7097000</v>
          </cell>
        </row>
        <row r="28">
          <cell r="B28" t="str">
            <v>Nguyễn Thị Thanh Trà</v>
          </cell>
          <cell r="C28" t="str">
            <v>0181003399504</v>
          </cell>
          <cell r="D28">
            <v>7101000</v>
          </cell>
        </row>
        <row r="29">
          <cell r="B29" t="str">
            <v>Vũ Thị Khôi Nguyên</v>
          </cell>
          <cell r="C29" t="str">
            <v xml:space="preserve">0561000516200 </v>
          </cell>
          <cell r="D29">
            <v>4618000</v>
          </cell>
        </row>
        <row r="30">
          <cell r="B30" t="str">
            <v>Lê Thị Luyến</v>
          </cell>
          <cell r="C30" t="str">
            <v>0181003399503</v>
          </cell>
          <cell r="D30">
            <v>4685000</v>
          </cell>
        </row>
        <row r="31">
          <cell r="B31" t="str">
            <v>Huỳnh Thị Kim Phượng</v>
          </cell>
          <cell r="C31" t="str">
            <v>0181003399351</v>
          </cell>
          <cell r="D31">
            <v>4185000</v>
          </cell>
        </row>
        <row r="32">
          <cell r="B32" t="str">
            <v>Thái Nguyễn Tuấn</v>
          </cell>
          <cell r="C32" t="str">
            <v>0251001542386</v>
          </cell>
          <cell r="D32">
            <v>7485000</v>
          </cell>
        </row>
        <row r="33">
          <cell r="B33" t="str">
            <v>Lê Văn Thuận</v>
          </cell>
          <cell r="C33" t="str">
            <v>0181003415831</v>
          </cell>
          <cell r="D33">
            <v>8880909</v>
          </cell>
        </row>
        <row r="34">
          <cell r="B34" t="str">
            <v>Lê Kang Duy</v>
          </cell>
          <cell r="C34" t="str">
            <v>0181003403890</v>
          </cell>
          <cell r="D34">
            <v>9444307</v>
          </cell>
        </row>
        <row r="35">
          <cell r="B35" t="str">
            <v>Nguyễn Anh Tuấn</v>
          </cell>
          <cell r="C35" t="str">
            <v>0071004352158</v>
          </cell>
          <cell r="D35">
            <v>10270364</v>
          </cell>
        </row>
        <row r="36">
          <cell r="B36" t="str">
            <v>Hồ Văn Thái</v>
          </cell>
          <cell r="C36" t="str">
            <v>0181003399364</v>
          </cell>
          <cell r="D36">
            <v>6547000</v>
          </cell>
        </row>
        <row r="37">
          <cell r="B37" t="str">
            <v>Trần Hoàng Minh</v>
          </cell>
          <cell r="C37" t="str">
            <v>0181003399390</v>
          </cell>
          <cell r="D37">
            <v>1804545</v>
          </cell>
        </row>
        <row r="38">
          <cell r="B38" t="str">
            <v>Phạm Hoàng Long</v>
          </cell>
          <cell r="C38" t="str">
            <v>0181003416324</v>
          </cell>
          <cell r="D38">
            <v>8601000</v>
          </cell>
        </row>
        <row r="39">
          <cell r="B39" t="str">
            <v>Nguyễn Văn Bách</v>
          </cell>
          <cell r="C39" t="str">
            <v>0181003415657</v>
          </cell>
          <cell r="D39">
            <v>1914773</v>
          </cell>
        </row>
        <row r="40">
          <cell r="B40" t="str">
            <v>Cao Sơn Tây Nguyên</v>
          </cell>
          <cell r="C40" t="str">
            <v>0181003406302</v>
          </cell>
          <cell r="D40">
            <v>25809300</v>
          </cell>
        </row>
        <row r="41">
          <cell r="B41" t="str">
            <v>Nguyễn Minh Hậu</v>
          </cell>
          <cell r="C41" t="str">
            <v>0071000734697</v>
          </cell>
          <cell r="D41">
            <v>12214761</v>
          </cell>
        </row>
        <row r="42">
          <cell r="B42" t="str">
            <v>Yeap Huệ Mẫn</v>
          </cell>
          <cell r="C42" t="str">
            <v>0181003399400</v>
          </cell>
          <cell r="D42">
            <v>12445443</v>
          </cell>
        </row>
        <row r="43">
          <cell r="B43" t="str">
            <v>Lê Quang Minh Phương</v>
          </cell>
          <cell r="C43" t="str">
            <v>0181003399401</v>
          </cell>
          <cell r="D43">
            <v>8336818</v>
          </cell>
        </row>
        <row r="44">
          <cell r="B44" t="str">
            <v>Phan Thị Kim Thoa</v>
          </cell>
          <cell r="C44" t="str">
            <v>0181003399405</v>
          </cell>
          <cell r="D44">
            <v>8580000</v>
          </cell>
        </row>
        <row r="45">
          <cell r="B45" t="str">
            <v>Trần Hoàng Huy</v>
          </cell>
          <cell r="C45" t="str">
            <v>0181003399502</v>
          </cell>
          <cell r="D45">
            <v>10534695</v>
          </cell>
        </row>
        <row r="46">
          <cell r="B46" t="str">
            <v>Tô Lam Thy</v>
          </cell>
          <cell r="C46" t="str">
            <v>0181003333341</v>
          </cell>
          <cell r="D46">
            <v>11628398</v>
          </cell>
        </row>
        <row r="47">
          <cell r="B47" t="str">
            <v>Nìm Chí Khì</v>
          </cell>
          <cell r="C47" t="str">
            <v>0181002849358</v>
          </cell>
          <cell r="D47">
            <v>12771200</v>
          </cell>
        </row>
        <row r="48">
          <cell r="B48" t="str">
            <v>Lưu Thị Cẩm Mỹ</v>
          </cell>
          <cell r="C48" t="str">
            <v>0181003399411</v>
          </cell>
          <cell r="D48">
            <v>8580000</v>
          </cell>
        </row>
        <row r="49">
          <cell r="B49" t="str">
            <v>Nguyễn Đức Khôi</v>
          </cell>
          <cell r="C49" t="str">
            <v>0071000738702</v>
          </cell>
          <cell r="D49">
            <v>7551000</v>
          </cell>
        </row>
        <row r="50">
          <cell r="B50" t="str">
            <v>Vương Chinh Loan</v>
          </cell>
          <cell r="C50" t="str">
            <v>0181003408468</v>
          </cell>
          <cell r="D50">
            <v>7687364</v>
          </cell>
        </row>
        <row r="51">
          <cell r="B51" t="str">
            <v>Lê Nguyễn Thanh Phương</v>
          </cell>
          <cell r="C51" t="str">
            <v>0181003413878</v>
          </cell>
          <cell r="D51">
            <v>5944136</v>
          </cell>
        </row>
        <row r="52">
          <cell r="B52" t="str">
            <v>Chang Mei Chih</v>
          </cell>
          <cell r="C52" t="str">
            <v>0181003399476</v>
          </cell>
          <cell r="D52">
            <v>39950453</v>
          </cell>
        </row>
        <row r="53">
          <cell r="B53" t="str">
            <v>Nguyễn Thị Trang</v>
          </cell>
          <cell r="C53" t="str">
            <v>0181003403885</v>
          </cell>
          <cell r="D53">
            <v>13006125</v>
          </cell>
        </row>
        <row r="54">
          <cell r="B54" t="str">
            <v>Trần Thị Thanh Hường</v>
          </cell>
          <cell r="C54" t="str">
            <v>0181003399477</v>
          </cell>
          <cell r="D54">
            <v>12801125</v>
          </cell>
        </row>
        <row r="55">
          <cell r="B55" t="str">
            <v>Lê Thị Thùy Trang</v>
          </cell>
          <cell r="C55" t="str">
            <v>0181003399479</v>
          </cell>
          <cell r="D55">
            <v>8530000</v>
          </cell>
        </row>
        <row r="56">
          <cell r="B56" t="str">
            <v>Lương Nhất Anh</v>
          </cell>
          <cell r="C56" t="str">
            <v>0091000390404</v>
          </cell>
          <cell r="D56">
            <v>6280500</v>
          </cell>
        </row>
        <row r="57">
          <cell r="B57" t="str">
            <v>Lương Phước Đông</v>
          </cell>
          <cell r="C57" t="str">
            <v>0111000184241</v>
          </cell>
          <cell r="D57">
            <v>27363200</v>
          </cell>
        </row>
        <row r="58">
          <cell r="B58" t="str">
            <v>Trần Thanh Sơn</v>
          </cell>
          <cell r="C58" t="str">
            <v>0071001050233</v>
          </cell>
          <cell r="D58">
            <v>27250700</v>
          </cell>
        </row>
        <row r="59">
          <cell r="B59" t="str">
            <v>Trần Thị Cẩm Viên</v>
          </cell>
          <cell r="C59" t="str">
            <v>0181003330018</v>
          </cell>
          <cell r="D59">
            <v>5132045</v>
          </cell>
        </row>
        <row r="60">
          <cell r="B60" t="str">
            <v>Trần Nhựt Tân</v>
          </cell>
          <cell r="C60" t="str">
            <v>0181003399481</v>
          </cell>
          <cell r="D60">
            <v>7977500</v>
          </cell>
        </row>
        <row r="61">
          <cell r="B61" t="str">
            <v>Nguyễn Lê Văn</v>
          </cell>
          <cell r="C61" t="str">
            <v>0581000539160</v>
          </cell>
          <cell r="D61">
            <v>7538500</v>
          </cell>
        </row>
        <row r="62">
          <cell r="B62" t="str">
            <v>Nguyễn Văn Tiến</v>
          </cell>
          <cell r="C62" t="str">
            <v>0181003399386</v>
          </cell>
          <cell r="D62">
            <v>6436773</v>
          </cell>
        </row>
        <row r="63">
          <cell r="B63" t="str">
            <v>Huỳnh Xuân Lan</v>
          </cell>
          <cell r="C63" t="str">
            <v>0181003343280</v>
          </cell>
          <cell r="D63">
            <v>8063500</v>
          </cell>
        </row>
        <row r="64">
          <cell r="B64" t="str">
            <v>Nguyễn Chiến Trực</v>
          </cell>
          <cell r="C64" t="str">
            <v>0181003403895</v>
          </cell>
          <cell r="D64">
            <v>18492148</v>
          </cell>
        </row>
        <row r="65">
          <cell r="B65" t="str">
            <v>Lý Nghiệp Thành</v>
          </cell>
          <cell r="C65" t="str">
            <v>0181003402115</v>
          </cell>
          <cell r="D65">
            <v>5143000</v>
          </cell>
        </row>
        <row r="66">
          <cell r="B66" t="str">
            <v>Lương Tuấn Anh</v>
          </cell>
          <cell r="C66" t="str">
            <v>0181003402113</v>
          </cell>
          <cell r="D66">
            <v>5164000</v>
          </cell>
        </row>
        <row r="67">
          <cell r="B67" t="str">
            <v>Phan Anh Khoa</v>
          </cell>
          <cell r="C67" t="str">
            <v>0181003402048</v>
          </cell>
          <cell r="D67">
            <v>5016864</v>
          </cell>
        </row>
        <row r="68">
          <cell r="B68" t="str">
            <v>Nguyễn Thị Phương Quyên</v>
          </cell>
          <cell r="C68" t="str">
            <v>0181003402052</v>
          </cell>
          <cell r="D68">
            <v>5118000</v>
          </cell>
        </row>
        <row r="69">
          <cell r="B69" t="str">
            <v>Hoàng Anh Dũng</v>
          </cell>
          <cell r="C69" t="str">
            <v>0181003408467</v>
          </cell>
          <cell r="D69">
            <v>5068000</v>
          </cell>
        </row>
        <row r="70">
          <cell r="B70" t="str">
            <v>Kiều Thị Hà Trinh</v>
          </cell>
          <cell r="C70" t="str">
            <v>0181003359042</v>
          </cell>
          <cell r="D70">
            <v>5643000</v>
          </cell>
        </row>
        <row r="71">
          <cell r="B71" t="str">
            <v>Nguyễn Giang Huy</v>
          </cell>
          <cell r="C71" t="str">
            <v>0181003402112</v>
          </cell>
          <cell r="D71">
            <v>5068000</v>
          </cell>
        </row>
        <row r="72">
          <cell r="B72" t="str">
            <v>Trần Duy Ân</v>
          </cell>
          <cell r="C72" t="str">
            <v>0181003408476</v>
          </cell>
          <cell r="D72">
            <v>5505500</v>
          </cell>
        </row>
        <row r="73">
          <cell r="B73" t="str">
            <v>Châu Thanh Dũng</v>
          </cell>
          <cell r="C73" t="str">
            <v>0181003415656</v>
          </cell>
          <cell r="D73">
            <v>5051000</v>
          </cell>
        </row>
        <row r="74">
          <cell r="B74" t="str">
            <v>Bùi Xuân Phúc</v>
          </cell>
          <cell r="C74" t="str">
            <v>0071005425738</v>
          </cell>
          <cell r="D74">
            <v>15521400</v>
          </cell>
        </row>
        <row r="75">
          <cell r="B75" t="str">
            <v>Đỗ Thị Liên</v>
          </cell>
          <cell r="C75" t="str">
            <v>0371003848316</v>
          </cell>
          <cell r="D75">
            <v>4974864</v>
          </cell>
        </row>
        <row r="76">
          <cell r="B76" t="str">
            <v>Nguyễn Minh Tú</v>
          </cell>
          <cell r="C76" t="str">
            <v>0181003419367</v>
          </cell>
          <cell r="D76">
            <v>4780546</v>
          </cell>
        </row>
        <row r="77">
          <cell r="B77" t="str">
            <v>Lê Thị Thùy Trâm</v>
          </cell>
          <cell r="C77" t="str">
            <v>0181003410848</v>
          </cell>
          <cell r="D77">
            <v>6101000</v>
          </cell>
        </row>
        <row r="78">
          <cell r="B78" t="str">
            <v>Nguyễn Cát Lượng</v>
          </cell>
          <cell r="C78" t="str">
            <v>0181003410847</v>
          </cell>
          <cell r="D78">
            <v>5164000</v>
          </cell>
        </row>
        <row r="79">
          <cell r="B79" t="str">
            <v>Trần Thị Thảo</v>
          </cell>
          <cell r="C79" t="str">
            <v>0181003413880</v>
          </cell>
          <cell r="D79">
            <v>7580000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N321"/>
  <sheetViews>
    <sheetView tabSelected="1" topLeftCell="A2" zoomScaleNormal="100" workbookViewId="0">
      <pane xSplit="3" ySplit="8" topLeftCell="D314" activePane="bottomRight" state="frozen"/>
      <selection activeCell="A2" sqref="A2"/>
      <selection pane="topRight" activeCell="D2" sqref="D2"/>
      <selection pane="bottomLeft" activeCell="A11" sqref="A11"/>
      <selection pane="bottomRight" activeCell="B9" sqref="B9"/>
    </sheetView>
  </sheetViews>
  <sheetFormatPr defaultColWidth="9.109375" defaultRowHeight="16.8" zeroHeight="1"/>
  <cols>
    <col min="1" max="1" width="7.6640625" style="13" customWidth="1"/>
    <col min="2" max="2" width="17.44140625" style="13" customWidth="1"/>
    <col min="3" max="3" width="38.109375" style="79" customWidth="1"/>
    <col min="4" max="4" width="21.77734375" style="95" bestFit="1" customWidth="1"/>
    <col min="5" max="5" width="16.5546875" style="79" bestFit="1" customWidth="1"/>
    <col min="6" max="6" width="22.77734375" style="79" customWidth="1"/>
    <col min="7" max="7" width="19.6640625" style="79" customWidth="1"/>
    <col min="8" max="8" width="17.33203125" style="75" customWidth="1"/>
    <col min="9" max="9" width="20.44140625" style="13" customWidth="1"/>
    <col min="10" max="10" width="17.33203125" style="13" customWidth="1"/>
    <col min="11" max="11" width="17.33203125" style="93" customWidth="1"/>
    <col min="12" max="12" width="14.77734375" style="70" customWidth="1"/>
    <col min="13" max="13" width="13.6640625" style="70" customWidth="1"/>
    <col min="14" max="69" width="16.77734375" style="64" customWidth="1"/>
    <col min="70" max="70" width="18.88671875" style="64" customWidth="1"/>
    <col min="71" max="85" width="16.77734375" style="64" customWidth="1"/>
    <col min="86" max="86" width="15.6640625" style="64" hidden="1" customWidth="1"/>
    <col min="87" max="87" width="9.109375" style="14" customWidth="1"/>
    <col min="88" max="88" width="9.109375" style="14"/>
    <col min="89" max="92" width="0" style="14" hidden="1" customWidth="1"/>
    <col min="93" max="16384" width="9.109375" style="14"/>
  </cols>
  <sheetData>
    <row r="1" spans="1:92" ht="11.25" hidden="1" customHeight="1">
      <c r="B1" s="13">
        <v>1</v>
      </c>
      <c r="H1" s="75">
        <v>2</v>
      </c>
      <c r="K1" s="87">
        <v>3</v>
      </c>
    </row>
    <row r="2" spans="1:92" s="23" customFormat="1" ht="15.75" customHeight="1">
      <c r="A2" s="15"/>
      <c r="B2" s="94"/>
      <c r="C2" s="80"/>
      <c r="D2" s="96"/>
      <c r="E2" s="80"/>
      <c r="F2" s="80"/>
      <c r="G2" s="80"/>
      <c r="H2" s="76"/>
      <c r="I2" s="94"/>
      <c r="J2" s="94"/>
      <c r="K2" s="88"/>
      <c r="L2" s="69"/>
      <c r="M2" s="69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</row>
    <row r="3" spans="1:92" s="23" customFormat="1" ht="18" customHeight="1">
      <c r="A3" s="15"/>
      <c r="B3" s="94"/>
      <c r="C3" s="24" t="s">
        <v>182</v>
      </c>
      <c r="D3" s="96"/>
      <c r="E3" s="24"/>
      <c r="F3" s="24"/>
      <c r="G3" s="24"/>
      <c r="H3" s="24"/>
      <c r="I3" s="61"/>
      <c r="J3" s="61"/>
      <c r="K3" s="89"/>
      <c r="L3" s="71"/>
      <c r="M3" s="71"/>
      <c r="N3" s="66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</row>
    <row r="4" spans="1:92" s="23" customFormat="1" ht="18" customHeight="1">
      <c r="A4" s="15"/>
      <c r="B4" s="98"/>
      <c r="C4" s="81" t="str">
        <f>CK10</f>
        <v>&amp;=DATA_TITLE.TEN_KYLUONG</v>
      </c>
      <c r="D4" s="96"/>
      <c r="E4" s="77"/>
      <c r="F4" s="77"/>
      <c r="G4" s="77"/>
      <c r="H4" s="77"/>
      <c r="I4" s="26"/>
      <c r="J4" s="26"/>
      <c r="K4" s="90"/>
      <c r="L4" s="72"/>
      <c r="M4" s="85"/>
      <c r="N4" s="84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</row>
    <row r="5" spans="1:92" s="23" customFormat="1" ht="16.2" customHeight="1">
      <c r="A5" s="15"/>
      <c r="B5" s="98"/>
      <c r="C5" s="81" t="str">
        <f>"Từ ngày:  " &amp; CL10 &amp; " đến ngày " &amp; CM10</f>
        <v>Từ ngày:  &amp;=DATA_TITLE.TU_NGAY đến ngày &amp;=DATA_TITLE.DEN_NGAY</v>
      </c>
      <c r="D5" s="96"/>
      <c r="E5" s="77"/>
      <c r="F5" s="77"/>
      <c r="G5" s="77"/>
      <c r="H5" s="77"/>
      <c r="I5" s="26"/>
      <c r="J5" s="26"/>
      <c r="K5" s="90"/>
      <c r="L5" s="72"/>
      <c r="M5" s="85"/>
      <c r="N5" s="84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</row>
    <row r="6" spans="1:92" s="23" customFormat="1" ht="14.4" customHeight="1">
      <c r="A6" s="15"/>
      <c r="B6" s="98"/>
      <c r="C6" s="82"/>
      <c r="D6" s="96"/>
      <c r="E6" s="77"/>
      <c r="F6" s="77"/>
      <c r="G6" s="77"/>
      <c r="H6" s="77"/>
      <c r="I6" s="26"/>
      <c r="J6" s="26"/>
      <c r="K6" s="90"/>
      <c r="L6" s="72"/>
      <c r="M6" s="85"/>
      <c r="N6" s="84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</row>
    <row r="7" spans="1:92" s="23" customFormat="1" ht="22.2" customHeight="1">
      <c r="A7" s="15"/>
      <c r="B7" s="94"/>
      <c r="C7" s="80"/>
      <c r="D7" s="96"/>
      <c r="E7" s="80"/>
      <c r="F7" s="80"/>
      <c r="G7" s="80"/>
      <c r="H7" s="76"/>
      <c r="I7" s="94"/>
      <c r="J7" s="94"/>
      <c r="K7" s="88"/>
      <c r="L7" s="69"/>
      <c r="M7" s="69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</row>
    <row r="8" spans="1:92" s="23" customFormat="1" ht="17.399999999999999" customHeight="1">
      <c r="A8" s="15"/>
      <c r="B8" s="94"/>
      <c r="C8" s="80"/>
      <c r="D8" s="96"/>
      <c r="E8" s="80"/>
      <c r="F8" s="80"/>
      <c r="G8" s="80"/>
      <c r="H8" s="76"/>
      <c r="I8" s="94"/>
      <c r="J8" s="94"/>
      <c r="K8" s="88"/>
      <c r="L8" s="69"/>
      <c r="M8" s="69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</row>
    <row r="9" spans="1:92" s="27" customFormat="1" ht="78.45" customHeight="1">
      <c r="A9" s="59" t="s">
        <v>98</v>
      </c>
      <c r="B9" s="59" t="s">
        <v>85</v>
      </c>
      <c r="C9" s="59" t="s">
        <v>86</v>
      </c>
      <c r="D9" s="59" t="s">
        <v>183</v>
      </c>
      <c r="E9" s="59" t="s">
        <v>87</v>
      </c>
      <c r="F9" s="59" t="s">
        <v>82</v>
      </c>
      <c r="G9" s="59" t="s">
        <v>17</v>
      </c>
      <c r="H9" s="59" t="s">
        <v>157</v>
      </c>
      <c r="I9" s="59" t="s">
        <v>158</v>
      </c>
      <c r="J9" s="59" t="s">
        <v>21</v>
      </c>
      <c r="K9" s="59" t="s">
        <v>159</v>
      </c>
      <c r="L9" s="60" t="s">
        <v>88</v>
      </c>
      <c r="M9" s="60" t="s">
        <v>89</v>
      </c>
      <c r="N9" s="60" t="s">
        <v>160</v>
      </c>
      <c r="O9" s="60" t="s">
        <v>161</v>
      </c>
      <c r="P9" s="60" t="s">
        <v>184</v>
      </c>
      <c r="Q9" s="60" t="s">
        <v>185</v>
      </c>
      <c r="R9" s="60" t="s">
        <v>186</v>
      </c>
      <c r="S9" s="60" t="s">
        <v>187</v>
      </c>
      <c r="T9" s="60" t="s">
        <v>188</v>
      </c>
      <c r="U9" s="60" t="s">
        <v>189</v>
      </c>
      <c r="V9" s="60" t="s">
        <v>190</v>
      </c>
      <c r="W9" s="60" t="s">
        <v>191</v>
      </c>
      <c r="X9" s="60" t="s">
        <v>265</v>
      </c>
      <c r="Y9" s="60" t="s">
        <v>193</v>
      </c>
      <c r="Z9" s="60" t="s">
        <v>194</v>
      </c>
      <c r="AA9" s="60" t="s">
        <v>162</v>
      </c>
      <c r="AB9" s="60" t="s">
        <v>195</v>
      </c>
      <c r="AC9" s="60" t="s">
        <v>266</v>
      </c>
      <c r="AD9" s="60" t="s">
        <v>196</v>
      </c>
      <c r="AE9" s="60" t="s">
        <v>197</v>
      </c>
      <c r="AF9" s="60" t="s">
        <v>267</v>
      </c>
      <c r="AG9" s="60" t="s">
        <v>288</v>
      </c>
      <c r="AH9" s="60" t="s">
        <v>268</v>
      </c>
      <c r="AI9" s="60" t="s">
        <v>192</v>
      </c>
      <c r="AJ9" s="60" t="s">
        <v>198</v>
      </c>
      <c r="AK9" s="60" t="s">
        <v>269</v>
      </c>
      <c r="AL9" s="60" t="s">
        <v>10</v>
      </c>
      <c r="AM9" s="60" t="s">
        <v>270</v>
      </c>
      <c r="AN9" s="60" t="s">
        <v>199</v>
      </c>
      <c r="AO9" s="60" t="s">
        <v>200</v>
      </c>
      <c r="AP9" s="60" t="s">
        <v>201</v>
      </c>
      <c r="AQ9" s="60" t="s">
        <v>163</v>
      </c>
      <c r="AR9" s="60" t="s">
        <v>164</v>
      </c>
      <c r="AS9" s="60" t="s">
        <v>165</v>
      </c>
      <c r="AT9" s="60" t="s">
        <v>263</v>
      </c>
      <c r="AU9" s="60" t="s">
        <v>202</v>
      </c>
      <c r="AV9" s="60" t="s">
        <v>203</v>
      </c>
      <c r="AW9" s="60" t="s">
        <v>204</v>
      </c>
      <c r="AX9" s="60" t="s">
        <v>205</v>
      </c>
      <c r="AY9" s="60" t="s">
        <v>206</v>
      </c>
      <c r="AZ9" s="60" t="s">
        <v>207</v>
      </c>
      <c r="BA9" s="60" t="s">
        <v>208</v>
      </c>
      <c r="BB9" s="60" t="s">
        <v>209</v>
      </c>
      <c r="BC9" s="60" t="s">
        <v>210</v>
      </c>
      <c r="BD9" s="60" t="s">
        <v>271</v>
      </c>
      <c r="BE9" s="60" t="s">
        <v>166</v>
      </c>
      <c r="BF9" s="60" t="s">
        <v>211</v>
      </c>
      <c r="BG9" s="60" t="s">
        <v>153</v>
      </c>
      <c r="BH9" s="60" t="s">
        <v>3</v>
      </c>
      <c r="BI9" s="60" t="s">
        <v>212</v>
      </c>
      <c r="BJ9" s="60" t="s">
        <v>167</v>
      </c>
      <c r="BK9" s="60" t="s">
        <v>272</v>
      </c>
      <c r="BL9" s="60" t="s">
        <v>273</v>
      </c>
      <c r="BM9" s="60" t="s">
        <v>213</v>
      </c>
      <c r="BN9" s="60" t="s">
        <v>214</v>
      </c>
      <c r="BO9" s="60" t="s">
        <v>274</v>
      </c>
      <c r="BP9" s="60" t="s">
        <v>215</v>
      </c>
      <c r="BQ9" s="60" t="s">
        <v>168</v>
      </c>
      <c r="BR9" s="60" t="s">
        <v>216</v>
      </c>
      <c r="BS9" s="60" t="s">
        <v>275</v>
      </c>
      <c r="BT9" s="60" t="s">
        <v>217</v>
      </c>
      <c r="BU9" s="60" t="s">
        <v>218</v>
      </c>
      <c r="BV9" s="60" t="s">
        <v>276</v>
      </c>
      <c r="BW9" s="60" t="s">
        <v>277</v>
      </c>
      <c r="BX9" s="60" t="s">
        <v>278</v>
      </c>
      <c r="BY9" s="60" t="s">
        <v>279</v>
      </c>
      <c r="BZ9" s="60" t="s">
        <v>280</v>
      </c>
      <c r="CA9" s="60" t="s">
        <v>281</v>
      </c>
      <c r="CB9" s="60" t="s">
        <v>282</v>
      </c>
      <c r="CC9" s="60" t="s">
        <v>283</v>
      </c>
      <c r="CD9" s="60" t="s">
        <v>284</v>
      </c>
      <c r="CE9" s="60" t="s">
        <v>285</v>
      </c>
      <c r="CF9" s="60" t="s">
        <v>286</v>
      </c>
      <c r="CG9" s="60" t="s">
        <v>287</v>
      </c>
      <c r="CH9" s="60" t="s">
        <v>288</v>
      </c>
    </row>
    <row r="10" spans="1:92" s="30" customFormat="1" ht="15.6" customHeight="1">
      <c r="A10" s="28" t="s">
        <v>123</v>
      </c>
      <c r="B10" s="28" t="s">
        <v>81</v>
      </c>
      <c r="C10" s="29" t="s">
        <v>156</v>
      </c>
      <c r="D10" s="28" t="s">
        <v>219</v>
      </c>
      <c r="E10" s="29" t="s">
        <v>90</v>
      </c>
      <c r="F10" s="29" t="s">
        <v>84</v>
      </c>
      <c r="G10" s="29" t="s">
        <v>83</v>
      </c>
      <c r="H10" s="29" t="s">
        <v>169</v>
      </c>
      <c r="I10" s="28" t="s">
        <v>170</v>
      </c>
      <c r="J10" s="28" t="s">
        <v>171</v>
      </c>
      <c r="K10" s="91" t="s">
        <v>172</v>
      </c>
      <c r="L10" s="73" t="s">
        <v>91</v>
      </c>
      <c r="M10" s="86" t="s">
        <v>92</v>
      </c>
      <c r="N10" s="67" t="s">
        <v>220</v>
      </c>
      <c r="O10" s="67" t="s">
        <v>221</v>
      </c>
      <c r="P10" s="67" t="s">
        <v>222</v>
      </c>
      <c r="Q10" s="67" t="s">
        <v>223</v>
      </c>
      <c r="R10" s="67" t="s">
        <v>224</v>
      </c>
      <c r="S10" s="67" t="s">
        <v>225</v>
      </c>
      <c r="T10" s="67" t="s">
        <v>173</v>
      </c>
      <c r="U10" s="67" t="s">
        <v>226</v>
      </c>
      <c r="V10" s="67" t="s">
        <v>227</v>
      </c>
      <c r="W10" s="67" t="s">
        <v>228</v>
      </c>
      <c r="X10" s="67" t="s">
        <v>229</v>
      </c>
      <c r="Y10" s="67" t="s">
        <v>230</v>
      </c>
      <c r="Z10" s="67" t="s">
        <v>231</v>
      </c>
      <c r="AA10" s="67" t="s">
        <v>174</v>
      </c>
      <c r="AB10" s="67" t="s">
        <v>232</v>
      </c>
      <c r="AC10" s="67" t="s">
        <v>262</v>
      </c>
      <c r="AD10" s="67" t="s">
        <v>233</v>
      </c>
      <c r="AE10" s="67" t="s">
        <v>234</v>
      </c>
      <c r="AF10" s="67" t="s">
        <v>289</v>
      </c>
      <c r="AG10" s="67" t="s">
        <v>290</v>
      </c>
      <c r="AH10" s="67" t="s">
        <v>291</v>
      </c>
      <c r="AI10" s="67" t="s">
        <v>175</v>
      </c>
      <c r="AJ10" s="67" t="s">
        <v>235</v>
      </c>
      <c r="AK10" s="67" t="s">
        <v>236</v>
      </c>
      <c r="AL10" s="67" t="s">
        <v>176</v>
      </c>
      <c r="AM10" s="67" t="s">
        <v>242</v>
      </c>
      <c r="AN10" s="67" t="s">
        <v>237</v>
      </c>
      <c r="AO10" s="67" t="s">
        <v>238</v>
      </c>
      <c r="AP10" s="67" t="s">
        <v>239</v>
      </c>
      <c r="AQ10" s="67" t="s">
        <v>240</v>
      </c>
      <c r="AR10" s="67" t="s">
        <v>241</v>
      </c>
      <c r="AS10" s="67" t="s">
        <v>177</v>
      </c>
      <c r="AT10" s="67" t="s">
        <v>264</v>
      </c>
      <c r="AU10" s="67" t="s">
        <v>243</v>
      </c>
      <c r="AV10" s="67" t="s">
        <v>244</v>
      </c>
      <c r="AW10" s="67" t="s">
        <v>245</v>
      </c>
      <c r="AX10" s="67" t="s">
        <v>246</v>
      </c>
      <c r="AY10" s="67" t="s">
        <v>247</v>
      </c>
      <c r="AZ10" s="67" t="s">
        <v>248</v>
      </c>
      <c r="BA10" s="67" t="s">
        <v>249</v>
      </c>
      <c r="BB10" s="67" t="s">
        <v>250</v>
      </c>
      <c r="BC10" s="67" t="s">
        <v>251</v>
      </c>
      <c r="BD10" s="67" t="s">
        <v>292</v>
      </c>
      <c r="BE10" s="67" t="s">
        <v>178</v>
      </c>
      <c r="BF10" s="67" t="s">
        <v>252</v>
      </c>
      <c r="BG10" s="67" t="s">
        <v>154</v>
      </c>
      <c r="BH10" s="67" t="s">
        <v>155</v>
      </c>
      <c r="BI10" s="67" t="s">
        <v>253</v>
      </c>
      <c r="BJ10" s="67" t="s">
        <v>181</v>
      </c>
      <c r="BK10" s="67" t="s">
        <v>254</v>
      </c>
      <c r="BL10" s="67" t="s">
        <v>179</v>
      </c>
      <c r="BM10" s="67" t="s">
        <v>255</v>
      </c>
      <c r="BN10" s="67" t="s">
        <v>256</v>
      </c>
      <c r="BO10" s="67" t="s">
        <v>180</v>
      </c>
      <c r="BP10" s="67" t="s">
        <v>257</v>
      </c>
      <c r="BQ10" s="67" t="s">
        <v>258</v>
      </c>
      <c r="BR10" s="67" t="s">
        <v>259</v>
      </c>
      <c r="BS10" s="67" t="s">
        <v>293</v>
      </c>
      <c r="BT10" s="67" t="s">
        <v>260</v>
      </c>
      <c r="BU10" s="67" t="s">
        <v>261</v>
      </c>
      <c r="BV10" s="67" t="s">
        <v>294</v>
      </c>
      <c r="BW10" s="67" t="s">
        <v>295</v>
      </c>
      <c r="BX10" s="67" t="s">
        <v>296</v>
      </c>
      <c r="BY10" s="67" t="s">
        <v>297</v>
      </c>
      <c r="BZ10" s="67" t="s">
        <v>298</v>
      </c>
      <c r="CA10" s="67" t="s">
        <v>299</v>
      </c>
      <c r="CB10" s="67" t="s">
        <v>300</v>
      </c>
      <c r="CC10" s="67" t="s">
        <v>301</v>
      </c>
      <c r="CD10" s="67" t="s">
        <v>302</v>
      </c>
      <c r="CE10" s="67" t="s">
        <v>303</v>
      </c>
      <c r="CF10" s="67" t="s">
        <v>306</v>
      </c>
      <c r="CG10" s="67" t="s">
        <v>304</v>
      </c>
      <c r="CH10" s="67" t="s">
        <v>305</v>
      </c>
      <c r="CK10" s="31" t="s">
        <v>93</v>
      </c>
      <c r="CL10" s="31" t="s">
        <v>94</v>
      </c>
      <c r="CM10" s="31" t="s">
        <v>95</v>
      </c>
      <c r="CN10" s="31" t="s">
        <v>96</v>
      </c>
    </row>
    <row r="11" spans="1:92" s="63" customFormat="1" ht="18" customHeight="1">
      <c r="A11" s="62"/>
      <c r="B11" s="97" t="s">
        <v>0</v>
      </c>
      <c r="C11" s="83"/>
      <c r="D11" s="97"/>
      <c r="E11" s="83"/>
      <c r="F11" s="83"/>
      <c r="G11" s="83"/>
      <c r="H11" s="78"/>
      <c r="I11" s="62"/>
      <c r="J11" s="62"/>
      <c r="K11" s="92"/>
      <c r="L11" s="74"/>
      <c r="M11" s="74"/>
      <c r="N11" s="68">
        <f>SUM(N10:N$10)</f>
        <v>0</v>
      </c>
      <c r="O11" s="68">
        <f>SUM(O10:O$10)</f>
        <v>0</v>
      </c>
      <c r="P11" s="68">
        <f>SUM(P10:P$10)</f>
        <v>0</v>
      </c>
      <c r="Q11" s="68">
        <f>SUM(Q10:Q$10)</f>
        <v>0</v>
      </c>
      <c r="R11" s="68">
        <f>SUM(R10:R$10)</f>
        <v>0</v>
      </c>
      <c r="S11" s="68">
        <f>SUM(S10:S$10)</f>
        <v>0</v>
      </c>
      <c r="T11" s="68">
        <f>SUM(T10:T$10)</f>
        <v>0</v>
      </c>
      <c r="U11" s="68">
        <f>SUM(U10:U$10)</f>
        <v>0</v>
      </c>
      <c r="V11" s="68">
        <f>SUM(V10:V$10)</f>
        <v>0</v>
      </c>
      <c r="W11" s="68">
        <f>SUM(W10:W$10)</f>
        <v>0</v>
      </c>
      <c r="X11" s="68">
        <f>SUM(X10:X$10)</f>
        <v>0</v>
      </c>
      <c r="Y11" s="68">
        <f>SUM(Y10:Y$10)</f>
        <v>0</v>
      </c>
      <c r="Z11" s="68">
        <f>SUM(Z10:Z$10)</f>
        <v>0</v>
      </c>
      <c r="AA11" s="68">
        <f>SUM(AA10:AA$10)</f>
        <v>0</v>
      </c>
      <c r="AB11" s="68">
        <f>SUM(AB10:AB$10)</f>
        <v>0</v>
      </c>
      <c r="AC11" s="68">
        <f>SUM(AC10:AC$10)</f>
        <v>0</v>
      </c>
      <c r="AD11" s="68">
        <f>SUM(AD10:AD$10)</f>
        <v>0</v>
      </c>
      <c r="AE11" s="68">
        <f>SUM(AE10:AE$10)</f>
        <v>0</v>
      </c>
      <c r="AF11" s="68">
        <f>SUM(AF10:AF$10)</f>
        <v>0</v>
      </c>
      <c r="AG11" s="68">
        <f>SUM(AG10:AG$10)</f>
        <v>0</v>
      </c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>
        <f>SUM(BR10:BR$10)</f>
        <v>0</v>
      </c>
      <c r="BS11" s="68">
        <f>SUM(BS10:BS$10)</f>
        <v>0</v>
      </c>
      <c r="BT11" s="68">
        <f>SUM(BT10:BT$10)</f>
        <v>0</v>
      </c>
      <c r="BU11" s="68">
        <f>SUM(BU10:BU$10)</f>
        <v>0</v>
      </c>
      <c r="BV11" s="68">
        <f>SUM(BV10:BV$10)</f>
        <v>0</v>
      </c>
      <c r="BW11" s="68">
        <f>SUM(BW10:BW$10)</f>
        <v>0</v>
      </c>
      <c r="BX11" s="68">
        <f>SUM(BX10:BX$10)</f>
        <v>0</v>
      </c>
      <c r="BY11" s="68">
        <f>SUM(BY10:BY$10)</f>
        <v>0</v>
      </c>
      <c r="BZ11" s="68">
        <f>SUM(BZ10:BZ$10)</f>
        <v>0</v>
      </c>
      <c r="CA11" s="68">
        <f>SUM(CA10:CA$10)</f>
        <v>0</v>
      </c>
      <c r="CB11" s="68">
        <f>SUM(CB10:CB$10)</f>
        <v>0</v>
      </c>
      <c r="CC11" s="68">
        <f>SUM(CC10:CC$10)</f>
        <v>0</v>
      </c>
      <c r="CD11" s="68">
        <f>SUM(CD10:CD$10)</f>
        <v>0</v>
      </c>
      <c r="CE11" s="68">
        <f>SUM(CE10:CE$10)</f>
        <v>0</v>
      </c>
      <c r="CF11" s="68">
        <f>SUM(CF10:CF$10)</f>
        <v>0</v>
      </c>
      <c r="CG11" s="68">
        <f>SUM(CG10:CG$10)</f>
        <v>0</v>
      </c>
      <c r="CH11" s="68">
        <f>SUM(CH10:CH$10)</f>
        <v>0</v>
      </c>
    </row>
    <row r="12" spans="1:92"/>
    <row r="13" spans="1:92"/>
    <row r="14" spans="1:92"/>
    <row r="15" spans="1:92"/>
    <row r="16" spans="1:92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</sheetData>
  <phoneticPr fontId="5" type="noConversion"/>
  <printOptions horizontalCentered="1"/>
  <pageMargins left="3.937007874015748E-2" right="3.937007874015748E-2" top="0.15748031496062992" bottom="0.15748031496062992" header="0" footer="0"/>
  <pageSetup paperSize="9" scale="54" fitToHeight="0" orientation="landscape" r:id="rId1"/>
  <headerFooter scaleWithDoc="0"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1D06-1B69-4887-837E-A06CE9BB7017}">
  <dimension ref="A1:AI11"/>
  <sheetViews>
    <sheetView workbookViewId="0">
      <selection activeCell="A9" sqref="A9"/>
    </sheetView>
  </sheetViews>
  <sheetFormatPr defaultRowHeight="16.8"/>
  <cols>
    <col min="1" max="1" width="8.109375" style="27" customWidth="1"/>
    <col min="2" max="2" width="12.44140625" style="50" customWidth="1"/>
    <col min="3" max="3" width="19.6640625" style="50" customWidth="1"/>
    <col min="4" max="4" width="19.21875" style="50" bestFit="1" customWidth="1"/>
    <col min="5" max="5" width="19.44140625" style="50" bestFit="1" customWidth="1"/>
    <col min="6" max="7" width="19.44140625" style="50" customWidth="1"/>
    <col min="8" max="8" width="19.5546875" style="50" bestFit="1" customWidth="1"/>
    <col min="9" max="9" width="18.109375" style="50" bestFit="1" customWidth="1"/>
    <col min="10" max="10" width="23.77734375" style="50" bestFit="1" customWidth="1"/>
    <col min="11" max="11" width="18.5546875" style="51" bestFit="1" customWidth="1"/>
    <col min="12" max="12" width="16.77734375" style="52" customWidth="1"/>
    <col min="13" max="13" width="16.77734375" style="27" customWidth="1"/>
    <col min="14" max="14" width="16.77734375" style="53" customWidth="1"/>
    <col min="15" max="15" width="16.77734375" style="54" customWidth="1"/>
    <col min="16" max="18" width="16.77734375" style="58" customWidth="1"/>
    <col min="19" max="27" width="16.77734375" style="54" customWidth="1"/>
    <col min="28" max="30" width="16.77734375" style="58" customWidth="1"/>
    <col min="31" max="31" width="8.88671875" style="50"/>
    <col min="32" max="35" width="0" style="50" hidden="1" customWidth="1"/>
    <col min="36" max="16384" width="8.88671875" style="50"/>
  </cols>
  <sheetData>
    <row r="1" spans="1:35" s="23" customFormat="1" ht="15.75" customHeight="1">
      <c r="A1" s="15"/>
      <c r="B1" s="16"/>
      <c r="C1" s="17"/>
      <c r="D1" s="17"/>
      <c r="E1" s="18"/>
      <c r="F1" s="18"/>
      <c r="G1" s="18"/>
      <c r="H1" s="18"/>
      <c r="I1" s="19"/>
      <c r="J1" s="34"/>
      <c r="K1" s="35"/>
      <c r="L1" s="36"/>
      <c r="M1" s="20"/>
      <c r="N1" s="37"/>
      <c r="O1" s="21"/>
      <c r="P1" s="22"/>
      <c r="Q1" s="22"/>
      <c r="R1" s="22"/>
      <c r="S1" s="21"/>
      <c r="T1" s="21"/>
      <c r="U1" s="21"/>
      <c r="V1" s="21"/>
      <c r="W1" s="21"/>
      <c r="X1" s="21"/>
      <c r="Y1" s="21"/>
      <c r="Z1" s="21"/>
      <c r="AA1" s="21"/>
      <c r="AB1" s="22"/>
      <c r="AC1" s="22"/>
      <c r="AD1" s="22"/>
    </row>
    <row r="2" spans="1:35" s="23" customFormat="1">
      <c r="A2" s="15"/>
      <c r="B2" s="16"/>
      <c r="C2" s="38" t="s">
        <v>97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40"/>
      <c r="P2" s="55"/>
      <c r="Q2" s="55"/>
      <c r="R2" s="55"/>
      <c r="S2" s="21"/>
      <c r="T2" s="21"/>
      <c r="U2" s="21"/>
      <c r="V2" s="21"/>
      <c r="W2" s="21"/>
      <c r="X2" s="21"/>
      <c r="Y2" s="21"/>
      <c r="Z2" s="21"/>
      <c r="AA2" s="21"/>
      <c r="AB2" s="22"/>
      <c r="AC2" s="22"/>
      <c r="AD2" s="22"/>
    </row>
    <row r="3" spans="1:35" s="23" customFormat="1" ht="12" customHeight="1">
      <c r="A3" s="15"/>
      <c r="B3" s="25"/>
      <c r="C3" s="41" t="str">
        <f>AF10</f>
        <v>&amp;=DATA_TITLE.TEN_KYLUONG</v>
      </c>
      <c r="D3" s="17"/>
      <c r="E3" s="18"/>
      <c r="F3" s="18"/>
      <c r="G3" s="18"/>
      <c r="H3" s="18"/>
      <c r="I3" s="19"/>
      <c r="J3" s="34"/>
      <c r="K3" s="35"/>
      <c r="L3" s="36"/>
      <c r="M3" s="20"/>
      <c r="N3" s="37"/>
      <c r="O3" s="21"/>
      <c r="P3" s="22"/>
      <c r="Q3" s="22"/>
      <c r="R3" s="22"/>
      <c r="S3" s="21"/>
      <c r="T3" s="21"/>
      <c r="U3" s="21"/>
      <c r="V3" s="21"/>
      <c r="W3" s="21"/>
      <c r="X3" s="21"/>
      <c r="Y3" s="21"/>
      <c r="Z3" s="21"/>
      <c r="AA3" s="21"/>
      <c r="AB3" s="22"/>
      <c r="AC3" s="22"/>
      <c r="AD3" s="22"/>
    </row>
    <row r="4" spans="1:35" s="23" customFormat="1" ht="18.600000000000001" customHeight="1">
      <c r="A4" s="15"/>
      <c r="B4" s="25"/>
      <c r="C4" s="41" t="str">
        <f>"Từ ngày:  " &amp;AG10&amp;" đến ngày "&amp;AH10</f>
        <v>Từ ngày:  &amp;=DATA_TITLE.TU_NGAY đến ngày &amp;=DATA_TITLE.DEN_NGAY</v>
      </c>
      <c r="D4" s="17"/>
      <c r="E4" s="18"/>
      <c r="F4" s="18"/>
      <c r="G4" s="18"/>
      <c r="H4" s="18"/>
      <c r="I4" s="19"/>
      <c r="J4" s="34"/>
      <c r="K4" s="35"/>
      <c r="L4" s="36"/>
      <c r="M4" s="20"/>
      <c r="N4" s="37"/>
      <c r="O4" s="21"/>
      <c r="P4" s="22"/>
      <c r="Q4" s="22"/>
      <c r="R4" s="22"/>
      <c r="S4" s="21"/>
      <c r="T4" s="21"/>
      <c r="U4" s="21"/>
      <c r="V4" s="21"/>
      <c r="W4" s="21"/>
      <c r="X4" s="21"/>
      <c r="Y4" s="21"/>
      <c r="Z4" s="21"/>
      <c r="AA4" s="21"/>
      <c r="AB4" s="22"/>
      <c r="AC4" s="22"/>
      <c r="AD4" s="22"/>
    </row>
    <row r="5" spans="1:35" s="23" customFormat="1" ht="16.2" customHeight="1">
      <c r="A5" s="15"/>
      <c r="B5" s="25"/>
      <c r="C5" s="41" t="str">
        <f>"Công chuẩn: "&amp;AI10</f>
        <v>Công chuẩn: &amp;=DATA_TITLE.CONGCHUAN</v>
      </c>
      <c r="D5" s="17"/>
      <c r="E5" s="18"/>
      <c r="F5" s="18"/>
      <c r="G5" s="18"/>
      <c r="H5" s="18"/>
      <c r="I5" s="19"/>
      <c r="J5" s="34"/>
      <c r="K5" s="35"/>
      <c r="L5" s="36"/>
      <c r="M5" s="20"/>
      <c r="N5" s="37"/>
      <c r="O5" s="21"/>
      <c r="P5" s="22"/>
      <c r="Q5" s="22"/>
      <c r="R5" s="22"/>
      <c r="S5" s="21"/>
      <c r="T5" s="21"/>
      <c r="U5" s="21"/>
      <c r="V5" s="21"/>
      <c r="W5" s="21"/>
      <c r="X5" s="21"/>
      <c r="Y5" s="21"/>
      <c r="Z5" s="21"/>
      <c r="AA5" s="21"/>
      <c r="AB5" s="22"/>
      <c r="AC5" s="22"/>
      <c r="AD5" s="22"/>
    </row>
    <row r="6" spans="1:35" s="23" customFormat="1" ht="12" customHeight="1">
      <c r="A6" s="15"/>
      <c r="B6" s="25"/>
      <c r="C6" s="41"/>
      <c r="D6" s="17"/>
      <c r="E6" s="18"/>
      <c r="F6" s="18"/>
      <c r="G6" s="18"/>
      <c r="H6" s="18"/>
      <c r="I6" s="19"/>
      <c r="J6" s="34"/>
      <c r="K6" s="35"/>
      <c r="L6" s="36"/>
      <c r="M6" s="20"/>
      <c r="N6" s="37"/>
      <c r="O6" s="21"/>
      <c r="P6" s="22"/>
      <c r="Q6" s="22"/>
      <c r="R6" s="22"/>
      <c r="S6" s="21"/>
      <c r="T6" s="21"/>
      <c r="U6" s="21"/>
      <c r="V6" s="21"/>
      <c r="W6" s="21"/>
      <c r="X6" s="21"/>
      <c r="Y6" s="21"/>
      <c r="Z6" s="21"/>
      <c r="AA6" s="21"/>
      <c r="AB6" s="22"/>
      <c r="AC6" s="22"/>
      <c r="AD6" s="22"/>
    </row>
    <row r="7" spans="1:35" s="23" customFormat="1" ht="15.6" customHeight="1">
      <c r="A7" s="15"/>
      <c r="B7" s="16"/>
      <c r="D7" s="17"/>
      <c r="E7" s="18"/>
      <c r="F7" s="18"/>
      <c r="G7" s="18"/>
      <c r="H7" s="18"/>
      <c r="I7" s="19"/>
      <c r="J7" s="34"/>
      <c r="K7" s="35"/>
      <c r="L7" s="36"/>
      <c r="M7" s="20"/>
      <c r="N7" s="37"/>
      <c r="O7" s="21"/>
      <c r="P7" s="22"/>
      <c r="Q7" s="22"/>
      <c r="R7" s="22"/>
      <c r="S7" s="21"/>
      <c r="T7" s="21"/>
      <c r="U7" s="21"/>
      <c r="V7" s="21"/>
      <c r="W7" s="21"/>
      <c r="X7" s="21"/>
      <c r="Y7" s="21"/>
      <c r="Z7" s="21"/>
      <c r="AA7" s="21"/>
      <c r="AB7" s="22"/>
      <c r="AC7" s="22"/>
      <c r="AD7" s="22"/>
    </row>
    <row r="8" spans="1:35" s="23" customFormat="1">
      <c r="A8" s="15"/>
      <c r="B8" s="16"/>
      <c r="C8" s="17"/>
      <c r="D8" s="17"/>
      <c r="E8" s="18"/>
      <c r="F8" s="18"/>
      <c r="G8" s="18"/>
      <c r="H8" s="18"/>
      <c r="I8" s="19"/>
      <c r="J8" s="34"/>
      <c r="K8" s="35"/>
      <c r="L8" s="36"/>
      <c r="M8" s="20"/>
      <c r="N8" s="37"/>
      <c r="O8" s="21"/>
      <c r="P8" s="22"/>
      <c r="Q8" s="22"/>
      <c r="R8" s="22"/>
      <c r="S8" s="21"/>
      <c r="T8" s="21"/>
      <c r="U8" s="21"/>
      <c r="V8" s="21"/>
      <c r="W8" s="21"/>
      <c r="X8" s="21"/>
      <c r="Y8" s="21"/>
      <c r="Z8" s="21"/>
      <c r="AA8" s="21"/>
      <c r="AB8" s="22"/>
      <c r="AC8" s="22"/>
      <c r="AD8" s="22"/>
    </row>
    <row r="9" spans="1:35" s="42" customFormat="1" ht="50.4">
      <c r="A9" s="60" t="s">
        <v>98</v>
      </c>
      <c r="B9" s="59" t="s">
        <v>85</v>
      </c>
      <c r="C9" s="59" t="s">
        <v>86</v>
      </c>
      <c r="D9" s="59" t="s">
        <v>87</v>
      </c>
      <c r="E9" s="59" t="s">
        <v>82</v>
      </c>
      <c r="F9" s="59" t="s">
        <v>17</v>
      </c>
      <c r="G9" s="59" t="s">
        <v>99</v>
      </c>
      <c r="H9" s="59" t="s">
        <v>100</v>
      </c>
      <c r="I9" s="59" t="s">
        <v>101</v>
      </c>
      <c r="J9" s="59" t="s">
        <v>102</v>
      </c>
      <c r="K9" s="59" t="s">
        <v>103</v>
      </c>
      <c r="L9" s="59" t="s">
        <v>107</v>
      </c>
      <c r="M9" s="59" t="s">
        <v>108</v>
      </c>
      <c r="N9" s="59" t="s">
        <v>109</v>
      </c>
      <c r="O9" s="59" t="s">
        <v>110</v>
      </c>
      <c r="P9" s="60" t="s">
        <v>104</v>
      </c>
      <c r="Q9" s="60" t="s">
        <v>111</v>
      </c>
      <c r="R9" s="60" t="s">
        <v>112</v>
      </c>
      <c r="S9" s="59" t="s">
        <v>113</v>
      </c>
      <c r="T9" s="59" t="s">
        <v>114</v>
      </c>
      <c r="U9" s="59" t="s">
        <v>115</v>
      </c>
      <c r="V9" s="59" t="s">
        <v>116</v>
      </c>
      <c r="W9" s="59" t="s">
        <v>117</v>
      </c>
      <c r="X9" s="59" t="s">
        <v>118</v>
      </c>
      <c r="Y9" s="59" t="s">
        <v>119</v>
      </c>
      <c r="Z9" s="59" t="s">
        <v>105</v>
      </c>
      <c r="AA9" s="59" t="s">
        <v>120</v>
      </c>
      <c r="AB9" s="60" t="s">
        <v>121</v>
      </c>
      <c r="AC9" s="60" t="s">
        <v>122</v>
      </c>
      <c r="AD9" s="60" t="s">
        <v>106</v>
      </c>
    </row>
    <row r="10" spans="1:35" s="30" customFormat="1" ht="15.6" customHeight="1">
      <c r="A10" s="28" t="s">
        <v>123</v>
      </c>
      <c r="B10" s="28" t="s">
        <v>124</v>
      </c>
      <c r="C10" s="29" t="s">
        <v>125</v>
      </c>
      <c r="D10" s="29" t="s">
        <v>126</v>
      </c>
      <c r="E10" s="29" t="s">
        <v>127</v>
      </c>
      <c r="F10" s="29" t="s">
        <v>128</v>
      </c>
      <c r="G10" s="29" t="s">
        <v>129</v>
      </c>
      <c r="H10" s="29" t="s">
        <v>130</v>
      </c>
      <c r="I10" s="29" t="s">
        <v>131</v>
      </c>
      <c r="J10" s="29" t="s">
        <v>132</v>
      </c>
      <c r="K10" s="29" t="s">
        <v>133</v>
      </c>
      <c r="L10" s="28" t="s">
        <v>134</v>
      </c>
      <c r="M10" s="28" t="s">
        <v>135</v>
      </c>
      <c r="N10" s="43" t="s">
        <v>136</v>
      </c>
      <c r="O10" s="43" t="s">
        <v>137</v>
      </c>
      <c r="P10" s="56" t="s">
        <v>138</v>
      </c>
      <c r="Q10" s="56" t="s">
        <v>139</v>
      </c>
      <c r="R10" s="56" t="s">
        <v>140</v>
      </c>
      <c r="S10" s="43" t="s">
        <v>141</v>
      </c>
      <c r="T10" s="43" t="s">
        <v>142</v>
      </c>
      <c r="U10" s="43" t="s">
        <v>143</v>
      </c>
      <c r="V10" s="43" t="s">
        <v>144</v>
      </c>
      <c r="W10" s="43" t="s">
        <v>145</v>
      </c>
      <c r="X10" s="43" t="s">
        <v>146</v>
      </c>
      <c r="Y10" s="43" t="s">
        <v>147</v>
      </c>
      <c r="Z10" s="43" t="s">
        <v>148</v>
      </c>
      <c r="AA10" s="43" t="s">
        <v>149</v>
      </c>
      <c r="AB10" s="56" t="s">
        <v>150</v>
      </c>
      <c r="AC10" s="56" t="s">
        <v>151</v>
      </c>
      <c r="AD10" s="56" t="s">
        <v>152</v>
      </c>
      <c r="AF10" s="31" t="s">
        <v>93</v>
      </c>
      <c r="AG10" s="31" t="s">
        <v>94</v>
      </c>
      <c r="AH10" s="31" t="s">
        <v>95</v>
      </c>
      <c r="AI10" s="31" t="s">
        <v>96</v>
      </c>
    </row>
    <row r="11" spans="1:35" s="30" customFormat="1" ht="18" customHeight="1">
      <c r="A11" s="28"/>
      <c r="B11" s="32" t="s">
        <v>0</v>
      </c>
      <c r="C11" s="33"/>
      <c r="D11" s="33"/>
      <c r="E11" s="44"/>
      <c r="F11" s="44"/>
      <c r="G11" s="44"/>
      <c r="H11" s="44"/>
      <c r="I11" s="45"/>
      <c r="J11" s="46"/>
      <c r="K11" s="47"/>
      <c r="L11" s="48"/>
      <c r="M11" s="48"/>
      <c r="N11" s="49"/>
      <c r="O11" s="49"/>
      <c r="P11" s="57">
        <f>SUM(P10:P$10)</f>
        <v>0</v>
      </c>
      <c r="Q11" s="57">
        <f>SUM(Q10:Q$10)</f>
        <v>0</v>
      </c>
      <c r="R11" s="57">
        <f>SUM(R10:R$10)</f>
        <v>0</v>
      </c>
      <c r="S11" s="49"/>
      <c r="T11" s="49">
        <f>SUM(T10:T$10)</f>
        <v>0</v>
      </c>
      <c r="U11" s="49">
        <f>SUM(U10:U$10)</f>
        <v>0</v>
      </c>
      <c r="V11" s="49">
        <f>SUM(V10:V$10)</f>
        <v>0</v>
      </c>
      <c r="W11" s="49">
        <f>SUM(W10:W$10)</f>
        <v>0</v>
      </c>
      <c r="X11" s="49">
        <f>SUM(X10:X$10)</f>
        <v>0</v>
      </c>
      <c r="Y11" s="49">
        <f>SUM(Y10:Y$10)</f>
        <v>0</v>
      </c>
      <c r="Z11" s="49">
        <f>SUM(Z10:Z$10)</f>
        <v>0</v>
      </c>
      <c r="AA11" s="49">
        <f>SUM(AA10:AA$10)</f>
        <v>0</v>
      </c>
      <c r="AB11" s="57">
        <f>SUM(AB10:AB$10)</f>
        <v>0</v>
      </c>
      <c r="AC11" s="57">
        <f>SUM(AC10:AC$10)</f>
        <v>0</v>
      </c>
      <c r="AD11" s="57">
        <f>SUM(AD10:AD$10)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S40"/>
  <sheetViews>
    <sheetView workbookViewId="0"/>
  </sheetViews>
  <sheetFormatPr defaultRowHeight="13.2"/>
  <cols>
    <col min="1" max="1" width="0.44140625" customWidth="1"/>
    <col min="2" max="2" width="7.88671875" bestFit="1" customWidth="1"/>
    <col min="3" max="3" width="10" customWidth="1"/>
    <col min="4" max="4" width="1" customWidth="1"/>
    <col min="5" max="5" width="8.109375" customWidth="1"/>
    <col min="6" max="6" width="5" bestFit="1" customWidth="1"/>
    <col min="7" max="7" width="15.88671875" customWidth="1"/>
    <col min="8" max="8" width="1.44140625" bestFit="1" customWidth="1"/>
    <col min="9" max="9" width="8.6640625" customWidth="1"/>
    <col min="10" max="10" width="5.44140625" customWidth="1"/>
    <col min="11" max="11" width="4.33203125" customWidth="1"/>
    <col min="12" max="12" width="6.88671875" customWidth="1"/>
    <col min="13" max="13" width="1.6640625" customWidth="1"/>
    <col min="14" max="14" width="4.109375" hidden="1" customWidth="1"/>
    <col min="15" max="15" width="5.6640625" customWidth="1"/>
    <col min="16" max="16" width="1.44140625" customWidth="1"/>
    <col min="17" max="17" width="4.109375" customWidth="1"/>
    <col min="18" max="18" width="8" customWidth="1"/>
    <col min="19" max="19" width="12.88671875" bestFit="1" customWidth="1"/>
  </cols>
  <sheetData>
    <row r="1" spans="2:18" ht="11.25" customHeight="1">
      <c r="F1" s="1" t="s">
        <v>66</v>
      </c>
    </row>
    <row r="2" spans="2:18" ht="11.25" customHeight="1">
      <c r="F2" s="2" t="s">
        <v>78</v>
      </c>
    </row>
    <row r="3" spans="2:18" ht="11.25" customHeight="1">
      <c r="F3" s="2" t="s">
        <v>67</v>
      </c>
    </row>
    <row r="4" spans="2:18" ht="11.25" customHeight="1">
      <c r="F4" s="2" t="s">
        <v>68</v>
      </c>
    </row>
    <row r="6" spans="2:18" ht="19.5" customHeight="1">
      <c r="B6" s="173"/>
      <c r="C6" s="175" t="s">
        <v>79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</row>
    <row r="7" spans="2:18" ht="19.5" customHeight="1">
      <c r="B7" s="174"/>
      <c r="C7" s="176" t="s">
        <v>80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7"/>
    </row>
    <row r="8" spans="2:18" ht="12.75" customHeight="1">
      <c r="B8" s="131" t="s">
        <v>12</v>
      </c>
      <c r="C8" s="132"/>
      <c r="D8" s="178" t="s">
        <v>14</v>
      </c>
      <c r="E8" s="179" t="s">
        <v>6</v>
      </c>
      <c r="F8" s="179"/>
      <c r="G8" s="179"/>
      <c r="H8" s="181" t="s">
        <v>15</v>
      </c>
      <c r="I8" s="182"/>
      <c r="J8" s="182"/>
      <c r="K8" s="182"/>
      <c r="L8" s="182"/>
      <c r="M8" s="183" t="s">
        <v>14</v>
      </c>
      <c r="N8" s="184" t="e">
        <f>+VLOOKUP($E$8,'Lương tổng hợp'!$B$10:$K$11,2,0)</f>
        <v>#N/A</v>
      </c>
      <c r="O8" s="185"/>
      <c r="P8" s="185"/>
      <c r="Q8" s="185"/>
      <c r="R8" s="186"/>
    </row>
    <row r="9" spans="2:18" ht="12.75" customHeight="1">
      <c r="B9" s="114" t="s">
        <v>13</v>
      </c>
      <c r="C9" s="115"/>
      <c r="D9" s="109"/>
      <c r="E9" s="180"/>
      <c r="F9" s="180"/>
      <c r="G9" s="180"/>
      <c r="H9" s="105" t="s">
        <v>16</v>
      </c>
      <c r="I9" s="106"/>
      <c r="J9" s="106"/>
      <c r="K9" s="106"/>
      <c r="L9" s="106"/>
      <c r="M9" s="112"/>
      <c r="N9" s="187"/>
      <c r="O9" s="187"/>
      <c r="P9" s="187"/>
      <c r="Q9" s="187"/>
      <c r="R9" s="188"/>
    </row>
    <row r="10" spans="2:18" ht="12.75" customHeight="1">
      <c r="B10" s="107" t="s">
        <v>17</v>
      </c>
      <c r="C10" s="108"/>
      <c r="D10" s="109" t="s">
        <v>14</v>
      </c>
      <c r="E10" s="110">
        <v>11</v>
      </c>
      <c r="F10" s="110"/>
      <c r="G10" s="110"/>
      <c r="H10" s="111" t="s">
        <v>19</v>
      </c>
      <c r="I10" s="112"/>
      <c r="J10" s="112"/>
      <c r="K10" s="112"/>
      <c r="L10" s="112"/>
      <c r="M10" s="112" t="s">
        <v>14</v>
      </c>
      <c r="N10" s="112"/>
      <c r="O10" s="112"/>
      <c r="P10" s="112"/>
      <c r="Q10" s="112"/>
      <c r="R10" s="113"/>
    </row>
    <row r="11" spans="2:18" ht="12.75" customHeight="1">
      <c r="B11" s="114" t="s">
        <v>18</v>
      </c>
      <c r="C11" s="115"/>
      <c r="D11" s="109"/>
      <c r="E11" s="110"/>
      <c r="F11" s="110"/>
      <c r="G11" s="110"/>
      <c r="H11" s="116" t="s">
        <v>20</v>
      </c>
      <c r="I11" s="117"/>
      <c r="J11" s="117"/>
      <c r="K11" s="117"/>
      <c r="L11" s="117"/>
      <c r="M11" s="112"/>
      <c r="N11" s="112"/>
      <c r="O11" s="112"/>
      <c r="P11" s="112"/>
      <c r="Q11" s="112"/>
      <c r="R11" s="113"/>
    </row>
    <row r="12" spans="2:18" ht="12.75" customHeight="1">
      <c r="B12" s="107" t="s">
        <v>21</v>
      </c>
      <c r="C12" s="108"/>
      <c r="D12" s="109" t="s">
        <v>14</v>
      </c>
      <c r="E12" s="118" t="e">
        <f>+VLOOKUP($E$8,'Lương tổng hợp'!$B$10:$K$11,4,0)</f>
        <v>#N/A</v>
      </c>
      <c r="F12" s="118"/>
      <c r="G12" s="118"/>
      <c r="H12" s="111" t="s">
        <v>23</v>
      </c>
      <c r="I12" s="112"/>
      <c r="J12" s="112"/>
      <c r="K12" s="112"/>
      <c r="L12" s="112"/>
      <c r="M12" s="112" t="s">
        <v>14</v>
      </c>
      <c r="N12" s="112" t="s">
        <v>70</v>
      </c>
      <c r="O12" s="112"/>
      <c r="P12" s="112"/>
      <c r="Q12" s="112"/>
      <c r="R12" s="113"/>
    </row>
    <row r="13" spans="2:18" ht="12.75" customHeight="1">
      <c r="B13" s="114" t="s">
        <v>22</v>
      </c>
      <c r="C13" s="115"/>
      <c r="D13" s="109"/>
      <c r="E13" s="118"/>
      <c r="F13" s="118"/>
      <c r="G13" s="118"/>
      <c r="H13" s="116" t="s">
        <v>24</v>
      </c>
      <c r="I13" s="117"/>
      <c r="J13" s="117"/>
      <c r="K13" s="117"/>
      <c r="L13" s="117"/>
      <c r="M13" s="112"/>
      <c r="N13" s="112"/>
      <c r="O13" s="112"/>
      <c r="P13" s="112"/>
      <c r="Q13" s="112"/>
      <c r="R13" s="113"/>
    </row>
    <row r="14" spans="2:18" ht="12.75" customHeight="1">
      <c r="B14" s="107" t="s">
        <v>25</v>
      </c>
      <c r="C14" s="108"/>
      <c r="D14" s="109" t="s">
        <v>14</v>
      </c>
      <c r="E14" s="120" t="str">
        <f>VLOOKUP(E8,'[1]Pay by bank'!$B$7:$D$79,2,0)</f>
        <v>0111000184241</v>
      </c>
      <c r="F14" s="120"/>
      <c r="G14" s="120"/>
      <c r="H14" s="111" t="s">
        <v>27</v>
      </c>
      <c r="I14" s="112"/>
      <c r="J14" s="112"/>
      <c r="K14" s="112"/>
      <c r="L14" s="112"/>
      <c r="M14" s="112" t="s">
        <v>14</v>
      </c>
      <c r="N14" s="112" t="s">
        <v>69</v>
      </c>
      <c r="O14" s="112"/>
      <c r="P14" s="112"/>
      <c r="Q14" s="112"/>
      <c r="R14" s="113"/>
    </row>
    <row r="15" spans="2:18" ht="13.5" customHeight="1">
      <c r="B15" s="167" t="s">
        <v>26</v>
      </c>
      <c r="C15" s="168"/>
      <c r="D15" s="119"/>
      <c r="E15" s="121"/>
      <c r="F15" s="121"/>
      <c r="G15" s="121"/>
      <c r="H15" s="102" t="s">
        <v>28</v>
      </c>
      <c r="I15" s="103"/>
      <c r="J15" s="103"/>
      <c r="K15" s="103"/>
      <c r="L15" s="103"/>
      <c r="M15" s="165"/>
      <c r="N15" s="165"/>
      <c r="O15" s="165"/>
      <c r="P15" s="165"/>
      <c r="Q15" s="165"/>
      <c r="R15" s="166"/>
    </row>
    <row r="16" spans="2:18" ht="13.5" customHeight="1">
      <c r="B16" s="104"/>
      <c r="C16" s="104"/>
      <c r="D16" s="3"/>
      <c r="E16" s="169"/>
      <c r="F16" s="169"/>
      <c r="G16" s="4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5"/>
    </row>
    <row r="17" spans="2:19" ht="12.75" customHeight="1">
      <c r="B17" s="149" t="s">
        <v>29</v>
      </c>
      <c r="C17" s="150"/>
      <c r="D17" s="150"/>
      <c r="E17" s="171"/>
      <c r="F17" s="149" t="s">
        <v>31</v>
      </c>
      <c r="G17" s="150"/>
      <c r="H17" s="150"/>
      <c r="I17" s="150"/>
      <c r="J17" s="150"/>
      <c r="K17" s="172" t="s">
        <v>33</v>
      </c>
      <c r="L17" s="152"/>
      <c r="M17" s="152"/>
      <c r="N17" s="152"/>
      <c r="O17" s="152"/>
      <c r="P17" s="152"/>
      <c r="Q17" s="152"/>
      <c r="R17" s="153"/>
    </row>
    <row r="18" spans="2:19" ht="13.5" customHeight="1">
      <c r="B18" s="122" t="s">
        <v>30</v>
      </c>
      <c r="C18" s="123"/>
      <c r="D18" s="123"/>
      <c r="E18" s="124"/>
      <c r="F18" s="123" t="s">
        <v>32</v>
      </c>
      <c r="G18" s="123"/>
      <c r="H18" s="123"/>
      <c r="I18" s="123"/>
      <c r="J18" s="123"/>
      <c r="K18" s="99" t="s">
        <v>34</v>
      </c>
      <c r="L18" s="100"/>
      <c r="M18" s="100"/>
      <c r="N18" s="100"/>
      <c r="O18" s="100"/>
      <c r="P18" s="100"/>
      <c r="Q18" s="100"/>
      <c r="R18" s="101"/>
    </row>
    <row r="19" spans="2:19" ht="11.25" customHeight="1">
      <c r="B19" s="146">
        <v>22</v>
      </c>
      <c r="C19" s="133"/>
      <c r="D19" s="133"/>
      <c r="E19" s="133"/>
      <c r="F19" s="149" t="s">
        <v>35</v>
      </c>
      <c r="G19" s="150"/>
      <c r="H19" s="151"/>
      <c r="I19" s="152" t="s">
        <v>4</v>
      </c>
      <c r="J19" s="153"/>
      <c r="K19" s="152" t="s">
        <v>37</v>
      </c>
      <c r="L19" s="152"/>
      <c r="M19" s="152"/>
      <c r="N19" s="152"/>
      <c r="O19" s="152"/>
      <c r="P19" s="152"/>
      <c r="Q19" s="152" t="s">
        <v>4</v>
      </c>
      <c r="R19" s="153"/>
    </row>
    <row r="20" spans="2:19" ht="10.5" customHeight="1">
      <c r="B20" s="147"/>
      <c r="C20" s="148"/>
      <c r="D20" s="148"/>
      <c r="E20" s="148"/>
      <c r="F20" s="138" t="s">
        <v>36</v>
      </c>
      <c r="G20" s="139"/>
      <c r="H20" s="148"/>
      <c r="I20" s="100" t="s">
        <v>5</v>
      </c>
      <c r="J20" s="101"/>
      <c r="K20" s="100" t="s">
        <v>38</v>
      </c>
      <c r="L20" s="100"/>
      <c r="M20" s="100"/>
      <c r="N20" s="100"/>
      <c r="O20" s="100"/>
      <c r="P20" s="154"/>
      <c r="Q20" s="100" t="s">
        <v>5</v>
      </c>
      <c r="R20" s="101"/>
    </row>
    <row r="21" spans="2:19" ht="12.75" customHeight="1">
      <c r="B21" s="107" t="s">
        <v>39</v>
      </c>
      <c r="C21" s="108"/>
      <c r="D21" s="109" t="s">
        <v>14</v>
      </c>
      <c r="E21" s="129" t="e">
        <f>VLOOKUP(E8,'Lương tổng hợp'!$B$10:$K$11,5,0)</f>
        <v>#N/A</v>
      </c>
      <c r="F21" s="131" t="s">
        <v>1</v>
      </c>
      <c r="G21" s="132"/>
      <c r="H21" s="133" t="s">
        <v>14</v>
      </c>
      <c r="I21" s="135" t="e">
        <f>VLOOKUP(E8,'Lương tổng hợp'!$B$10:$K$11,6,0)</f>
        <v>#N/A</v>
      </c>
      <c r="J21" s="135"/>
      <c r="K21" s="189" t="s">
        <v>42</v>
      </c>
      <c r="L21" s="183"/>
      <c r="M21" s="183"/>
      <c r="N21" s="183"/>
      <c r="O21" s="183"/>
      <c r="P21" s="178" t="s">
        <v>14</v>
      </c>
      <c r="Q21" s="190" t="e">
        <f>VLOOKUP(E8,'Lương tổng hợp'!$B$10:$K$11,22,0)</f>
        <v>#N/A</v>
      </c>
      <c r="R21" s="191"/>
    </row>
    <row r="22" spans="2:19" ht="12.75" customHeight="1">
      <c r="B22" s="136" t="s">
        <v>40</v>
      </c>
      <c r="C22" s="137"/>
      <c r="D22" s="126"/>
      <c r="E22" s="130"/>
      <c r="F22" s="136" t="s">
        <v>41</v>
      </c>
      <c r="G22" s="137"/>
      <c r="H22" s="134"/>
      <c r="I22" s="128"/>
      <c r="J22" s="128"/>
      <c r="K22" s="163" t="s">
        <v>43</v>
      </c>
      <c r="L22" s="164"/>
      <c r="M22" s="164"/>
      <c r="N22" s="164"/>
      <c r="O22" s="164"/>
      <c r="P22" s="126"/>
      <c r="Q22" s="128"/>
      <c r="R22" s="162"/>
    </row>
    <row r="23" spans="2:19" ht="12.75" customHeight="1">
      <c r="B23" s="140" t="s">
        <v>44</v>
      </c>
      <c r="C23" s="141"/>
      <c r="D23" s="125" t="s">
        <v>14</v>
      </c>
      <c r="E23" s="142"/>
      <c r="F23" s="140" t="s">
        <v>77</v>
      </c>
      <c r="G23" s="141"/>
      <c r="H23" s="144" t="s">
        <v>14</v>
      </c>
      <c r="I23" s="127" t="e">
        <f>VLOOKUP(E8,'Lương tổng hợp'!$B$10:$K$11,13,0)</f>
        <v>#N/A</v>
      </c>
      <c r="J23" s="127"/>
      <c r="K23" s="159" t="s">
        <v>3</v>
      </c>
      <c r="L23" s="160"/>
      <c r="M23" s="160"/>
      <c r="N23" s="160"/>
      <c r="O23" s="160"/>
      <c r="P23" s="125" t="s">
        <v>14</v>
      </c>
      <c r="Q23" s="127" t="e">
        <f>VLOOKUP(E8,'Lương tổng hợp'!$B$10:$K$11,34,0)</f>
        <v>#N/A</v>
      </c>
      <c r="R23" s="161"/>
    </row>
    <row r="24" spans="2:19" ht="12.75" customHeight="1">
      <c r="B24" s="136" t="s">
        <v>45</v>
      </c>
      <c r="C24" s="137"/>
      <c r="D24" s="126"/>
      <c r="E24" s="130"/>
      <c r="F24" s="136" t="s">
        <v>72</v>
      </c>
      <c r="G24" s="137"/>
      <c r="H24" s="134"/>
      <c r="I24" s="128"/>
      <c r="J24" s="128"/>
      <c r="K24" s="163" t="s">
        <v>46</v>
      </c>
      <c r="L24" s="164"/>
      <c r="M24" s="164"/>
      <c r="N24" s="164"/>
      <c r="O24" s="164"/>
      <c r="P24" s="126"/>
      <c r="Q24" s="128"/>
      <c r="R24" s="162"/>
    </row>
    <row r="25" spans="2:19" ht="12.75" customHeight="1">
      <c r="B25" s="140" t="s">
        <v>47</v>
      </c>
      <c r="C25" s="141"/>
      <c r="D25" s="125" t="s">
        <v>14</v>
      </c>
      <c r="E25" s="142"/>
      <c r="F25" s="140" t="s">
        <v>71</v>
      </c>
      <c r="G25" s="141"/>
      <c r="H25" s="144" t="s">
        <v>14</v>
      </c>
      <c r="I25" s="127" t="e">
        <f>VLOOKUP(E8,'Lương tổng hợp'!$B$10:$K$11,26,0)</f>
        <v>#N/A</v>
      </c>
      <c r="J25" s="127"/>
      <c r="K25" s="159" t="s">
        <v>49</v>
      </c>
      <c r="L25" s="160"/>
      <c r="M25" s="160"/>
      <c r="N25" s="160"/>
      <c r="O25" s="160"/>
      <c r="P25" s="125" t="s">
        <v>14</v>
      </c>
      <c r="Q25" s="127">
        <v>0</v>
      </c>
      <c r="R25" s="161"/>
      <c r="S25" s="12"/>
    </row>
    <row r="26" spans="2:19" ht="12.75" customHeight="1">
      <c r="B26" s="136" t="s">
        <v>48</v>
      </c>
      <c r="C26" s="137"/>
      <c r="D26" s="126"/>
      <c r="E26" s="130"/>
      <c r="F26" s="136" t="s">
        <v>73</v>
      </c>
      <c r="G26" s="137"/>
      <c r="H26" s="134"/>
      <c r="I26" s="128"/>
      <c r="J26" s="128"/>
      <c r="K26" s="163" t="s">
        <v>50</v>
      </c>
      <c r="L26" s="164"/>
      <c r="M26" s="164"/>
      <c r="N26" s="164"/>
      <c r="O26" s="164"/>
      <c r="P26" s="126"/>
      <c r="Q26" s="128"/>
      <c r="R26" s="162"/>
    </row>
    <row r="27" spans="2:19" ht="12.75" customHeight="1">
      <c r="B27" s="140" t="s">
        <v>51</v>
      </c>
      <c r="C27" s="141"/>
      <c r="D27" s="125" t="s">
        <v>14</v>
      </c>
      <c r="E27" s="142"/>
      <c r="F27" s="140" t="s">
        <v>8</v>
      </c>
      <c r="G27" s="141"/>
      <c r="H27" s="144" t="s">
        <v>14</v>
      </c>
      <c r="I27" s="127">
        <v>0</v>
      </c>
      <c r="J27" s="127"/>
      <c r="K27" s="159" t="s">
        <v>53</v>
      </c>
      <c r="L27" s="160"/>
      <c r="M27" s="160"/>
      <c r="N27" s="160"/>
      <c r="O27" s="160"/>
      <c r="P27" s="125" t="s">
        <v>14</v>
      </c>
      <c r="Q27" s="192">
        <v>0</v>
      </c>
      <c r="R27" s="193"/>
    </row>
    <row r="28" spans="2:19" ht="12.75" customHeight="1">
      <c r="B28" s="136" t="s">
        <v>52</v>
      </c>
      <c r="C28" s="137"/>
      <c r="D28" s="126"/>
      <c r="E28" s="130"/>
      <c r="F28" s="136" t="s">
        <v>74</v>
      </c>
      <c r="G28" s="137"/>
      <c r="H28" s="134"/>
      <c r="I28" s="128"/>
      <c r="J28" s="128"/>
      <c r="K28" s="163" t="s">
        <v>54</v>
      </c>
      <c r="L28" s="164"/>
      <c r="M28" s="164"/>
      <c r="N28" s="164"/>
      <c r="O28" s="164"/>
      <c r="P28" s="126"/>
      <c r="Q28" s="194"/>
      <c r="R28" s="195"/>
    </row>
    <row r="29" spans="2:19" ht="12.75" customHeight="1">
      <c r="B29" s="143"/>
      <c r="C29" s="144"/>
      <c r="D29" s="125"/>
      <c r="E29" s="144"/>
      <c r="F29" s="140" t="s">
        <v>7</v>
      </c>
      <c r="G29" s="141"/>
      <c r="H29" s="144" t="s">
        <v>14</v>
      </c>
      <c r="I29" s="127">
        <v>0</v>
      </c>
      <c r="J29" s="127"/>
      <c r="K29" s="159" t="s">
        <v>11</v>
      </c>
      <c r="L29" s="160"/>
      <c r="M29" s="160"/>
      <c r="N29" s="160"/>
      <c r="O29" s="160"/>
      <c r="P29" s="125" t="s">
        <v>14</v>
      </c>
      <c r="Q29" s="127" t="e">
        <f>VLOOKUP(E8,'Lương tổng hợp'!$B$10:$K$11,39,0)</f>
        <v>#N/A</v>
      </c>
      <c r="R29" s="161"/>
    </row>
    <row r="30" spans="2:19" ht="12.75" customHeight="1">
      <c r="B30" s="145"/>
      <c r="C30" s="134"/>
      <c r="D30" s="126"/>
      <c r="E30" s="134"/>
      <c r="F30" s="136" t="s">
        <v>56</v>
      </c>
      <c r="G30" s="137"/>
      <c r="H30" s="134"/>
      <c r="I30" s="128"/>
      <c r="J30" s="128"/>
      <c r="K30" s="163" t="s">
        <v>55</v>
      </c>
      <c r="L30" s="164"/>
      <c r="M30" s="164"/>
      <c r="N30" s="164"/>
      <c r="O30" s="164"/>
      <c r="P30" s="126"/>
      <c r="Q30" s="128"/>
      <c r="R30" s="162"/>
    </row>
    <row r="31" spans="2:19" ht="12.75" customHeight="1">
      <c r="B31" s="143"/>
      <c r="C31" s="144"/>
      <c r="D31" s="125"/>
      <c r="E31" s="144"/>
      <c r="F31" s="10" t="s">
        <v>10</v>
      </c>
      <c r="G31" s="11"/>
      <c r="H31" s="144" t="s">
        <v>14</v>
      </c>
      <c r="I31" s="127" t="e">
        <f>VLOOKUP(E8,'Lương tổng hợp'!$B$10:$K$11,30,0)</f>
        <v>#N/A</v>
      </c>
      <c r="J31" s="127"/>
      <c r="K31" s="159" t="s">
        <v>57</v>
      </c>
      <c r="L31" s="160"/>
      <c r="M31" s="160"/>
      <c r="N31" s="160"/>
      <c r="O31" s="160"/>
      <c r="P31" s="125" t="s">
        <v>14</v>
      </c>
      <c r="Q31" s="199" t="e">
        <f>I31</f>
        <v>#N/A</v>
      </c>
      <c r="R31" s="193"/>
    </row>
    <row r="32" spans="2:19" ht="12.75" customHeight="1">
      <c r="B32" s="145"/>
      <c r="C32" s="134"/>
      <c r="D32" s="126"/>
      <c r="E32" s="134"/>
      <c r="F32" s="8" t="s">
        <v>59</v>
      </c>
      <c r="G32" s="9"/>
      <c r="H32" s="134"/>
      <c r="I32" s="128"/>
      <c r="J32" s="128"/>
      <c r="K32" s="163" t="s">
        <v>58</v>
      </c>
      <c r="L32" s="164"/>
      <c r="M32" s="164"/>
      <c r="N32" s="164"/>
      <c r="O32" s="164"/>
      <c r="P32" s="126"/>
      <c r="Q32" s="194"/>
      <c r="R32" s="195"/>
    </row>
    <row r="33" spans="2:18" ht="12.75" customHeight="1">
      <c r="B33" s="143"/>
      <c r="C33" s="144"/>
      <c r="D33" s="125"/>
      <c r="E33" s="144"/>
      <c r="F33" s="10" t="s">
        <v>9</v>
      </c>
      <c r="G33" s="11"/>
      <c r="H33" s="144" t="s">
        <v>14</v>
      </c>
      <c r="I33" s="127">
        <v>0</v>
      </c>
      <c r="J33" s="127"/>
      <c r="K33" s="159"/>
      <c r="L33" s="160"/>
      <c r="M33" s="160"/>
      <c r="N33" s="160"/>
      <c r="O33" s="160"/>
      <c r="P33" s="125"/>
      <c r="Q33" s="198"/>
      <c r="R33" s="193"/>
    </row>
    <row r="34" spans="2:18" ht="13.5" customHeight="1">
      <c r="B34" s="145"/>
      <c r="C34" s="134"/>
      <c r="D34" s="126"/>
      <c r="E34" s="134"/>
      <c r="F34" s="6" t="s">
        <v>60</v>
      </c>
      <c r="G34" s="7"/>
      <c r="H34" s="134"/>
      <c r="I34" s="128"/>
      <c r="J34" s="128"/>
      <c r="K34" s="163"/>
      <c r="L34" s="164"/>
      <c r="M34" s="164"/>
      <c r="N34" s="164"/>
      <c r="O34" s="164"/>
      <c r="P34" s="126"/>
      <c r="Q34" s="194"/>
      <c r="R34" s="195"/>
    </row>
    <row r="35" spans="2:18">
      <c r="B35" s="143"/>
      <c r="C35" s="144"/>
      <c r="D35" s="125"/>
      <c r="E35" s="144"/>
      <c r="F35" s="140"/>
      <c r="G35" s="141"/>
      <c r="H35" s="144"/>
      <c r="I35" s="127"/>
      <c r="J35" s="127"/>
      <c r="K35" s="159"/>
      <c r="L35" s="160"/>
      <c r="M35" s="160"/>
      <c r="N35" s="160"/>
      <c r="O35" s="160"/>
      <c r="P35" s="125"/>
      <c r="Q35" s="192"/>
      <c r="R35" s="193"/>
    </row>
    <row r="36" spans="2:18">
      <c r="B36" s="146"/>
      <c r="C36" s="133"/>
      <c r="D36" s="109"/>
      <c r="E36" s="133"/>
      <c r="F36" s="114"/>
      <c r="G36" s="115"/>
      <c r="H36" s="133"/>
      <c r="I36" s="135"/>
      <c r="J36" s="135"/>
      <c r="K36" s="163"/>
      <c r="L36" s="164"/>
      <c r="M36" s="164"/>
      <c r="N36" s="164"/>
      <c r="O36" s="164"/>
      <c r="P36" s="119"/>
      <c r="Q36" s="196"/>
      <c r="R36" s="197"/>
    </row>
    <row r="37" spans="2:18">
      <c r="B37" s="155" t="s">
        <v>61</v>
      </c>
      <c r="C37" s="156"/>
      <c r="D37" s="152" t="s">
        <v>14</v>
      </c>
      <c r="E37" s="171">
        <v>1</v>
      </c>
      <c r="F37" s="156" t="s">
        <v>75</v>
      </c>
      <c r="G37" s="156"/>
      <c r="H37" s="150" t="s">
        <v>14</v>
      </c>
      <c r="I37" s="223" t="e">
        <f>SUM(I25:J34)</f>
        <v>#N/A</v>
      </c>
      <c r="J37" s="224"/>
      <c r="K37" s="227" t="s">
        <v>63</v>
      </c>
      <c r="L37" s="228"/>
      <c r="M37" s="228"/>
      <c r="N37" s="228"/>
      <c r="O37" s="228"/>
      <c r="P37" s="152" t="s">
        <v>14</v>
      </c>
      <c r="Q37" s="200" t="e">
        <f>+SUM(Q21:R34)</f>
        <v>#N/A</v>
      </c>
      <c r="R37" s="201"/>
    </row>
    <row r="38" spans="2:18">
      <c r="B38" s="157" t="s">
        <v>62</v>
      </c>
      <c r="C38" s="158"/>
      <c r="D38" s="154"/>
      <c r="E38" s="222"/>
      <c r="F38" s="158" t="s">
        <v>76</v>
      </c>
      <c r="G38" s="158"/>
      <c r="H38" s="121"/>
      <c r="I38" s="225"/>
      <c r="J38" s="226"/>
      <c r="K38" s="229" t="s">
        <v>64</v>
      </c>
      <c r="L38" s="230"/>
      <c r="M38" s="230"/>
      <c r="N38" s="230"/>
      <c r="O38" s="230"/>
      <c r="P38" s="154"/>
      <c r="Q38" s="202"/>
      <c r="R38" s="203"/>
    </row>
    <row r="39" spans="2:18">
      <c r="B39" s="204"/>
      <c r="C39" s="205"/>
      <c r="D39" s="205"/>
      <c r="E39" s="206"/>
      <c r="F39" s="210" t="s">
        <v>2</v>
      </c>
      <c r="G39" s="210"/>
      <c r="H39" s="210"/>
      <c r="I39" s="210"/>
      <c r="J39" s="210"/>
      <c r="K39" s="210"/>
      <c r="L39" s="211"/>
      <c r="M39" s="212"/>
      <c r="N39" s="212"/>
      <c r="O39" s="212"/>
      <c r="P39" s="215"/>
      <c r="Q39" s="217" t="e">
        <f>I37-Q37</f>
        <v>#N/A</v>
      </c>
      <c r="R39" s="218"/>
    </row>
    <row r="40" spans="2:18">
      <c r="B40" s="207"/>
      <c r="C40" s="208"/>
      <c r="D40" s="208"/>
      <c r="E40" s="209"/>
      <c r="F40" s="221" t="s">
        <v>65</v>
      </c>
      <c r="G40" s="221"/>
      <c r="H40" s="221"/>
      <c r="I40" s="221"/>
      <c r="J40" s="221"/>
      <c r="K40" s="221"/>
      <c r="L40" s="213"/>
      <c r="M40" s="214"/>
      <c r="N40" s="214"/>
      <c r="O40" s="214"/>
      <c r="P40" s="216"/>
      <c r="Q40" s="219"/>
      <c r="R40" s="220"/>
    </row>
  </sheetData>
  <mergeCells count="163">
    <mergeCell ref="B39:E40"/>
    <mergeCell ref="F39:K39"/>
    <mergeCell ref="L39:O40"/>
    <mergeCell ref="P39:P40"/>
    <mergeCell ref="Q39:R40"/>
    <mergeCell ref="F40:K40"/>
    <mergeCell ref="E37:E38"/>
    <mergeCell ref="F37:G37"/>
    <mergeCell ref="H37:H38"/>
    <mergeCell ref="I37:J38"/>
    <mergeCell ref="K37:O37"/>
    <mergeCell ref="K38:O38"/>
    <mergeCell ref="I35:J36"/>
    <mergeCell ref="K35:O35"/>
    <mergeCell ref="F38:G38"/>
    <mergeCell ref="F35:G35"/>
    <mergeCell ref="K31:O31"/>
    <mergeCell ref="P35:P36"/>
    <mergeCell ref="Q35:R36"/>
    <mergeCell ref="F36:G36"/>
    <mergeCell ref="K36:O36"/>
    <mergeCell ref="P31:P32"/>
    <mergeCell ref="K32:O32"/>
    <mergeCell ref="K33:O33"/>
    <mergeCell ref="P33:P34"/>
    <mergeCell ref="Q33:R34"/>
    <mergeCell ref="K34:O34"/>
    <mergeCell ref="Q31:R32"/>
    <mergeCell ref="P37:P38"/>
    <mergeCell ref="Q37:R38"/>
    <mergeCell ref="I33:J34"/>
    <mergeCell ref="I31:J32"/>
    <mergeCell ref="K25:O25"/>
    <mergeCell ref="P25:P26"/>
    <mergeCell ref="Q25:R26"/>
    <mergeCell ref="B26:C26"/>
    <mergeCell ref="F26:G26"/>
    <mergeCell ref="K26:O26"/>
    <mergeCell ref="K27:O27"/>
    <mergeCell ref="P27:P28"/>
    <mergeCell ref="Q27:R28"/>
    <mergeCell ref="B28:C28"/>
    <mergeCell ref="F28:G28"/>
    <mergeCell ref="K28:O28"/>
    <mergeCell ref="B27:C27"/>
    <mergeCell ref="E27:E28"/>
    <mergeCell ref="F27:G27"/>
    <mergeCell ref="H27:H28"/>
    <mergeCell ref="B25:C25"/>
    <mergeCell ref="E25:E26"/>
    <mergeCell ref="F25:G25"/>
    <mergeCell ref="H25:H26"/>
    <mergeCell ref="D25:D26"/>
    <mergeCell ref="I25:J26"/>
    <mergeCell ref="K20:O20"/>
    <mergeCell ref="Q20:R20"/>
    <mergeCell ref="K21:O21"/>
    <mergeCell ref="P21:P22"/>
    <mergeCell ref="Q21:R22"/>
    <mergeCell ref="F22:G22"/>
    <mergeCell ref="K22:O22"/>
    <mergeCell ref="K23:O23"/>
    <mergeCell ref="P23:P24"/>
    <mergeCell ref="Q23:R24"/>
    <mergeCell ref="F24:G24"/>
    <mergeCell ref="K24:O24"/>
    <mergeCell ref="F23:G23"/>
    <mergeCell ref="H23:H24"/>
    <mergeCell ref="B6:B7"/>
    <mergeCell ref="C6:R6"/>
    <mergeCell ref="C7:R7"/>
    <mergeCell ref="B8:C8"/>
    <mergeCell ref="D8:D9"/>
    <mergeCell ref="E8:G9"/>
    <mergeCell ref="H8:L8"/>
    <mergeCell ref="M8:M9"/>
    <mergeCell ref="N8:R9"/>
    <mergeCell ref="B9:C9"/>
    <mergeCell ref="M14:M15"/>
    <mergeCell ref="N14:R15"/>
    <mergeCell ref="B15:C15"/>
    <mergeCell ref="E16:F16"/>
    <mergeCell ref="H16:I16"/>
    <mergeCell ref="J16:N16"/>
    <mergeCell ref="O16:Q16"/>
    <mergeCell ref="B17:E17"/>
    <mergeCell ref="F17:J17"/>
    <mergeCell ref="K17:R17"/>
    <mergeCell ref="K19:O19"/>
    <mergeCell ref="P19:P20"/>
    <mergeCell ref="Q19:R19"/>
    <mergeCell ref="D37:D38"/>
    <mergeCell ref="D35:D36"/>
    <mergeCell ref="D33:D34"/>
    <mergeCell ref="B33:C34"/>
    <mergeCell ref="E33:E34"/>
    <mergeCell ref="B35:C36"/>
    <mergeCell ref="E35:E36"/>
    <mergeCell ref="B37:C37"/>
    <mergeCell ref="H33:H34"/>
    <mergeCell ref="H35:H36"/>
    <mergeCell ref="B38:C38"/>
    <mergeCell ref="K29:O29"/>
    <mergeCell ref="P29:P30"/>
    <mergeCell ref="Q29:R30"/>
    <mergeCell ref="F30:G30"/>
    <mergeCell ref="K30:O30"/>
    <mergeCell ref="B31:C32"/>
    <mergeCell ref="E31:E32"/>
    <mergeCell ref="H31:H32"/>
    <mergeCell ref="D27:D28"/>
    <mergeCell ref="I27:J28"/>
    <mergeCell ref="D31:D32"/>
    <mergeCell ref="D29:D30"/>
    <mergeCell ref="B29:C30"/>
    <mergeCell ref="E29:E30"/>
    <mergeCell ref="F29:G29"/>
    <mergeCell ref="H29:H30"/>
    <mergeCell ref="I29:J30"/>
    <mergeCell ref="B19:E20"/>
    <mergeCell ref="F19:G19"/>
    <mergeCell ref="H19:H20"/>
    <mergeCell ref="I19:J19"/>
    <mergeCell ref="B18:E18"/>
    <mergeCell ref="F18:J18"/>
    <mergeCell ref="D23:D24"/>
    <mergeCell ref="I23:J24"/>
    <mergeCell ref="B21:C21"/>
    <mergeCell ref="E21:E22"/>
    <mergeCell ref="F21:G21"/>
    <mergeCell ref="D21:D22"/>
    <mergeCell ref="H21:H22"/>
    <mergeCell ref="I21:J22"/>
    <mergeCell ref="B22:C22"/>
    <mergeCell ref="F20:G20"/>
    <mergeCell ref="I20:J20"/>
    <mergeCell ref="B24:C24"/>
    <mergeCell ref="B23:C23"/>
    <mergeCell ref="E23:E24"/>
    <mergeCell ref="K18:R18"/>
    <mergeCell ref="H15:L15"/>
    <mergeCell ref="B16:C16"/>
    <mergeCell ref="H9:L9"/>
    <mergeCell ref="B10:C10"/>
    <mergeCell ref="D10:D11"/>
    <mergeCell ref="E10:G11"/>
    <mergeCell ref="H10:L10"/>
    <mergeCell ref="M10:M11"/>
    <mergeCell ref="N10:R11"/>
    <mergeCell ref="B11:C11"/>
    <mergeCell ref="H11:L11"/>
    <mergeCell ref="B12:C12"/>
    <mergeCell ref="D12:D13"/>
    <mergeCell ref="E12:G13"/>
    <mergeCell ref="H12:L12"/>
    <mergeCell ref="M12:M13"/>
    <mergeCell ref="N12:R13"/>
    <mergeCell ref="B13:C13"/>
    <mergeCell ref="H13:L13"/>
    <mergeCell ref="B14:C14"/>
    <mergeCell ref="D14:D15"/>
    <mergeCell ref="E14:G15"/>
    <mergeCell ref="H14:L14"/>
  </mergeCells>
  <printOptions horizontalCentered="1"/>
  <pageMargins left="0.5" right="0.2" top="0.5" bottom="0.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Lương tổng hợp</vt:lpstr>
      <vt:lpstr>Lương báo cáo sở</vt:lpstr>
      <vt:lpstr>Payslip</vt:lpstr>
    </vt:vector>
  </TitlesOfParts>
  <Company>BAO 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Linh Nguyen Van</cp:lastModifiedBy>
  <cp:lastPrinted>2018-02-27T12:51:58Z</cp:lastPrinted>
  <dcterms:created xsi:type="dcterms:W3CDTF">2010-11-03T01:22:06Z</dcterms:created>
  <dcterms:modified xsi:type="dcterms:W3CDTF">2021-11-29T02:49:38Z</dcterms:modified>
</cp:coreProperties>
</file>