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LEARNING\MS OFFICE\EXCEL\EXCEL GUIDED\Basic Excel\"/>
    </mc:Choice>
  </mc:AlternateContent>
  <xr:revisionPtr revIDLastSave="0" documentId="8_{7206A151-3A43-4D08-935E-E98F532E844D}" xr6:coauthVersionLast="47" xr6:coauthVersionMax="47" xr10:uidLastSave="{00000000-0000-0000-0000-000000000000}"/>
  <bookViews>
    <workbookView xWindow="-120" yWindow="-120" windowWidth="19440" windowHeight="11640" tabRatio="921" firstSheet="1" activeTab="16"/>
  </bookViews>
  <sheets>
    <sheet name="Bài mở đầu" sheetId="24" r:id="rId1"/>
    <sheet name="Bai 1" sheetId="6" r:id="rId2"/>
    <sheet name="Bai 2" sheetId="2" r:id="rId3"/>
    <sheet name="Bai 3" sheetId="3" r:id="rId4"/>
    <sheet name="Bai 4" sheetId="4" r:id="rId5"/>
    <sheet name="Bai 5" sheetId="7" r:id="rId6"/>
    <sheet name="Bai 6" sheetId="13" r:id="rId7"/>
    <sheet name="Bai 7" sheetId="14" r:id="rId8"/>
    <sheet name="Bai 8" sheetId="8" r:id="rId9"/>
    <sheet name="Bai 9" sheetId="15" r:id="rId10"/>
    <sheet name="Bai 10" sheetId="9" r:id="rId11"/>
    <sheet name="Bai 11" sheetId="10" r:id="rId12"/>
    <sheet name="Bai 12" sheetId="12" r:id="rId13"/>
    <sheet name="Bai 13" sheetId="16" r:id="rId14"/>
    <sheet name="Bai 14" sheetId="17" r:id="rId15"/>
    <sheet name="Bai 15" sheetId="18" r:id="rId16"/>
    <sheet name="Bai 16" sheetId="19" r:id="rId17"/>
    <sheet name="Bai 17" sheetId="20" r:id="rId18"/>
    <sheet name="Bai 18" sheetId="21" r:id="rId19"/>
    <sheet name="Bai 19" sheetId="22" r:id="rId20"/>
    <sheet name="Bai 20" sheetId="23" r:id="rId21"/>
  </sheets>
  <definedNames>
    <definedName name="_xlnm._FilterDatabase" localSheetId="13" hidden="1">'Bai 13'!$A$11:$M$19</definedName>
    <definedName name="_xlnm._FilterDatabase" localSheetId="15" hidden="1">'Bai 15'!$A$5:$H$14</definedName>
    <definedName name="_xlnm._FilterDatabase" localSheetId="16" hidden="1">'Bai 16'!$A$3:$L$13</definedName>
    <definedName name="_xlnm._FilterDatabase" localSheetId="17" hidden="1">'Bai 17'!$A$6:$H$13</definedName>
    <definedName name="_xlnm._FilterDatabase" localSheetId="18" hidden="1">'Bai 18'!$A$36:$D$40</definedName>
    <definedName name="_xlnm._FilterDatabase" localSheetId="19" hidden="1">'Bai 19'!#REF!</definedName>
    <definedName name="_xlnm._FilterDatabase" localSheetId="20" hidden="1">'Bai 20'!$A$3:$J$13</definedName>
    <definedName name="_xlnm._FilterDatabase" localSheetId="4" hidden="1">'Bai 4'!$A$5:$F$9</definedName>
    <definedName name="_xlnm.Criteria" localSheetId="13">'Bai 13'!$A$43:$A$44</definedName>
    <definedName name="_xlnm.Criteria" localSheetId="14">'Bai 14'!#REF!</definedName>
    <definedName name="_xlnm.Criteria" localSheetId="15">'Bai 15'!$J$24:$J$25</definedName>
    <definedName name="_xlnm.Criteria" localSheetId="16">'Bai 16'!$A$41:$A$42</definedName>
    <definedName name="_xlnm.Criteria" localSheetId="17">'Bai 17'!$J$7:$K$8</definedName>
    <definedName name="_xlnm.Criteria" localSheetId="18">'Bai 18'!$D$44:$D$45</definedName>
    <definedName name="_xlnm.Criteria" localSheetId="19">'Bai 19'!#REF!</definedName>
    <definedName name="_xlnm.Criteria" localSheetId="20">'Bai 20'!$B$42:$C$43</definedName>
    <definedName name="_xlnm.Extract" localSheetId="13">'Bai 13'!$A$46:$M$46</definedName>
    <definedName name="_xlnm.Extract" localSheetId="14">'Bai 14'!$A$43:$J$43</definedName>
    <definedName name="_xlnm.Extract" localSheetId="15">'Bai 15'!$J$26:$P$26</definedName>
    <definedName name="_xlnm.Extract" localSheetId="16">'Bai 16'!$A$43:$L$43</definedName>
    <definedName name="_xlnm.Extract" localSheetId="17">'Bai 17'!$A$42:$H$42</definedName>
    <definedName name="_xlnm.Extract" localSheetId="18">'Bai 18'!$A$47:$H$47</definedName>
    <definedName name="_xlnm.Extract" localSheetId="19">'Bai 19'!#REF!</definedName>
    <definedName name="_xlnm.Extract" localSheetId="20">'Bai 20'!$A$44:$J$44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5" i="19" l="1"/>
  <c r="F6" i="19"/>
  <c r="F7" i="19"/>
  <c r="F8" i="19"/>
  <c r="F9" i="19"/>
  <c r="F10" i="19"/>
  <c r="F11" i="19"/>
  <c r="F12" i="19"/>
  <c r="F13" i="19"/>
  <c r="F4" i="19"/>
  <c r="H21" i="17"/>
  <c r="J6" i="17"/>
  <c r="I10" i="17"/>
  <c r="F9" i="20"/>
  <c r="F10" i="20"/>
  <c r="F11" i="20"/>
  <c r="F12" i="20"/>
  <c r="F13" i="20"/>
  <c r="D7" i="18"/>
  <c r="D8" i="18"/>
  <c r="D9" i="18"/>
  <c r="G9" i="18"/>
  <c r="D10" i="18"/>
  <c r="D11" i="18"/>
  <c r="E11" i="18"/>
  <c r="D12" i="18"/>
  <c r="D13" i="18"/>
  <c r="E13" i="18"/>
  <c r="D14" i="18"/>
  <c r="D6" i="18"/>
  <c r="E6" i="18"/>
  <c r="E19" i="16"/>
  <c r="E18" i="16"/>
  <c r="E17" i="16"/>
  <c r="E16" i="16"/>
  <c r="E15" i="16"/>
  <c r="E13" i="16"/>
  <c r="E14" i="16"/>
  <c r="E12" i="16"/>
  <c r="E4" i="14"/>
  <c r="E2" i="19"/>
  <c r="J25" i="17"/>
  <c r="J24" i="17"/>
  <c r="J23" i="17"/>
  <c r="J22" i="17"/>
  <c r="J21" i="17"/>
  <c r="H25" i="17"/>
  <c r="H24" i="17"/>
  <c r="H23" i="17"/>
  <c r="B6" i="18"/>
  <c r="K22" i="18"/>
  <c r="B14" i="18"/>
  <c r="G13" i="18"/>
  <c r="H13" i="18"/>
  <c r="B13" i="18"/>
  <c r="B12" i="18"/>
  <c r="G11" i="18"/>
  <c r="H11" i="18"/>
  <c r="B11" i="18"/>
  <c r="F10" i="18"/>
  <c r="B10" i="18"/>
  <c r="B9" i="18"/>
  <c r="F8" i="18"/>
  <c r="B8" i="18"/>
  <c r="G7" i="18"/>
  <c r="B7" i="18"/>
  <c r="D28" i="18"/>
  <c r="H22" i="17"/>
  <c r="L20" i="17"/>
  <c r="K20" i="17"/>
  <c r="G16" i="17"/>
  <c r="J15" i="17"/>
  <c r="C15" i="17"/>
  <c r="H15" i="17"/>
  <c r="I15" i="17"/>
  <c r="J14" i="17"/>
  <c r="C14" i="17"/>
  <c r="H14" i="17"/>
  <c r="I14" i="17"/>
  <c r="J13" i="17"/>
  <c r="C13" i="17"/>
  <c r="H13" i="17"/>
  <c r="I13" i="17"/>
  <c r="J12" i="17"/>
  <c r="C12" i="17"/>
  <c r="H12" i="17"/>
  <c r="I12" i="17"/>
  <c r="J11" i="17"/>
  <c r="C11" i="17"/>
  <c r="H11" i="17"/>
  <c r="I11" i="17"/>
  <c r="J10" i="17"/>
  <c r="C10" i="17"/>
  <c r="J9" i="17"/>
  <c r="C9" i="17"/>
  <c r="H9" i="17"/>
  <c r="I9" i="17"/>
  <c r="J8" i="17"/>
  <c r="C8" i="17"/>
  <c r="H8" i="17"/>
  <c r="I8" i="17"/>
  <c r="J7" i="17"/>
  <c r="J16" i="17"/>
  <c r="C7" i="17"/>
  <c r="H7" i="17"/>
  <c r="I7" i="17"/>
  <c r="C6" i="17"/>
  <c r="H6" i="17"/>
  <c r="I6" i="17"/>
  <c r="J3" i="2"/>
  <c r="E5" i="6"/>
  <c r="E45" i="24"/>
  <c r="D45" i="24"/>
  <c r="H45" i="24" s="1"/>
  <c r="E44" i="24"/>
  <c r="D44" i="24"/>
  <c r="E43" i="24"/>
  <c r="D43" i="24"/>
  <c r="G43" i="24"/>
  <c r="E42" i="24"/>
  <c r="D42" i="24"/>
  <c r="H42" i="24" s="1"/>
  <c r="H39" i="24"/>
  <c r="G39" i="24"/>
  <c r="F39" i="24"/>
  <c r="E39" i="24"/>
  <c r="D39" i="24"/>
  <c r="C39" i="24"/>
  <c r="H38" i="24"/>
  <c r="G38" i="24"/>
  <c r="F38" i="24"/>
  <c r="E38" i="24"/>
  <c r="D38" i="24"/>
  <c r="C38" i="24"/>
  <c r="H37" i="24"/>
  <c r="G37" i="24"/>
  <c r="F37" i="24"/>
  <c r="E37" i="24"/>
  <c r="D37" i="24"/>
  <c r="C37" i="24"/>
  <c r="H36" i="24"/>
  <c r="G36" i="24"/>
  <c r="F36" i="24"/>
  <c r="E36" i="24"/>
  <c r="D36" i="24"/>
  <c r="C36" i="24"/>
  <c r="F33" i="24"/>
  <c r="E33" i="24"/>
  <c r="D33" i="24"/>
  <c r="C33" i="24"/>
  <c r="F32" i="24"/>
  <c r="E32" i="24"/>
  <c r="D32" i="24"/>
  <c r="C32" i="24"/>
  <c r="F31" i="24"/>
  <c r="E31" i="24"/>
  <c r="D31" i="24"/>
  <c r="C31" i="24"/>
  <c r="F30" i="24"/>
  <c r="E30" i="24"/>
  <c r="D30" i="24"/>
  <c r="C30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G21" i="24"/>
  <c r="E21" i="24"/>
  <c r="D21" i="24"/>
  <c r="F21" i="24"/>
  <c r="G20" i="24"/>
  <c r="E20" i="24"/>
  <c r="D20" i="24"/>
  <c r="F20" i="24"/>
  <c r="G19" i="24"/>
  <c r="E19" i="24"/>
  <c r="D19" i="24"/>
  <c r="F19" i="24"/>
  <c r="G18" i="24"/>
  <c r="E18" i="24"/>
  <c r="D18" i="24"/>
  <c r="F18" i="24"/>
  <c r="G17" i="24"/>
  <c r="E17" i="24"/>
  <c r="D17" i="24"/>
  <c r="F17" i="24"/>
  <c r="G16" i="24"/>
  <c r="E16" i="24"/>
  <c r="D16" i="24"/>
  <c r="F16" i="24"/>
  <c r="G15" i="24"/>
  <c r="E15" i="24"/>
  <c r="D15" i="24"/>
  <c r="F15" i="24"/>
  <c r="G14" i="24"/>
  <c r="E14" i="24"/>
  <c r="D14" i="24"/>
  <c r="F14" i="24"/>
  <c r="B4" i="20"/>
  <c r="L13" i="16"/>
  <c r="L17" i="16"/>
  <c r="L19" i="16"/>
  <c r="L14" i="16"/>
  <c r="L18" i="16"/>
  <c r="L12" i="16"/>
  <c r="L16" i="16"/>
  <c r="L15" i="16"/>
  <c r="J16" i="16"/>
  <c r="M16" i="16" s="1"/>
  <c r="J12" i="16"/>
  <c r="M12" i="16"/>
  <c r="J18" i="16"/>
  <c r="J14" i="16"/>
  <c r="M14" i="16"/>
  <c r="J19" i="16"/>
  <c r="J17" i="16"/>
  <c r="M17" i="16"/>
  <c r="J13" i="16"/>
  <c r="J15" i="16"/>
  <c r="I16" i="16"/>
  <c r="K16" i="16" s="1"/>
  <c r="I12" i="16"/>
  <c r="K12" i="16"/>
  <c r="I18" i="16"/>
  <c r="I14" i="16"/>
  <c r="I19" i="16"/>
  <c r="I17" i="16"/>
  <c r="K17" i="16" s="1"/>
  <c r="I13" i="16"/>
  <c r="K13" i="16" s="1"/>
  <c r="I15" i="16"/>
  <c r="D16" i="16"/>
  <c r="D12" i="16"/>
  <c r="D18" i="16"/>
  <c r="D14" i="16"/>
  <c r="D19" i="16"/>
  <c r="D17" i="16"/>
  <c r="D13" i="16"/>
  <c r="D15" i="16"/>
  <c r="F8" i="20"/>
  <c r="F7" i="20"/>
  <c r="B13" i="20"/>
  <c r="B8" i="20"/>
  <c r="B9" i="20"/>
  <c r="B12" i="20"/>
  <c r="B10" i="20"/>
  <c r="B11" i="20"/>
  <c r="B7" i="20"/>
  <c r="K14" i="16"/>
  <c r="F9" i="18"/>
  <c r="F11" i="18"/>
  <c r="F13" i="18"/>
  <c r="J22" i="18"/>
  <c r="L22" i="18"/>
  <c r="F14" i="18"/>
  <c r="F42" i="24"/>
  <c r="G45" i="24"/>
  <c r="F43" i="24"/>
  <c r="F45" i="24"/>
  <c r="M15" i="16"/>
  <c r="K15" i="16"/>
  <c r="K19" i="16"/>
  <c r="E12" i="18"/>
  <c r="E10" i="18"/>
  <c r="G10" i="18"/>
  <c r="H10" i="18"/>
  <c r="E8" i="18"/>
  <c r="G8" i="18"/>
  <c r="H8" i="18"/>
  <c r="K18" i="16"/>
  <c r="M18" i="16"/>
  <c r="H44" i="24"/>
  <c r="F44" i="24"/>
  <c r="C28" i="18"/>
  <c r="D27" i="18"/>
  <c r="J25" i="18"/>
  <c r="M22" i="18"/>
  <c r="G12" i="18"/>
  <c r="H12" i="18"/>
  <c r="F12" i="18"/>
  <c r="M13" i="16"/>
  <c r="G44" i="24"/>
  <c r="H16" i="17"/>
  <c r="E9" i="18"/>
  <c r="G14" i="18"/>
  <c r="H14" i="18"/>
  <c r="H7" i="18"/>
  <c r="E7" i="18"/>
  <c r="F7" i="18"/>
  <c r="H43" i="24"/>
  <c r="E14" i="18"/>
  <c r="H9" i="18"/>
  <c r="M19" i="16"/>
  <c r="F40" i="16" s="1"/>
  <c r="I16" i="17"/>
  <c r="D40" i="16"/>
  <c r="E40" i="16"/>
  <c r="G6" i="18"/>
  <c r="H6" i="18"/>
  <c r="G42" i="24"/>
  <c r="F6" i="18"/>
  <c r="C27" i="18"/>
</calcChain>
</file>

<file path=xl/comments1.xml><?xml version="1.0" encoding="utf-8"?>
<comments xmlns="http://schemas.openxmlformats.org/spreadsheetml/2006/main">
  <authors>
    <author>Khang</author>
  </authors>
  <commentList>
    <comment ref="L1" authorId="0" shapeId="0">
      <text>
        <r>
          <rPr>
            <b/>
            <sz val="8"/>
            <color indexed="81"/>
            <rFont val="Tahoma"/>
            <family val="2"/>
            <charset val="163"/>
          </rPr>
          <t>Khang:</t>
        </r>
        <r>
          <rPr>
            <sz val="8"/>
            <color indexed="81"/>
            <rFont val="Tahoma"/>
            <family val="2"/>
            <charset val="163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<sst xmlns="http://schemas.openxmlformats.org/spreadsheetml/2006/main" count="1318" uniqueCount="878">
  <si>
    <t>TA10T</t>
  </si>
  <si>
    <t>4 Ký tự
đầu</t>
  </si>
  <si>
    <t>Cao cấp</t>
  </si>
  <si>
    <t>Thường</t>
  </si>
  <si>
    <t>TR20</t>
  </si>
  <si>
    <t>TA10</t>
  </si>
  <si>
    <t>GO55</t>
  </si>
  <si>
    <t>GO55C</t>
  </si>
  <si>
    <t>Thép tròn 20mm</t>
  </si>
  <si>
    <t>Thép tấm 10mm</t>
  </si>
  <si>
    <t>Thép góc 5x5mm</t>
  </si>
  <si>
    <t>AU</t>
  </si>
  <si>
    <t>KO</t>
  </si>
  <si>
    <t>GE</t>
  </si>
  <si>
    <t>Xuất xứ</t>
  </si>
  <si>
    <t>Giá VC</t>
  </si>
  <si>
    <t>Australia</t>
  </si>
  <si>
    <t>Korea</t>
  </si>
  <si>
    <t>Germany</t>
  </si>
  <si>
    <t>- Ký tự cuối của Mã hàng cho biết Loại hàng là Cao cấp (C) hay là Thường (T).</t>
  </si>
  <si>
    <t>để lấy giá trị hợp lý.</t>
  </si>
  <si>
    <t>+ Đơn giá: Dựa vào 4 ký tự đầu của Mã hàng, tra trong BẢNG 1, kết hợp với Loại hàng</t>
  </si>
  <si>
    <t>+ Giá vận chuyển: dựa vào Mã QG, tra trong BẢNG 2.</t>
  </si>
  <si>
    <t xml:space="preserve">    Nếu bán ra trong tháng 5 thì giảm 5% Thành tiền.</t>
  </si>
  <si>
    <t>Hàng cao cấp</t>
  </si>
  <si>
    <t>Hàng thường</t>
  </si>
  <si>
    <t>1- NĂM: Dùng hàm lấy ra năm hiện tại.</t>
  </si>
  <si>
    <t>2- Tên hàng: Dựa vào 4 ký tự đầu của Mã hàng, tra trong BẢNG 1.</t>
  </si>
  <si>
    <t>3- Mã QG: Dựa vào 4 ký tự đầu của Mã hàng, tra trong BẢNG 1.</t>
  </si>
  <si>
    <t>4- Trị giá = Số lượng * Đơn giá. Biết rằng:</t>
  </si>
  <si>
    <t>5- Phí vận chuyển = Số lượng * Giá VC. Biết rằng:</t>
  </si>
  <si>
    <t>6- Thành tiền = Trị giá + Phí vận chuyển.</t>
  </si>
  <si>
    <t>7- Sắp xếp lại bảng tính theo thứ tự tăng dần của Mã QG, nếu trùng thì sắp giảm theo Số lượng.</t>
  </si>
  <si>
    <t>8- Rút trích danh sách các mặt hàng loại "Thường" bán ra trong tháng 5.</t>
  </si>
  <si>
    <r>
      <t xml:space="preserve">10- Trang trí như bảng tính trên và lưu với tên </t>
    </r>
    <r>
      <rPr>
        <b/>
        <sz val="12"/>
        <rFont val="Times New Roman"/>
        <family val="1"/>
      </rPr>
      <t>Bai17.xls</t>
    </r>
    <r>
      <rPr>
        <sz val="12"/>
        <rFont val="Times New Roman"/>
        <family val="1"/>
      </rPr>
      <t>.</t>
    </r>
  </si>
  <si>
    <t>BÀI THỰC HÀNH EXCEL SỐ 18</t>
  </si>
  <si>
    <t>CUỘC ĐUA XE ĐẠP MỪNG XUÂN</t>
  </si>
  <si>
    <t>Giờ xuất phát: 6:00</t>
  </si>
  <si>
    <t>Số Km: 120</t>
  </si>
  <si>
    <t>Mã
vận động
viên</t>
  </si>
  <si>
    <t>Tên
vận động 
viên</t>
  </si>
  <si>
    <t>Đội</t>
  </si>
  <si>
    <t>Giờ
kết thúc</t>
  </si>
  <si>
    <t>Thành tích</t>
  </si>
  <si>
    <t>Vận tốc
(Km/h)</t>
  </si>
  <si>
    <t>Xếp hạng</t>
  </si>
  <si>
    <t>KSTVM</t>
  </si>
  <si>
    <t>KSVNH</t>
  </si>
  <si>
    <t>KSPDT</t>
  </si>
  <si>
    <t>CAHVH</t>
  </si>
  <si>
    <t>CAHMQ</t>
  </si>
  <si>
    <t>CANTK</t>
  </si>
  <si>
    <t>TGHDD</t>
  </si>
  <si>
    <t>TGLDC</t>
  </si>
  <si>
    <t>TGTAT</t>
  </si>
  <si>
    <t>AGVGS</t>
  </si>
  <si>
    <t>DANH SÁCH ĐỘI</t>
  </si>
  <si>
    <t>ĐỘI</t>
  </si>
  <si>
    <t>TÊN ĐỘI</t>
  </si>
  <si>
    <t>KS</t>
  </si>
  <si>
    <t>CA</t>
  </si>
  <si>
    <t>TG</t>
  </si>
  <si>
    <t>Khách sạn Thanh Bình</t>
  </si>
  <si>
    <t>Công an Thành phố</t>
  </si>
  <si>
    <t>Tiền Giang</t>
  </si>
  <si>
    <t>Bảo vệ TV An Giang</t>
  </si>
  <si>
    <t>MÃ VĐV</t>
  </si>
  <si>
    <t>TÊN VĐV</t>
  </si>
  <si>
    <t>HDD</t>
  </si>
  <si>
    <t>HMQ</t>
  </si>
  <si>
    <t>HVH</t>
  </si>
  <si>
    <t>LDC</t>
  </si>
  <si>
    <t>NTK</t>
  </si>
  <si>
    <t>PDT</t>
  </si>
  <si>
    <t>TAT</t>
  </si>
  <si>
    <t>TVM</t>
  </si>
  <si>
    <t>VGS</t>
  </si>
  <si>
    <t>VNH</t>
  </si>
  <si>
    <t>Huỳnh Đại Đồng</t>
  </si>
  <si>
    <t>Hoàng Mạnh Quân</t>
  </si>
  <si>
    <t>Hồ Văn Hùng</t>
  </si>
  <si>
    <t>Lê Đức Công</t>
  </si>
  <si>
    <t>Nguyễn Trần Khải</t>
  </si>
  <si>
    <t>Phạm Đình Tấn</t>
  </si>
  <si>
    <t>Trần Anh Thư</t>
  </si>
  <si>
    <t>Trần Vũ Minh</t>
  </si>
  <si>
    <t>Vũ Giáo Sửu</t>
  </si>
  <si>
    <t>Vũ Ngọc Hoàng</t>
  </si>
  <si>
    <t>- 2 ký tự đầu của Mã vận động viên cho biết</t>
  </si>
  <si>
    <t>tên đội, các ký tự còn lại là Tên VĐV.</t>
  </si>
  <si>
    <t>1- Dựa vào 2 bảng để lấy tên đội và tên VĐV.</t>
  </si>
  <si>
    <t>2- Thành tích là số giờ và phút đạt được từ lúc xuất phát cho đến đích.</t>
  </si>
  <si>
    <t>3- Vận tốc là Số Km/tổng số giờ đi được và làm tròn đến hàng đơn vị,</t>
  </si>
  <si>
    <t xml:space="preserve">    định dạng theo kiểu KM/H (Vd: 50 KM.H).</t>
  </si>
  <si>
    <t>4- Xếp hạng thành tích các cá nhân.</t>
  </si>
  <si>
    <t>5- Thống kê theo mẫu sau:</t>
  </si>
  <si>
    <t>Vận tốc trung bình các đội</t>
  </si>
  <si>
    <t>VẬN TỐC TB</t>
  </si>
  <si>
    <t>XẾP HẠNG</t>
  </si>
  <si>
    <t>Xếp hạng: nếu đội nào có Vận tốc trung bình</t>
  </si>
  <si>
    <t>cao nhất thì xếp hạng nhất.</t>
  </si>
  <si>
    <t>6- Rút trích đầy đủ thông tin về các vận động viên đoạt giải 1, 2, 3.</t>
  </si>
  <si>
    <t>Định dạng cột vận tốc trung bình</t>
  </si>
  <si>
    <t>theo kiểu KM/H. (Vd: 50 Km/h)</t>
  </si>
  <si>
    <t>DANH SÁCH
VẬN ĐỘNG VIÊN</t>
  </si>
  <si>
    <r>
      <t xml:space="preserve">7- Trang trí như bảng tính trên và lưu với tên </t>
    </r>
    <r>
      <rPr>
        <b/>
        <sz val="12"/>
        <rFont val="Times New Roman"/>
        <family val="1"/>
      </rPr>
      <t>Bai18.xls</t>
    </r>
    <r>
      <rPr>
        <sz val="12"/>
        <rFont val="Times New Roman"/>
        <family val="1"/>
      </rPr>
      <t>.</t>
    </r>
  </si>
  <si>
    <t>BÀI THỰC HÀNH EXCEL SỐ 19</t>
  </si>
  <si>
    <t>BẢNG KÊ TIỀN CHO THUÊ MÁY VI TÍNH</t>
  </si>
  <si>
    <t>THỜI GIAN THUÊ</t>
  </si>
  <si>
    <t>PHÚT</t>
  </si>
  <si>
    <t>01T</t>
  </si>
  <si>
    <t>02I</t>
  </si>
  <si>
    <t>03M</t>
  </si>
  <si>
    <t>06T</t>
  </si>
  <si>
    <t>09I</t>
  </si>
  <si>
    <t>01I</t>
  </si>
  <si>
    <t>05M</t>
  </si>
  <si>
    <t>08T</t>
  </si>
  <si>
    <t>MÃ THUÊ</t>
  </si>
  <si>
    <t>I</t>
  </si>
  <si>
    <t>Đơn giá/1 giờ</t>
  </si>
  <si>
    <t>Đơn giá/1 phút</t>
  </si>
  <si>
    <t>STT Máy</t>
  </si>
  <si>
    <t>Doanh thu</t>
  </si>
  <si>
    <t>Số lần thuê trong ngày</t>
  </si>
  <si>
    <t>01</t>
  </si>
  <si>
    <t>02</t>
  </si>
  <si>
    <t>03</t>
  </si>
  <si>
    <t>- 2 ký tự đầu của Mã số cho biết STT Máy.</t>
  </si>
  <si>
    <t>- Ký tự cuối của Mã số cho biết Hình thức thuê máy là Thực hành (T), Internet (I) hay Check Mail (M).</t>
  </si>
  <si>
    <t>1- Hình thức thuê: dựa vào ký tự cuối của Mã số để điền giá trị thích hợp.</t>
  </si>
  <si>
    <t>2- Giờ = Trả máy - Nhận máy. Lưu ý: Chỉ lấy phần giờ.</t>
  </si>
  <si>
    <t xml:space="preserve">    Vd: Nhận máy lúc 9:00, trả máy lúc 10:30 --&gt; Giờ (Thời gian thuê) sẽ là 1.</t>
  </si>
  <si>
    <t>3- Phút = Trả máy - Nhận máy. Lưu ý: Chỉ lấy phần phút.</t>
  </si>
  <si>
    <t xml:space="preserve">    Vd: Nhận máy lúc 9:00, trả máy lúc 10:30 --&gt; Phút (Thời gian thuê) sẽ là 30.</t>
  </si>
  <si>
    <t>4- Tiền thuê:</t>
  </si>
  <si>
    <t>+ Nếu hình thức thuê là Check Mail thì tiền thuê là = 3500,</t>
  </si>
  <si>
    <t xml:space="preserve">   còn ngược lại thì Tiền thuê = Giờ * Đơn giá/1 giờ + Phút * Đơn giá/1 phút.</t>
  </si>
  <si>
    <t>Với: Đơn giá/1 giờ: dựa vào hình thức thuê, tra trong BẢNG 1 để lấy Đơn giá theo giờ tương ứng.</t>
  </si>
  <si>
    <t xml:space="preserve">       Đơn giá/1 phút: dựa vào hình thức thuê, tra trong BẢNG 1 để lấy Đơn giá theo phút tương ứng.</t>
  </si>
  <si>
    <t>5- Tiền giảm: nếu thuê nhiều hơn 2 giờ thì Tiền giảm = 20% của Tiền thuê, còn ngược lại thì không giảm.</t>
  </si>
  <si>
    <t>6- Tiền phải trả = Tiền thuê - Tiền giảm.</t>
  </si>
  <si>
    <t>7- Rút trích các thông tin liên quan đến các máy được thuê để Thực hành hay để Internet.</t>
  </si>
  <si>
    <t>9- Trang trí như bảng tính trên và lưu với tên Bai19.xls.</t>
  </si>
  <si>
    <t>BÀI THỰC HÀNH EXCEL SỐ 20</t>
  </si>
  <si>
    <t>BẢNG TÍNH TIỀN KHÁCH SẠN</t>
  </si>
  <si>
    <t>Tên KH</t>
  </si>
  <si>
    <t>Quốc tịch</t>
  </si>
  <si>
    <t>Mã PH</t>
  </si>
  <si>
    <t>Ngày đến</t>
  </si>
  <si>
    <t>Ngày đi</t>
  </si>
  <si>
    <t>Tiền ăn</t>
  </si>
  <si>
    <t>Tiền PV</t>
  </si>
  <si>
    <t>Yoo</t>
  </si>
  <si>
    <t>Lee</t>
  </si>
  <si>
    <t>Dũng</t>
  </si>
  <si>
    <t>Peter</t>
  </si>
  <si>
    <t>David</t>
  </si>
  <si>
    <t>John</t>
  </si>
  <si>
    <t>Việt Nam</t>
  </si>
  <si>
    <t>Anh</t>
  </si>
  <si>
    <t>Pháp</t>
  </si>
  <si>
    <t>Mỹ</t>
  </si>
  <si>
    <t>L1A-F1</t>
  </si>
  <si>
    <t>L2A-F3</t>
  </si>
  <si>
    <t>L2B-F1</t>
  </si>
  <si>
    <t>L1C-F1</t>
  </si>
  <si>
    <t>L2A-F2</t>
  </si>
  <si>
    <t>L1A-F3</t>
  </si>
  <si>
    <t>L2B-F2</t>
  </si>
  <si>
    <t>BẢNG ĐƠN GIÁ PHÒNG</t>
  </si>
  <si>
    <t>Loại phòng</t>
  </si>
  <si>
    <t>Lầu</t>
  </si>
  <si>
    <t>L1</t>
  </si>
  <si>
    <t>L2</t>
  </si>
  <si>
    <t>L3</t>
  </si>
  <si>
    <t>BẢNG GIÁ ĂN</t>
  </si>
  <si>
    <t>F1</t>
  </si>
  <si>
    <t>F2</t>
  </si>
  <si>
    <t>F3</t>
  </si>
  <si>
    <t>BẢNG THỐNG KÊ TIỀN PHÒNG</t>
  </si>
  <si>
    <t>- 2 ký tự đầu của Mã phòng cho biết phòng đó thuộc Lầu mấy.</t>
  </si>
  <si>
    <t>- Ký tự thứ 3 của Mã phòng cho biết Loại phòng.</t>
  </si>
  <si>
    <t>1- Số ngày ở = (Ngày đi - Ngày đến) +1.</t>
  </si>
  <si>
    <t>2- Tiền phòng = Số ngày ở * Đơn giá phòng.</t>
  </si>
  <si>
    <t xml:space="preserve">    Đơn giá phòng: Dựa vào Loại phòng, tra trong BẢNG ĐƠN GIÁ PHÒNG kết hợp với Lầu để lấy giá trị.</t>
  </si>
  <si>
    <t>3- Tiền ăn = Số ngày ở * Giá ăn. (Định dạng 1,000).</t>
  </si>
  <si>
    <t xml:space="preserve">    Giá ăn: Dựa vào 2 ký tự cuối của Mã phòng, tra trong BẢNG GIÁ ĂN để có giá trị hợp lý.</t>
  </si>
  <si>
    <t>4- Tiền PV:</t>
  </si>
  <si>
    <t>- Nếu là khách trong nước (Việt Nam) thì tiền PV = 0,</t>
  </si>
  <si>
    <t>ngược lại thì Tiền PV = Số ngày ở * 2 (USD/ngày).</t>
  </si>
  <si>
    <t>5- Tổng cộng = Tiền phòng + Tiền ăn + Tiền PV.</t>
  </si>
  <si>
    <t>6- Sắp xếp bảng tính tăng dần theo Mã phòng, nếu trùng thì sắp giảm dần theo Quốc tịch.</t>
  </si>
  <si>
    <t>7- Rút trích ra danh sách khách hàng có Quốc tịch là Korea và Anh ở tại khách sạn trong 15 ngày đầu</t>
  </si>
  <si>
    <t xml:space="preserve">    của tháng 09/06.</t>
  </si>
  <si>
    <r>
      <t xml:space="preserve">9- Trang trí như bảng tính trên và lưu với tên </t>
    </r>
    <r>
      <rPr>
        <b/>
        <sz val="12"/>
        <rFont val="Times New Roman"/>
        <family val="1"/>
      </rPr>
      <t>Bai20.xls</t>
    </r>
    <r>
      <rPr>
        <sz val="12"/>
        <rFont val="Times New Roman"/>
        <family val="1"/>
      </rPr>
      <t>.</t>
    </r>
  </si>
  <si>
    <t>Số
ngày ở</t>
  </si>
  <si>
    <t>Tiền
phòng</t>
  </si>
  <si>
    <t>Tổng
cộng</t>
  </si>
  <si>
    <t>3) Thành tiền = (Chỉ số cuối - Chỉ số đầu) * Hệ số *550.</t>
  </si>
  <si>
    <t>1) Nhập số liệu cho bảng tính.</t>
  </si>
  <si>
    <t>5) Cộng = Phụ trội + Thành tiền.</t>
  </si>
  <si>
    <t>2) LÝ THUYẾT = LT/10 nếu LT&gt;10, ngược lại LÝ THUYẾT = LT.</t>
  </si>
  <si>
    <t>3) THỰC HÀNH = TH/10 nếu TH&gt;10, ngược lại THỰC HÀNH = TH.</t>
  </si>
  <si>
    <t>4) ĐTB = (LÝ THUYẾT + THỰC HÀNH)/2.</t>
  </si>
  <si>
    <t>5) Xếp loại cho thí sinh dựa vào BẢNG XẾP LOẠI.</t>
  </si>
  <si>
    <t>BÀI MỞ ĐẦU:</t>
  </si>
  <si>
    <t>1) Nhập và trang trí bảng tính sau:</t>
  </si>
  <si>
    <t>THỜI KHÓA BIỂU HỌC KỲ</t>
  </si>
  <si>
    <t>Thứ</t>
  </si>
  <si>
    <t>Giờ</t>
  </si>
  <si>
    <t>HAI</t>
  </si>
  <si>
    <t>BA</t>
  </si>
  <si>
    <t>TƯ</t>
  </si>
  <si>
    <t>NĂM</t>
  </si>
  <si>
    <t>SÁU</t>
  </si>
  <si>
    <t>BẢY</t>
  </si>
  <si>
    <t>Toán A1</t>
  </si>
  <si>
    <t>Triết</t>
  </si>
  <si>
    <t>Thể dục</t>
  </si>
  <si>
    <t>CSTH1 (LT)</t>
  </si>
  <si>
    <t>KTCT</t>
  </si>
  <si>
    <t>Toán A2</t>
  </si>
  <si>
    <t>Vật Lý A1</t>
  </si>
  <si>
    <t>AV1</t>
  </si>
  <si>
    <t>Tin ĐC (LT)</t>
  </si>
  <si>
    <t>Thực hành</t>
  </si>
  <si>
    <t>Nghỉ</t>
  </si>
  <si>
    <t>y</t>
  </si>
  <si>
    <t>x/y</t>
  </si>
  <si>
    <t>3xy</t>
  </si>
  <si>
    <r>
      <t>x</t>
    </r>
    <r>
      <rPr>
        <b/>
        <vertAlign val="superscript"/>
        <sz val="12"/>
        <rFont val="Times New Roman"/>
        <family val="1"/>
      </rPr>
      <t>2</t>
    </r>
    <r>
      <rPr>
        <b/>
        <sz val="12"/>
        <rFont val="Times New Roman"/>
        <family val="1"/>
      </rPr>
      <t xml:space="preserve"> + 2xy + y</t>
    </r>
    <r>
      <rPr>
        <b/>
        <vertAlign val="superscript"/>
        <sz val="12"/>
        <rFont val="Times New Roman"/>
        <family val="1"/>
      </rPr>
      <t>2</t>
    </r>
  </si>
  <si>
    <t>a</t>
  </si>
  <si>
    <t>b</t>
  </si>
  <si>
    <t>a&gt;b</t>
  </si>
  <si>
    <t>a&lt;b</t>
  </si>
  <si>
    <t>a&gt;=b</t>
  </si>
  <si>
    <t>a&lt;=b</t>
  </si>
  <si>
    <t>Mod(x,y)</t>
  </si>
  <si>
    <t>Int(x/y)</t>
  </si>
  <si>
    <t>Sqrt(x+y)</t>
  </si>
  <si>
    <t>Round(x/y,2)</t>
  </si>
  <si>
    <t>Power(x,4)</t>
  </si>
  <si>
    <t>Product(x,y)</t>
  </si>
  <si>
    <t>a)</t>
  </si>
  <si>
    <t>b)</t>
  </si>
  <si>
    <t>c)</t>
  </si>
  <si>
    <t>d)</t>
  </si>
  <si>
    <t>c</t>
  </si>
  <si>
    <t>m=a&gt;b</t>
  </si>
  <si>
    <t>n=b&gt;c</t>
  </si>
  <si>
    <t>And(m,n)</t>
  </si>
  <si>
    <t>Or(m,n)</t>
  </si>
  <si>
    <t>And(m,Or(m,n))</t>
  </si>
  <si>
    <t>Ngày:</t>
  </si>
  <si>
    <r>
      <t>(x + y)</t>
    </r>
    <r>
      <rPr>
        <b/>
        <vertAlign val="superscript"/>
        <sz val="12"/>
        <rFont val="Times New Roman"/>
        <family val="1"/>
      </rPr>
      <t>2</t>
    </r>
  </si>
  <si>
    <t>8) Hãy tính tổng cộng các cột TRỊ GIÁ, THUẾ, CƯỚC CHUYÊN CHỞ và CỘNG.</t>
  </si>
  <si>
    <t>9) Ngày: Dùng hàm lấy ra ngày, tháng, năm hiện tại.</t>
  </si>
  <si>
    <t>GIÁ TRỊ</t>
  </si>
  <si>
    <t>TÍNH</t>
  </si>
  <si>
    <t>T002</t>
  </si>
  <si>
    <t>- Từ 19 trở l6n: tặng 5 sản phẩm</t>
  </si>
  <si>
    <t>11) Thống kê như bảng sau:</t>
  </si>
  <si>
    <t>4) Khuyến mãi: Nếu hàng xuất trong khoảng từ ngày 10 đến 20 của tháng 1 thì ghi là</t>
  </si>
  <si>
    <t>9- Thống kê tổng thành tiền theo mẫu sau:</t>
  </si>
  <si>
    <t>8- Thống kê tiền phòng theo mẫu trên.</t>
  </si>
  <si>
    <t>2) Nhập, trang trí và tính toán các bài tập sau:</t>
  </si>
  <si>
    <t>6) Thống kê số lượng hàng đã bán như BẢNG THỐNG KÊ trên.</t>
  </si>
  <si>
    <t>5) Thống kê số cuộc gọi như BẢNG THỐNG KÊ trên.</t>
  </si>
  <si>
    <t>8) Thống kê theo BẢNG THỐNG KÊ trên.</t>
  </si>
  <si>
    <t>8) Thống kê số lượng theo BẢNG THỐNG KÊ trên.</t>
  </si>
  <si>
    <t>8- Thống kê như BẢNG THỐNG KÊ trên.</t>
  </si>
  <si>
    <t>L1B-F2</t>
  </si>
  <si>
    <t>Nước</t>
  </si>
  <si>
    <t>Thực phẩm</t>
  </si>
  <si>
    <t>ĐIỀU KIỆN QG</t>
  </si>
  <si>
    <t>LOẠI HÀNG</t>
  </si>
  <si>
    <t>T01X</t>
  </si>
  <si>
    <t>K02X</t>
  </si>
  <si>
    <t>ĐIỀU KIỆN</t>
  </si>
  <si>
    <t>LƯƠNG SP</t>
  </si>
  <si>
    <t>BHXH</t>
  </si>
  <si>
    <t>THU NHẬP</t>
  </si>
  <si>
    <t>LƯƠNG SP = SỐ LƯỢNG SP * ĐƠN GIÁ</t>
  </si>
  <si>
    <t>Điểm chuẩn</t>
  </si>
  <si>
    <t>Tổng điểm</t>
  </si>
  <si>
    <t>HB</t>
  </si>
  <si>
    <t>Có khuyến mãi</t>
  </si>
  <si>
    <t/>
  </si>
  <si>
    <t>ĐK KT 1- 3</t>
  </si>
  <si>
    <t>ĐK KT 4 -6</t>
  </si>
  <si>
    <t>ĐK TL 1 - 3</t>
  </si>
  <si>
    <t>ĐK TL 4 -6</t>
  </si>
  <si>
    <t>còn ngược lại thì Trả trước = 50% * Thành tiền.</t>
  </si>
  <si>
    <t>ĐK RÚT TRÍCH</t>
  </si>
  <si>
    <t>ĐK</t>
  </si>
  <si>
    <r>
      <t xml:space="preserve">8) Định dạng bảng tính và lưu bài với tên </t>
    </r>
    <r>
      <rPr>
        <b/>
        <sz val="12"/>
        <rFont val="Times New Roman"/>
        <family val="1"/>
        <charset val="163"/>
      </rPr>
      <t>Bai7.xls</t>
    </r>
    <r>
      <rPr>
        <sz val="12"/>
        <rFont val="Times New Roman"/>
        <family val="1"/>
        <charset val="163"/>
      </rPr>
      <t>.</t>
    </r>
  </si>
  <si>
    <t>Số thí sinh đậu</t>
  </si>
  <si>
    <t>Số thí sinh rớt</t>
  </si>
  <si>
    <t>ĐK KO-CC</t>
  </si>
  <si>
    <t>ĐK KO-T</t>
  </si>
  <si>
    <t>ĐK GE-T</t>
  </si>
  <si>
    <t>ĐK GE-CC</t>
  </si>
  <si>
    <t xml:space="preserve"> </t>
  </si>
  <si>
    <t>Cty TNHH Đại Thái Bình Dương</t>
  </si>
  <si>
    <r>
      <t xml:space="preserve">7) Lưu bài tập với tên </t>
    </r>
    <r>
      <rPr>
        <b/>
        <sz val="12"/>
        <rFont val="Times New Roman"/>
        <family val="1"/>
        <charset val="163"/>
      </rPr>
      <t>Bai3.xls</t>
    </r>
    <r>
      <rPr>
        <sz val="12"/>
        <rFont val="Times New Roman"/>
        <family val="1"/>
        <charset val="163"/>
      </rPr>
      <t>.</t>
    </r>
  </si>
  <si>
    <r>
      <t xml:space="preserve">6) Lưu bài tập với tên </t>
    </r>
    <r>
      <rPr>
        <b/>
        <sz val="12"/>
        <rFont val="Times New Roman"/>
        <family val="1"/>
        <charset val="163"/>
      </rPr>
      <t>Bai4.xls</t>
    </r>
    <r>
      <rPr>
        <sz val="12"/>
        <rFont val="Times New Roman"/>
        <family val="1"/>
        <charset val="163"/>
      </rPr>
      <t>.</t>
    </r>
  </si>
  <si>
    <r>
      <t>A</t>
    </r>
    <r>
      <rPr>
        <b/>
        <vertAlign val="superscript"/>
        <sz val="12"/>
        <color indexed="9"/>
        <rFont val="Times New Roman"/>
        <family val="1"/>
      </rPr>
      <t>2</t>
    </r>
  </si>
  <si>
    <r>
      <t>C</t>
    </r>
    <r>
      <rPr>
        <b/>
        <vertAlign val="superscript"/>
        <sz val="12"/>
        <color indexed="9"/>
        <rFont val="Times New Roman"/>
        <family val="1"/>
      </rPr>
      <t>2</t>
    </r>
  </si>
  <si>
    <r>
      <t>A</t>
    </r>
    <r>
      <rPr>
        <b/>
        <vertAlign val="superscript"/>
        <sz val="12"/>
        <color indexed="9"/>
        <rFont val="Times New Roman"/>
        <family val="1"/>
      </rPr>
      <t>2</t>
    </r>
    <r>
      <rPr>
        <b/>
        <sz val="12"/>
        <color indexed="9"/>
        <rFont val="Times New Roman"/>
        <family val="1"/>
      </rPr>
      <t xml:space="preserve"> + B</t>
    </r>
    <r>
      <rPr>
        <b/>
        <vertAlign val="superscript"/>
        <sz val="12"/>
        <color indexed="9"/>
        <rFont val="Times New Roman"/>
        <family val="1"/>
      </rPr>
      <t>2</t>
    </r>
  </si>
  <si>
    <r>
      <t>D</t>
    </r>
    <r>
      <rPr>
        <b/>
        <sz val="12"/>
        <color indexed="9"/>
        <rFont val="Times New Roman"/>
        <family val="1"/>
      </rPr>
      <t xml:space="preserve"> = B</t>
    </r>
    <r>
      <rPr>
        <b/>
        <vertAlign val="superscript"/>
        <sz val="12"/>
        <color indexed="9"/>
        <rFont val="Times New Roman"/>
        <family val="1"/>
      </rPr>
      <t xml:space="preserve">2 </t>
    </r>
    <r>
      <rPr>
        <b/>
        <sz val="12"/>
        <color indexed="9"/>
        <rFont val="Times New Roman"/>
        <family val="1"/>
      </rPr>
      <t>- 4AC</t>
    </r>
  </si>
  <si>
    <r>
      <t xml:space="preserve">10) Lưu bài tập với tên </t>
    </r>
    <r>
      <rPr>
        <b/>
        <sz val="12"/>
        <rFont val="Times New Roman"/>
        <family val="1"/>
        <charset val="163"/>
      </rPr>
      <t>Bai1.xls</t>
    </r>
    <r>
      <rPr>
        <sz val="12"/>
        <rFont val="Times New Roman"/>
        <family val="1"/>
        <charset val="163"/>
      </rPr>
      <t>.</t>
    </r>
  </si>
  <si>
    <r>
      <t xml:space="preserve">8) Lưu bài tập với tên </t>
    </r>
    <r>
      <rPr>
        <b/>
        <sz val="12"/>
        <rFont val="Times New Roman"/>
        <family val="1"/>
        <charset val="163"/>
      </rPr>
      <t>Bai2.xls</t>
    </r>
    <r>
      <rPr>
        <sz val="12"/>
        <rFont val="Times New Roman"/>
        <family val="1"/>
        <charset val="163"/>
      </rPr>
      <t>.</t>
    </r>
  </si>
  <si>
    <r>
      <t xml:space="preserve">6) Trang trí cho bảng tính và lưu lại với tên </t>
    </r>
    <r>
      <rPr>
        <b/>
        <sz val="12"/>
        <rFont val="Times New Roman"/>
        <family val="1"/>
        <charset val="163"/>
      </rPr>
      <t>Bai5.xls</t>
    </r>
    <r>
      <rPr>
        <sz val="12"/>
        <rFont val="Times New Roman"/>
        <family val="1"/>
        <charset val="163"/>
      </rPr>
      <t>.</t>
    </r>
  </si>
  <si>
    <r>
      <t xml:space="preserve">9) Định dạng bảng tính và lưu bài với tên </t>
    </r>
    <r>
      <rPr>
        <b/>
        <sz val="12"/>
        <rFont val="Times New Roman"/>
        <family val="1"/>
        <charset val="163"/>
      </rPr>
      <t>Bai6.xls</t>
    </r>
    <r>
      <rPr>
        <sz val="12"/>
        <rFont val="Times New Roman"/>
        <family val="1"/>
        <charset val="163"/>
      </rPr>
      <t>.</t>
    </r>
  </si>
  <si>
    <r>
      <t xml:space="preserve">5) Tính </t>
    </r>
    <r>
      <rPr>
        <b/>
        <sz val="12"/>
        <rFont val="Times New Roman"/>
        <family val="1"/>
        <charset val="163"/>
      </rPr>
      <t xml:space="preserve">Tổng cộng </t>
    </r>
    <r>
      <rPr>
        <sz val="12"/>
        <rFont val="Times New Roman"/>
        <family val="1"/>
        <charset val="163"/>
      </rPr>
      <t>tiền khách hành phải trả.</t>
    </r>
  </si>
  <si>
    <r>
      <t xml:space="preserve">6) Trang trí cho bảng tính và lưu lại với tên </t>
    </r>
    <r>
      <rPr>
        <b/>
        <sz val="12"/>
        <rFont val="Times New Roman"/>
        <family val="1"/>
        <charset val="163"/>
      </rPr>
      <t>Bai8.xls</t>
    </r>
    <r>
      <rPr>
        <sz val="12"/>
        <rFont val="Times New Roman"/>
        <family val="1"/>
        <charset val="163"/>
      </rPr>
      <t>.</t>
    </r>
  </si>
  <si>
    <r>
      <t xml:space="preserve">6) Định dạng bảng tính và lưu với tên </t>
    </r>
    <r>
      <rPr>
        <b/>
        <sz val="12"/>
        <rFont val="Times New Roman"/>
        <family val="1"/>
        <charset val="163"/>
      </rPr>
      <t>Bai9.xls</t>
    </r>
    <r>
      <rPr>
        <sz val="12"/>
        <rFont val="Times New Roman"/>
        <family val="1"/>
        <charset val="163"/>
      </rPr>
      <t>.</t>
    </r>
  </si>
  <si>
    <t>ĐK TV NHẬP</t>
  </si>
  <si>
    <t>ĐK ML NHẬP</t>
  </si>
  <si>
    <r>
      <t>"</t>
    </r>
    <r>
      <rPr>
        <b/>
        <i/>
        <sz val="12"/>
        <rFont val="Times New Roman"/>
        <family val="1"/>
        <charset val="163"/>
      </rPr>
      <t>Có khuyến mãi</t>
    </r>
    <r>
      <rPr>
        <sz val="12"/>
        <rFont val="Times New Roman"/>
        <family val="1"/>
        <charset val="163"/>
      </rPr>
      <t>", ngược lại để trống.</t>
    </r>
  </si>
  <si>
    <r>
      <t xml:space="preserve">10) Định dạng bảng tính và lưu với tên </t>
    </r>
    <r>
      <rPr>
        <b/>
        <sz val="12"/>
        <rFont val="Times New Roman"/>
        <family val="1"/>
        <charset val="163"/>
      </rPr>
      <t>Bai14.xls</t>
    </r>
    <r>
      <rPr>
        <sz val="12"/>
        <rFont val="Times New Roman"/>
        <family val="1"/>
        <charset val="163"/>
      </rPr>
      <t>.</t>
    </r>
  </si>
  <si>
    <r>
      <t xml:space="preserve">13) Định dạng bảng tính và lưu với tên </t>
    </r>
    <r>
      <rPr>
        <b/>
        <sz val="12"/>
        <rFont val="Times New Roman"/>
        <family val="1"/>
        <charset val="163"/>
      </rPr>
      <t>Bai13.xls</t>
    </r>
    <r>
      <rPr>
        <sz val="12"/>
        <rFont val="Times New Roman"/>
        <family val="1"/>
        <charset val="163"/>
      </rPr>
      <t>.</t>
    </r>
  </si>
  <si>
    <r>
      <t xml:space="preserve">9) Định dạng bảng tính và lưu với tên </t>
    </r>
    <r>
      <rPr>
        <b/>
        <sz val="12"/>
        <rFont val="Times New Roman"/>
        <family val="1"/>
        <charset val="163"/>
      </rPr>
      <t>Bai15.xls</t>
    </r>
    <r>
      <rPr>
        <sz val="12"/>
        <rFont val="Times New Roman"/>
        <family val="1"/>
        <charset val="163"/>
      </rPr>
      <t>.</t>
    </r>
  </si>
  <si>
    <r>
      <t xml:space="preserve">6) Trang trí cho bảng tính và lưu lại với tên </t>
    </r>
    <r>
      <rPr>
        <b/>
        <sz val="12"/>
        <rFont val="Times New Roman"/>
        <family val="1"/>
      </rPr>
      <t>Bai12.xls</t>
    </r>
  </si>
  <si>
    <t>ðHãy nhập và trình bày bảng tính trên, thực hiện các yêu cầu sau:</t>
  </si>
  <si>
    <r>
      <t xml:space="preserve">11) Trang trí như bảng tính trên và lưu với tên </t>
    </r>
    <r>
      <rPr>
        <b/>
        <sz val="12"/>
        <rFont val="Times New Roman"/>
        <family val="1"/>
        <charset val="163"/>
      </rPr>
      <t>Bai16.xls</t>
    </r>
    <r>
      <rPr>
        <sz val="12"/>
        <rFont val="Times New Roman"/>
        <family val="1"/>
        <charset val="163"/>
      </rPr>
      <t>.</t>
    </r>
  </si>
  <si>
    <t>7) Thêm cột Điểm học bổng và lập công thức tính dựa vào ký tự đầu của Mã số (Mã ngành) và Bảng 2.</t>
  </si>
  <si>
    <t>9) Sắp xếp lại danh sách Kết quả tuyển sinh theo thứ tự tăng dần của 3 cốt điểm: Toán, Lý, Hóa.</t>
  </si>
  <si>
    <t>A*</t>
  </si>
  <si>
    <t>Đậu</t>
  </si>
  <si>
    <t>BẢNG THÔNG TIN RÚT TRÍCH CỦA CÁC THÍ SINH DỰ THI KHỐI A</t>
  </si>
  <si>
    <t>BẢNG ĐỒ PHẢN ÁNH TỈ LỆ TỔNG SỐ LƯỢNG NHẬP CỦA CÁC LOẠI MẶT HÀNG</t>
  </si>
  <si>
    <t>7) THUẾ: chỉ áp dụng cho những người có mức thu nhập từ 50.000 trở lên và được tính</t>
  </si>
  <si>
    <t>bằng 30% của số tiền vượt trên 50.000.</t>
  </si>
  <si>
    <t>NHỮNG CÔNG NHÂN VIÊN CÓ MỨC THU NHẬP &gt;=50.000</t>
  </si>
  <si>
    <t>9) Rút trích ra những công nhân viên có mức thu nhập &gt;= 50.000</t>
  </si>
  <si>
    <t>&gt;=50000</t>
  </si>
  <si>
    <t>NĂM:</t>
  </si>
  <si>
    <t>BÀI THỰC HÀNH EXCEL SỐ 1</t>
  </si>
  <si>
    <t>Tháng:</t>
  </si>
  <si>
    <t>S
T
T</t>
  </si>
  <si>
    <t>TÊN
HÀNG</t>
  </si>
  <si>
    <t>SỐ
LƯỢNG</t>
  </si>
  <si>
    <t>ĐƠN
GIÁ</t>
  </si>
  <si>
    <t>TRỊ
GIÁ</t>
  </si>
  <si>
    <t>THUẾ</t>
  </si>
  <si>
    <t>CƯỚC
CHUYÊN
CHỞ</t>
  </si>
  <si>
    <t>CỘNG</t>
  </si>
  <si>
    <t>Video</t>
  </si>
  <si>
    <t>Ghế</t>
  </si>
  <si>
    <t>Giường</t>
  </si>
  <si>
    <t>Tủ</t>
  </si>
  <si>
    <t>Nệm</t>
  </si>
  <si>
    <t>Tivi</t>
  </si>
  <si>
    <t>Bàn</t>
  </si>
  <si>
    <t>TỔNG CỘNG:</t>
  </si>
  <si>
    <t>1) Nhập và định dạng dữ liệu như bảng tính sau:</t>
  </si>
  <si>
    <t>Yêu cầu tính toán:</t>
  </si>
  <si>
    <t>2) Đánh số thứ tự cho cột STT (sử dụng mốc điền).</t>
  </si>
  <si>
    <t>3) Định dạng cột đơn giá có dấu phân cách hàng ngàn.</t>
  </si>
  <si>
    <t>4) Trị giá = Số lượng * Đơn giá.</t>
  </si>
  <si>
    <t>5) Thuế = Trị giá * 5%.</t>
  </si>
  <si>
    <t>6) Cước chuyên chở = Số lượng * 1500.</t>
  </si>
  <si>
    <t>7) Cộng = Trị giá + Thuế + Cước chuyên chở.</t>
  </si>
  <si>
    <t>BẢNG KÊ HÀNG NHẬP KHO</t>
  </si>
  <si>
    <t>BÀI THỰC HÀNH EXCEL SỐ 2</t>
  </si>
  <si>
    <t>HỌ</t>
  </si>
  <si>
    <t>TÊN</t>
  </si>
  <si>
    <t>CHỨC
VỤ</t>
  </si>
  <si>
    <t>LƯƠNG
CĂN
BẢN</t>
  </si>
  <si>
    <t>NGÀY
CÔNG</t>
  </si>
  <si>
    <t>LƯƠNG</t>
  </si>
  <si>
    <t>CÒN
LẠI</t>
  </si>
  <si>
    <t>Trần Thị</t>
  </si>
  <si>
    <t>Yến</t>
  </si>
  <si>
    <t>Nguyễn</t>
  </si>
  <si>
    <t>Thành</t>
  </si>
  <si>
    <t>Đoàn</t>
  </si>
  <si>
    <t>An</t>
  </si>
  <si>
    <t>Lê</t>
  </si>
  <si>
    <t>Thanh</t>
  </si>
  <si>
    <t>Hồ</t>
  </si>
  <si>
    <t>Kim</t>
  </si>
  <si>
    <t>Trần</t>
  </si>
  <si>
    <t>Thế</t>
  </si>
  <si>
    <t>Nguyễn Văn</t>
  </si>
  <si>
    <t>Sơn</t>
  </si>
  <si>
    <t>Nam</t>
  </si>
  <si>
    <t>Hồ Tấn</t>
  </si>
  <si>
    <t>Tài</t>
  </si>
  <si>
    <t>NV</t>
  </si>
  <si>
    <t>BV</t>
  </si>
  <si>
    <t>TP</t>
  </si>
  <si>
    <t>GĐ</t>
  </si>
  <si>
    <t>PGĐ</t>
  </si>
  <si>
    <t>KT</t>
  </si>
  <si>
    <t>TẠM
ỨNG</t>
  </si>
  <si>
    <t>TRUNG BÌNH:</t>
  </si>
  <si>
    <t>CAO NHẤT:</t>
  </si>
  <si>
    <t>THẤP NHẤT:</t>
  </si>
  <si>
    <t>4) Lương = Lương căn bản * Ngày công.</t>
  </si>
  <si>
    <t xml:space="preserve">5) Tạm ứng được tính như sau:
- Nếu (Phụ cấp chức vụ + Lương)*2/3 &lt; 25000 thì
  Tạm ứng = (Phụ cấp chức vụ + Lương)*2/3
Ngược lại:
  Tạm ứng = 25000
(Làm tròn đến hàng ngàn, sử dụng hàm ROUND) </t>
  </si>
  <si>
    <t>3) Phụ cấp chức vụ được tính dựa vào chức vụ: (Sử dụng hàm IF)
    + GĐ: 500
    + PGĐ: 400
    + TP: 300
    + KT: 250
    + Các trường hợp khác: 100.</t>
  </si>
  <si>
    <t>PHỤ
CẤP
CHỨC VỤ</t>
  </si>
  <si>
    <t>7) Tháng: Dùng hàm lấy ra tháng hiện hành.</t>
  </si>
  <si>
    <t>BÀI THỰC HÀNH EXCEL SỐ 3</t>
  </si>
  <si>
    <t>Mã
hàng</t>
  </si>
  <si>
    <t>Tên hàng</t>
  </si>
  <si>
    <t>Số
lượng</t>
  </si>
  <si>
    <t>Đơn giá</t>
  </si>
  <si>
    <t>Tiền
chiết
khấu</t>
  </si>
  <si>
    <t>Thành
tiền</t>
  </si>
  <si>
    <t>ML01</t>
  </si>
  <si>
    <t>ML02</t>
  </si>
  <si>
    <t>ML03</t>
  </si>
  <si>
    <t>MG01</t>
  </si>
  <si>
    <t>MG02</t>
  </si>
  <si>
    <t>TV01</t>
  </si>
  <si>
    <t>TV02</t>
  </si>
  <si>
    <t>TL01</t>
  </si>
  <si>
    <t>Máy lạnh SANYO</t>
  </si>
  <si>
    <t>Máy lạnh HITACHI</t>
  </si>
  <si>
    <t>Máy lạnh NATIONAL</t>
  </si>
  <si>
    <t>Máy giặt HITACHI</t>
  </si>
  <si>
    <t>Máy giặt NATIONAL</t>
  </si>
  <si>
    <t>Tivi LG</t>
  </si>
  <si>
    <t>Tivi SONY</t>
  </si>
  <si>
    <t>Tủ lạnh HITACHI</t>
  </si>
  <si>
    <t>2) Định dạng cột Đơn giá có dấu phân cách hàng ngàn và đơn vị là VND.</t>
  </si>
  <si>
    <t>3) Tính Tiền chiết khấu như sau:
 Tiền chiết khấu = Đơn giá * Số lượng * Phần trăn chiết khấu.
 Với: phần trăm chiết khấu là 5% nếu số lượng &gt; 10,
         phần trăm chiết khấu là 2% nếu 8 &lt;= số lượng &lt;= 10,
         phần trăm chiết khấu là 1% nếu 5 &lt;= số lượng &lt;8,
         phần trăm chiết khấu là 0 nếu số lượng &lt; 5.</t>
  </si>
  <si>
    <t>4) Thành tiền = Đơn giá * Số lượng - Tiền chiết khấu.</t>
  </si>
  <si>
    <t>5) Tính tổng cộng cho các cột Tiền chiết khấu và Thành tiền.</t>
  </si>
  <si>
    <t>6) Sắp xếp bảng theo thứ tự giảm dần của cột Thành tiền. (Vào Data/Sort)</t>
  </si>
  <si>
    <t>BÀI THỰC HÀNH EXCEL SỐ 4</t>
  </si>
  <si>
    <t>BẢNG THEO DÕI NHẬP XUẤT HÀNG</t>
  </si>
  <si>
    <t>Nhập</t>
  </si>
  <si>
    <t>Xuất</t>
  </si>
  <si>
    <t>Tiền</t>
  </si>
  <si>
    <t>Thuế</t>
  </si>
  <si>
    <t>A001Y</t>
  </si>
  <si>
    <t>B012N</t>
  </si>
  <si>
    <t>B003Y</t>
  </si>
  <si>
    <t>A011N</t>
  </si>
  <si>
    <t>B054Y</t>
  </si>
  <si>
    <t>2) Tính cột Xuất như sau:
    + Nếu Mã hàng có ký tự đầu là A thì Xuất = 60% * Nhập
    + Nếu Mã hàng có ký tự đầu là B thì Xuất = 70% * Nhập</t>
  </si>
  <si>
    <t>3) Tính Đơn giá như sau:
    + Nếu Mã hàng có ký tự cuối là Y thì Đơn giá = 110000
    + Nếu Mã hàng có ký tự cuối là N thì Đơn giá = 135000</t>
  </si>
  <si>
    <t>4) Tính cột Tiền = Xuất * Đơn giá.</t>
  </si>
  <si>
    <t>5) Cột Thuế được tính như sau:
    + Nếu Mã hàng có ký tự đầu là A và ký tự cuối là Y thì Thuế = 8% của Tiền
    + Nếu Mã hàng có ký tự đầu là A và ký tự cuối là N thì Thuế = 11% của Tiền
    + Nếu Mã hàng có ký tự đầu là B và ký tự cuối là Y thì Thuế = 17% của Tiền
    + Nếu Mã hàng có ký tự đầu là B và ký tự cuối là N thì Thuế = 22% của Tiền.</t>
  </si>
  <si>
    <t>6) Còn lại = Phụ cấp chức vụ + Lương - Tạm ứng.</t>
  </si>
  <si>
    <t>BÀI THỰC HÀNH EXCEL SỐ 5</t>
  </si>
  <si>
    <t>STT</t>
  </si>
  <si>
    <t>DANH SÁCH THI TUYỂN</t>
  </si>
  <si>
    <t>NHẬP ĐIỂM</t>
  </si>
  <si>
    <t>LT</t>
  </si>
  <si>
    <t>TH</t>
  </si>
  <si>
    <t>LÝ
THUYẾT</t>
  </si>
  <si>
    <t>THỰC
HÀNH</t>
  </si>
  <si>
    <t>ĐTB</t>
  </si>
  <si>
    <t>XẾP
LOẠI</t>
  </si>
  <si>
    <t>Nguyễn Thái Nga</t>
  </si>
  <si>
    <t>Trương Ngọc Lan</t>
  </si>
  <si>
    <t>Lý Cẩm Nhi</t>
  </si>
  <si>
    <t>Lưu Thùy Nhi</t>
  </si>
  <si>
    <t>Trần Thị Bích Tuyền</t>
  </si>
  <si>
    <t>Điểm</t>
  </si>
  <si>
    <t>Xếp loại</t>
  </si>
  <si>
    <t>Rớt</t>
  </si>
  <si>
    <t>Trung bình</t>
  </si>
  <si>
    <t>Khá</t>
  </si>
  <si>
    <t>Giỏi</t>
  </si>
  <si>
    <t>BẢNG XẾP LOẠI</t>
  </si>
  <si>
    <t>TÊN THÍ SINH</t>
  </si>
  <si>
    <t>BÀI THỰC HÀNH EXCEL SỐ 6</t>
  </si>
  <si>
    <t>PHIẾU GIAO NHẬN</t>
  </si>
  <si>
    <t>LƯỢNG</t>
  </si>
  <si>
    <t>ĐƠN GIÁ</t>
  </si>
  <si>
    <t>THÀNH
TIỀN</t>
  </si>
  <si>
    <t>XB01</t>
  </si>
  <si>
    <t>S001</t>
  </si>
  <si>
    <t>T001</t>
  </si>
  <si>
    <t>KHUYẾN
MÃI</t>
  </si>
  <si>
    <t>Tổng cộng:</t>
  </si>
  <si>
    <t>MÃ SP</t>
  </si>
  <si>
    <t>TÊN
SP</t>
  </si>
  <si>
    <t>Tên SP</t>
  </si>
  <si>
    <t>Mã SP</t>
  </si>
  <si>
    <t>Xà bông LifeBoy</t>
  </si>
  <si>
    <t>Súp Knor</t>
  </si>
  <si>
    <t>SẢN PHẨM</t>
  </si>
  <si>
    <t>1) TÊN SP: Căn cứ vào MÃ SP, tra cứu trong bảng SẢN PHẨM.</t>
  </si>
  <si>
    <t>2) ĐƠN GIÁ: Căn cứ vào MÃ SP, tra cứu trong bảng SẢN PHẨM.</t>
  </si>
  <si>
    <t>3) Tính số lượng sản phẩm được khuyến mãi cho các mặt hàng theo quy tắc
    mua 5 tặng 1, cụ thể như sau (theo Lượng):</t>
  </si>
  <si>
    <t>- Từ 1 đến 4: không được tặng</t>
  </si>
  <si>
    <t>- Từ 5 đến 9: tặng 1 sản phẩm</t>
  </si>
  <si>
    <t>- Từ 10 đến 14: tặng 2 sản phẩm</t>
  </si>
  <si>
    <t>- Từ 15 đến 19: tặng 3 sản phẩm</t>
  </si>
  <si>
    <t>BÀI THỰC HÀNH EXCEL SỐ 7</t>
  </si>
  <si>
    <t>SỐ
TT</t>
  </si>
  <si>
    <t>HỌ VÀ TÊN</t>
  </si>
  <si>
    <t>MÃ SỐ NGÀNH-
ƯU TIÊN</t>
  </si>
  <si>
    <t>TOÁN</t>
  </si>
  <si>
    <t>LÝ</t>
  </si>
  <si>
    <t>ĐIỂM
ƯU TIÊN</t>
  </si>
  <si>
    <t>TỔNG
CỘNG</t>
  </si>
  <si>
    <t>KẾT
QUẢ</t>
  </si>
  <si>
    <t>TÊN
NGÀNH</t>
  </si>
  <si>
    <t>CỘNG
ĐIỂM</t>
  </si>
  <si>
    <t>Lê Văn Bình</t>
  </si>
  <si>
    <t>Trần Thị Cơ</t>
  </si>
  <si>
    <t>Lý Thị Loan</t>
  </si>
  <si>
    <t>Trần Hoàng Thái</t>
  </si>
  <si>
    <t>A1</t>
  </si>
  <si>
    <t>B3</t>
  </si>
  <si>
    <t>C2</t>
  </si>
  <si>
    <t>C4</t>
  </si>
  <si>
    <t>Mã ngành</t>
  </si>
  <si>
    <t>A</t>
  </si>
  <si>
    <t>B</t>
  </si>
  <si>
    <t>C</t>
  </si>
  <si>
    <t>Tên ngành</t>
  </si>
  <si>
    <t>Tin học</t>
  </si>
  <si>
    <t>Lý</t>
  </si>
  <si>
    <t>Hóa</t>
  </si>
  <si>
    <t>Mã
ưu tiên</t>
  </si>
  <si>
    <t>NGÀNH
HỌC</t>
  </si>
  <si>
    <t>2) CỘNG ĐIỂM = (TOÁN*2 + LÝ)</t>
  </si>
  <si>
    <t>ĐIỂM ƯU TIÊN</t>
  </si>
  <si>
    <t>4) TỔNG CỘNG = CỘNG ĐIỂM + ĐIỂM ƯU TIÊN.</t>
  </si>
  <si>
    <t>5) KẾT QuẢ: Nếu TỔNG CỘNG &gt; 18 thì ghi Đậu, ngược lại ghi Rớt.</t>
  </si>
  <si>
    <t>1) TÊN NGÀNH: Căn cứ vào ký tự đầu của MÃ SỐ NGÀNH-ƯU TIÊN,
tra cứu trong bảng NGÀNH HỌC.</t>
  </si>
  <si>
    <t>3) ĐIỂM ƯU TIÊN: Căn cứ vào ký tự cuối của MÃ SỐ NGÀNH-ƯU TIÊN,
tra trong bảng ĐIỂM ƯU TIÊN.</t>
  </si>
  <si>
    <t>BẢNG KẾT QUẢ TUYỂN SINH</t>
  </si>
  <si>
    <t>BÀI THỰC HÀNH EXCEL SỐ 8</t>
  </si>
  <si>
    <t>BÁO CÁO BÁN HÀNG</t>
  </si>
  <si>
    <t>MÃ MH</t>
  </si>
  <si>
    <t>MẶT HÀNG</t>
  </si>
  <si>
    <t>SỐ LƯỢNG</t>
  </si>
  <si>
    <t>PHÍ
CHUYÊN CHỞ</t>
  </si>
  <si>
    <t>HD1</t>
  </si>
  <si>
    <t>FD1</t>
  </si>
  <si>
    <t>MS1</t>
  </si>
  <si>
    <t>SD1</t>
  </si>
  <si>
    <t>DD1</t>
  </si>
  <si>
    <t>HD2</t>
  </si>
  <si>
    <t>MS2</t>
  </si>
  <si>
    <t>DD2</t>
  </si>
  <si>
    <t>FD</t>
  </si>
  <si>
    <t>HD</t>
  </si>
  <si>
    <t>MS</t>
  </si>
  <si>
    <t>SD</t>
  </si>
  <si>
    <t>DD</t>
  </si>
  <si>
    <t>Đĩa cứng</t>
  </si>
  <si>
    <t>Đĩa mềm</t>
  </si>
  <si>
    <t>Mouse</t>
  </si>
  <si>
    <t>SD Ram</t>
  </si>
  <si>
    <t>DD Ram</t>
  </si>
  <si>
    <t>1) MẶT HÀNG: Căn cứ vào MÃ MH, tra cứu ở bảng ĐƠN GIÁ.</t>
  </si>
  <si>
    <t>2) ĐƠN GIÁ: Căn cứ vào MÃ MH, tra cứu ở bảng ĐƠN GIÁ.</t>
  </si>
  <si>
    <t>3) PHÍ CHUYÊN CHỞ:</t>
  </si>
  <si>
    <t xml:space="preserve">   = 1% * ĐƠN GIÁ đối với mặt hàng loại 1 và 5% * ĐƠN GIÁ đối với mặt hàng loại 2.</t>
  </si>
  <si>
    <t>4) THÀNH TIỀN = SỐ LƯỢNG * (ĐƠN GIÁ + PHÍ CHUYÊN CHỞ).</t>
  </si>
  <si>
    <t>5) TỔNG CỘNG = THÀNH TIỀN - TIỀN GIẢM biết rằng nếu THÀNH TIỀN &gt;=1000
    sẽ giảm 1%*THÀNH TIỀN và định dạng với không số lẻ.</t>
  </si>
  <si>
    <t>BẢNG THỐNG KÊ</t>
  </si>
  <si>
    <t>Số lượng đã bán:</t>
  </si>
  <si>
    <r>
      <t xml:space="preserve">* </t>
    </r>
    <r>
      <rPr>
        <b/>
        <u/>
        <sz val="12"/>
        <rFont val="Times New Roman"/>
        <family val="1"/>
      </rPr>
      <t>Chú giải:</t>
    </r>
    <r>
      <rPr>
        <sz val="12"/>
        <rFont val="Times New Roman"/>
        <family val="1"/>
      </rPr>
      <t xml:space="preserve"> 2 ký tự đầu của MÃ MH cho biết Mặt hàng, ký tự cuối của MÃ MH cho biết
                   Đơn giá (Loại 1 hay Loại 2).</t>
    </r>
  </si>
  <si>
    <t>BÀI THỰC HÀNH EXCEL SỐ 9</t>
  </si>
  <si>
    <t>NGÀY</t>
  </si>
  <si>
    <t>BẮT ĐẦU</t>
  </si>
  <si>
    <t>KẾT THÚC</t>
  </si>
  <si>
    <t>SỐ PHÚT</t>
  </si>
  <si>
    <t>TỈNH</t>
  </si>
  <si>
    <t>TIỀN</t>
  </si>
  <si>
    <t>DTP</t>
  </si>
  <si>
    <t>AGG</t>
  </si>
  <si>
    <t>1) SỐ GiỜ = KẾT THÚC - BẮT ĐẦU.</t>
  </si>
  <si>
    <t>Tỉnh</t>
  </si>
  <si>
    <t>SỐ GIỜ</t>
  </si>
  <si>
    <t>2) SỐ PHÚT = GIỜ * 60 + PHÚT + GIÂY/60, với GIỜ, PHÚT, GIÂY là các giá trị giờ, phút, giây
    ở ô SỐ GIỜ tương ứng. Định dạng với 2 số lẻ.</t>
  </si>
  <si>
    <t>HNI</t>
  </si>
  <si>
    <t>BDG</t>
  </si>
  <si>
    <t>3) ĐƠN GIÁ: Căn cứ vào TỈNH, tra cứu trong bảng ĐƠN GIÁ.</t>
  </si>
  <si>
    <t>4) TIỀN = SỐ PHÚT * ĐƠN GIÁ.</t>
  </si>
  <si>
    <t>Số cuộc gọi từng tỉnh:</t>
  </si>
  <si>
    <t>AG</t>
  </si>
  <si>
    <t>BD</t>
  </si>
  <si>
    <t>BẢNG KÊ CHI TIẾT ĐẠI LÝ BƯU ĐIỆN TRONG NGÀY</t>
  </si>
  <si>
    <t>BẢNG TÍNH TIỀN NHẬP HÀNG</t>
  </si>
  <si>
    <t>Tên
hàng</t>
  </si>
  <si>
    <t>Loại
hàng</t>
  </si>
  <si>
    <t>Giá</t>
  </si>
  <si>
    <t>Trị
giá</t>
  </si>
  <si>
    <t>Phí
vận chuyển</t>
  </si>
  <si>
    <t>Radio</t>
  </si>
  <si>
    <t>Casette</t>
  </si>
  <si>
    <t>Đầu máy</t>
  </si>
  <si>
    <t>D</t>
  </si>
  <si>
    <t>Tủ lạnh</t>
  </si>
  <si>
    <t>Máy lạnh</t>
  </si>
  <si>
    <t>Yêu cầu:</t>
  </si>
  <si>
    <t>1) Nhập số liệu cho bảng tính</t>
  </si>
  <si>
    <t>2) Định dạng cột GIÁ có dấu phân cách hàng ngàn và đơn vị VND.</t>
  </si>
  <si>
    <t>3) Tính Trị giá như sau: Trị giá = Số lượng * Giá</t>
  </si>
  <si>
    <t>4) Tính Thuế như sau:</t>
  </si>
  <si>
    <t>Thuế = 10% * Trị giá nếu Loại hàng là A</t>
  </si>
  <si>
    <t>Thuế = 20% * Trị giá nếu Loại hàng là B</t>
  </si>
  <si>
    <t>Thuế = 30% * Trị giá nếu Loại hàng là C</t>
  </si>
  <si>
    <t>Thuế = 0 với các loại hàng khác</t>
  </si>
  <si>
    <t>5) Tính Tổng Số lượng và Tổng Trị giá</t>
  </si>
  <si>
    <t>6) Tính Phí vận chuyển như sau:</t>
  </si>
  <si>
    <t>Phí vận chuyển = (Tổng trị giá / Tổng số lượng) * Số lượng * 10%</t>
  </si>
  <si>
    <t>7) Tiền = Trị giá + Thuế + Phí vận chuyển</t>
  </si>
  <si>
    <t>8) Sắp xếp bảng tính tăng dần theo cột Phí vận chuyển</t>
  </si>
  <si>
    <t>BẢNG TÍNH TIỀN ĐIỆN</t>
  </si>
  <si>
    <t>LOẠI
SD</t>
  </si>
  <si>
    <t>CHỈ SỐ
ĐẦU</t>
  </si>
  <si>
    <t>CHỈ SỐ
CUỐI</t>
  </si>
  <si>
    <t>HỆ SỐ</t>
  </si>
  <si>
    <t>PHỤ
TRỘI</t>
  </si>
  <si>
    <t>NN</t>
  </si>
  <si>
    <t>TT</t>
  </si>
  <si>
    <t>KD</t>
  </si>
  <si>
    <t>CN</t>
  </si>
  <si>
    <t>2) Cột Hệ số được tính như sau:</t>
  </si>
  <si>
    <t>- Nếu Loại SD là "KD" thì Hệ số = 3</t>
  </si>
  <si>
    <t>- Nếu Loại SD là "NN" thì Hệ số = 5</t>
  </si>
  <si>
    <t>- Nếu Loại SD là "TT" thì Hệ số = 4</t>
  </si>
  <si>
    <t>- Nếu Loại SD là "CN" thì Hệ số = 2</t>
  </si>
  <si>
    <t>4) Tính Phụ trội như sau:</t>
  </si>
  <si>
    <t>6) Sắp xếp bảng tính giảm dần theo cột Cộng.</t>
  </si>
  <si>
    <t>7) Tháng: Dùng hàm lấy ra tháng, năm hiện tại.</t>
  </si>
  <si>
    <t>BẢNG CHI PHÍ VẬN CHUYỂN</t>
  </si>
  <si>
    <t>Tỷ giá USD:</t>
  </si>
  <si>
    <t>CHỦ
HÀNG</t>
  </si>
  <si>
    <t>LOẠI
HÀNG</t>
  </si>
  <si>
    <t>ĐỊNH
MỨC</t>
  </si>
  <si>
    <t>TRỌNG
LƯỢNG</t>
  </si>
  <si>
    <t>GIÁ
CƯỚC</t>
  </si>
  <si>
    <t>TIỀN
PHẠT</t>
  </si>
  <si>
    <t>THÀNH
TIỀN
(VN)</t>
  </si>
  <si>
    <t>Cty A</t>
  </si>
  <si>
    <t>XN B</t>
  </si>
  <si>
    <t>Tổ hợp C</t>
  </si>
  <si>
    <t>DNTN D</t>
  </si>
  <si>
    <t>Cty E</t>
  </si>
  <si>
    <t>XN F</t>
  </si>
  <si>
    <t>Cty G</t>
  </si>
  <si>
    <t>BẢNG ĐỊNH MỨC VÀ GIÁ CƯỚC</t>
  </si>
  <si>
    <t>3) Tính TIỀN PHẠT như sau:</t>
  </si>
  <si>
    <t>-Nếu TRỌNG LƯỢNG &gt; ĐỊNH MỨC thì:</t>
  </si>
  <si>
    <t xml:space="preserve">    TIỀN PHẠT = (TRỌNG LƯỢNG - ĐỊNH MỨC) * 20% * GIÁ CƯỚC</t>
  </si>
  <si>
    <t>-Ngược lại: TIỀNPHẠT = 0.</t>
  </si>
  <si>
    <t>4) Tính THÀNH TIỀN như sau:</t>
  </si>
  <si>
    <t>THÀNH TIỀN = (GIÁ CƯỚC + TIỀN PHẠT) * Tỷ giá USD</t>
  </si>
  <si>
    <t>5) Sắp xếp bảng tính giảm dần theo cột THÀNH TIỀN (VN).</t>
  </si>
  <si>
    <t>Bảng 1- BẢNG ĐIỂM CHUẨN</t>
  </si>
  <si>
    <t>Bảng 2- BẢNG ĐIỂM HỌC BỔNG</t>
  </si>
  <si>
    <t>Mã
ngành</t>
  </si>
  <si>
    <t>Ngành
thi</t>
  </si>
  <si>
    <t>Điểm
chuẩn 1</t>
  </si>
  <si>
    <t>Điểm
chuẩn 2</t>
  </si>
  <si>
    <t>Máy tính</t>
  </si>
  <si>
    <t>Điểm HB</t>
  </si>
  <si>
    <t>Điện tử</t>
  </si>
  <si>
    <t>Cơ khí</t>
  </si>
  <si>
    <t>KẾT QUẢ TUYỂN SINH NĂM 2005</t>
  </si>
  <si>
    <t>Mã
số</t>
  </si>
  <si>
    <t>Họ</t>
  </si>
  <si>
    <t>Tên</t>
  </si>
  <si>
    <t>Khu
vực</t>
  </si>
  <si>
    <t>Toán</t>
  </si>
  <si>
    <t>Kết
quả</t>
  </si>
  <si>
    <t>A101</t>
  </si>
  <si>
    <t>Trung</t>
  </si>
  <si>
    <t>B102</t>
  </si>
  <si>
    <t>Kiều</t>
  </si>
  <si>
    <t>Nga</t>
  </si>
  <si>
    <t>C203</t>
  </si>
  <si>
    <t>Mạnh</t>
  </si>
  <si>
    <t>D204</t>
  </si>
  <si>
    <t>Phạm</t>
  </si>
  <si>
    <t>Uyên</t>
  </si>
  <si>
    <t>A205</t>
  </si>
  <si>
    <t>Tùng</t>
  </si>
  <si>
    <t>C106</t>
  </si>
  <si>
    <t>Hùng</t>
  </si>
  <si>
    <t>D107</t>
  </si>
  <si>
    <t>Hoa</t>
  </si>
  <si>
    <t>A208</t>
  </si>
  <si>
    <t>Lâm</t>
  </si>
  <si>
    <t>1) Chèn vào trước cột Kết quả hai cột: Tổng cộng, Điểm chuẩn.</t>
  </si>
  <si>
    <t>2) Sắp xếp bảng tính KẾT QUẢ TUYỂN SINH theo thứ tự Tên tăng dần.</t>
  </si>
  <si>
    <t>3) Lập công thức điền dữ liệu cho các cột Khu vực và Ngành thi
tương ứng cho từng thí sinh.</t>
  </si>
  <si>
    <t>Trong đó:</t>
  </si>
  <si>
    <t>- Khu vực là ký tự thứ 2 của Mã số</t>
  </si>
  <si>
    <t>- Ngành thi: dựa vào ký tự đầu của Mã số và Bảng 1.</t>
  </si>
  <si>
    <t>4) Từ ký tự đầu của Mã số (Mã ngành), Khu vực và Bảng 1,
hãy điền dữ liệu cho cột Điểm chuẩn.</t>
  </si>
  <si>
    <t>Trong đó, nếu thí sinh thuộc khu vực 1 thì lấy Điểm chuẩn1, ngược lại lấy Điểm chuẩn2.</t>
  </si>
  <si>
    <t>5) Tính Tổng cộng là tổng điểm của 3 môn.</t>
  </si>
  <si>
    <t>6) Hãy lập công thức điền Kết quả như sau:</t>
  </si>
  <si>
    <t xml:space="preserve"> Nếu thí sinh có điểm Tổng cộng &gt;= Điểm chuẩn của ngành mình dự thi</t>
  </si>
  <si>
    <t>thì sẽ có kết quả là "Đậu", ngược lại là "Rớt".</t>
  </si>
  <si>
    <t>8) Thêm cột Học bổng và lập công thức điền vào đó là "Có" nếu điểm Tổng cộng của</t>
  </si>
  <si>
    <t>thí sinh &gt;= Điểm học bổng, trường hợp ngược lại để trống.</t>
  </si>
  <si>
    <t>Số TS
có học bổng</t>
  </si>
  <si>
    <r>
      <t xml:space="preserve">6) Trang trí cho bảng tính và lưu lại với tên </t>
    </r>
    <r>
      <rPr>
        <b/>
        <sz val="12"/>
        <rFont val="Times New Roman"/>
        <family val="1"/>
      </rPr>
      <t>Bai10.xls</t>
    </r>
  </si>
  <si>
    <t>BÀI THỰC HÀNH EXCEL SỐ 10</t>
  </si>
  <si>
    <r>
      <t xml:space="preserve">7) Trang trí cho bảng tính và lưu lại với tên </t>
    </r>
    <r>
      <rPr>
        <b/>
        <sz val="12"/>
        <rFont val="Times New Roman"/>
        <family val="1"/>
      </rPr>
      <t>Bai11.xls</t>
    </r>
  </si>
  <si>
    <t>BÀI THỰC HÀNH EXCEL SỐ 11</t>
  </si>
  <si>
    <t>BÀI THỰC HÀNH EXCEL SỐ 12</t>
  </si>
  <si>
    <t>BÀI THỰC HÀNH EXCEL SỐ 13</t>
  </si>
  <si>
    <t>10) Rút trích thông tin của các thí sinh của các thí sinh dự thi khối A.</t>
  </si>
  <si>
    <t>BÀI THỰC HÀNH EXCEL SỐ 14</t>
  </si>
  <si>
    <t>Tỉ giá:</t>
  </si>
  <si>
    <t>MÃ
HÀNG</t>
  </si>
  <si>
    <t>NGÀY SX</t>
  </si>
  <si>
    <t>NHẬP</t>
  </si>
  <si>
    <t>XUẤT</t>
  </si>
  <si>
    <t>ĐƠN GIÁ
(USD)</t>
  </si>
  <si>
    <t>TRỊ GIÁ
(VNĐ)</t>
  </si>
  <si>
    <t>TV</t>
  </si>
  <si>
    <t>MPT</t>
  </si>
  <si>
    <t>ML</t>
  </si>
  <si>
    <t>MDT</t>
  </si>
  <si>
    <t>TL</t>
  </si>
  <si>
    <t>x</t>
  </si>
  <si>
    <t>Đơn giá (USD)</t>
  </si>
  <si>
    <t>Ti vi</t>
  </si>
  <si>
    <t>Máy photo</t>
  </si>
  <si>
    <t>Máy điện thoại</t>
  </si>
  <si>
    <t>Tổng SL xuất</t>
  </si>
  <si>
    <t>Tổng SL nhập</t>
  </si>
  <si>
    <t>Mô tả:</t>
  </si>
  <si>
    <t>1) Tên hàng: Dựa vào Mã hàng, tra trong Bảng Hàng hóa.</t>
  </si>
  <si>
    <t>- Cột Nhập và cột Xuất: Tùy theo cột nào có đánh dấu x để biết được là hàng Nhập hay Xuất.</t>
  </si>
  <si>
    <t>2) Đơn giá (USD): Dựa vào Mã hàng và Nhập hay Xuất, tra trong Bảng Hàng hóa.</t>
  </si>
  <si>
    <t>3) Trị giá (VNĐ): Số lượng * Đơn giá (USD) * Tỉ giá. Tuy nhiên nếu mặt hàng xuất trong ngày</t>
  </si>
  <si>
    <t>20/01/2005 thì giảm 5% Đơn giá.</t>
  </si>
  <si>
    <t>5) Tổng cộng: Tính tổng Số lượng, Tổng trị giá, Có bao nhiêu mặt hàng khuyến mãi.</t>
  </si>
  <si>
    <t>6) Sắp xếp lại bảng tính theo thứ tự tăng dần của Mã hàng, nếu trùng thì sắp giảm dần theo Số lượng.</t>
  </si>
  <si>
    <t>7) Rút trích thông tin của các mặt hàng được nhập trong 15 ngày đầu tiên của tháng 1 năm 2005.</t>
  </si>
  <si>
    <t>12) Dựa vào bảng thống kê trên, hãy vẽ bảng đồ dạng PIE phản ánh tỉ lệ thí sinh đậu, rớt.</t>
  </si>
  <si>
    <t>9) Dựa vào BẢNG THỐNG KÊ, hãy vẽ bảng đồ dạng Column phản ánh tỉ lệ tổng SL nhập</t>
  </si>
  <si>
    <t>của các loại mặt hàng.</t>
  </si>
  <si>
    <t>BÀI THỰC HÀNH EXCEL SỐ 15</t>
  </si>
  <si>
    <t>Mã hàng</t>
  </si>
  <si>
    <t>Số lượng</t>
  </si>
  <si>
    <t>Thành tiền</t>
  </si>
  <si>
    <t>Trả trước</t>
  </si>
  <si>
    <t>Còn lại</t>
  </si>
  <si>
    <t>S05N</t>
  </si>
  <si>
    <t>K03N</t>
  </si>
  <si>
    <t>G06N</t>
  </si>
  <si>
    <t>X06X</t>
  </si>
  <si>
    <t>S04N</t>
  </si>
  <si>
    <t>K10X</t>
  </si>
  <si>
    <t>X09N</t>
  </si>
  <si>
    <t>BẢNG 1</t>
  </si>
  <si>
    <t>Mã số</t>
  </si>
  <si>
    <t>K</t>
  </si>
  <si>
    <t>G</t>
  </si>
  <si>
    <t>T</t>
  </si>
  <si>
    <t>S</t>
  </si>
  <si>
    <t>X</t>
  </si>
  <si>
    <t>Vải Katê</t>
  </si>
  <si>
    <t>Gấm T.hải</t>
  </si>
  <si>
    <t>Vải Tole</t>
  </si>
  <si>
    <t>Vải Silk</t>
  </si>
  <si>
    <t>Vải xô</t>
  </si>
  <si>
    <t>ĐG (đ/m)</t>
  </si>
  <si>
    <t>Từ tháng</t>
  </si>
  <si>
    <t>Tỉ lệ</t>
  </si>
  <si>
    <t>BẢNG 2</t>
  </si>
  <si>
    <t>Tháng</t>
  </si>
  <si>
    <t>Từ tháng 01 -&gt; tháng 03: Tỉ lệ = 1.2%</t>
  </si>
  <si>
    <t>Từ tháng 04 -&gt; tháng 09: Tỉ lệ = 1.5%</t>
  </si>
  <si>
    <t>Từ tháng 09 -&gt; tháng 12: Tỉ lệ = 1.75%</t>
  </si>
  <si>
    <t>1 -&gt; 3</t>
  </si>
  <si>
    <t>4 -&gt; 6</t>
  </si>
  <si>
    <t>Lưu ý:</t>
  </si>
  <si>
    <t>- Định dạng các cột đơn vị tiền tệ 1,000 VND hay 1,000 USD (thêm phần thập phân - nếu có),</t>
  </si>
  <si>
    <t>canh lề phải.</t>
  </si>
  <si>
    <t>- Ký tự đầu của Mã hàng cho biết Mã số của mặt hàng.</t>
  </si>
  <si>
    <t>- 2 ký tự thứ 2, 3 của Mã hàng cho biết tháng nhập hàng.</t>
  </si>
  <si>
    <t>- Ký tự cuối của Mã hàng cho biết hàng này được nhập (N) hay được xuất (X).</t>
  </si>
  <si>
    <t>BẢNG HÀNG HÓA:</t>
  </si>
  <si>
    <t>BẢNG THỐNG KÊ:</t>
  </si>
  <si>
    <t>1) Tên hàng: Dựa vào Mã số tra trong BẢNG 1 để lấy tên hàng tương ứng.</t>
  </si>
  <si>
    <t>2) Thành tiền = Số lượng * Đơn giá (đ/m). Biết rằng:</t>
  </si>
  <si>
    <t>+ Đơn giá (đ/m): Dựa vào Mã số, tra trong BẢNG 1 để lấy đơn giá tương ứng.</t>
  </si>
  <si>
    <t>3) Thuế = Thành tiền * Tỉ lệ. Biết rằng:</t>
  </si>
  <si>
    <t>+ Tỉ lệ: Dựa vào 2 ký tự thứ 2, 3 của Mã hàng để lấy Tỉ lệ tương ứng trong BẢNG 2.</t>
  </si>
  <si>
    <t>4) Trả trước: Biết rằng:</t>
  </si>
  <si>
    <t>+ Nếu Thành tiền &gt;= 5000000 thì Trả trước = 75% * Thành tiền,</t>
  </si>
  <si>
    <t>5) Còn lại = Thành tiền - Trả trước.</t>
  </si>
  <si>
    <t>7) Rút trích thông tin của mặt hàng "Vải Katê" được nhập từ tháng 3 trở về sau.</t>
  </si>
  <si>
    <t>4) THÀNH TIỀN = (LƯỢNG - KHUYẾN MÃI) * ĐƠN GIÁ.</t>
  </si>
  <si>
    <t>1) Nhập số liệu và trang trí cho bảng tính.</t>
  </si>
  <si>
    <t>2) Tính ĐỊNH MỨC và GIÁ CƯỚC dựa vào LOẠI HÀNG.</t>
  </si>
  <si>
    <t>BÀI THỰC HÀNH EXCEL SỐ 16</t>
  </si>
  <si>
    <t>- Phụ trội = 0 nếu (Chỉ số cuối - Chỉ số đầu) &lt; 50</t>
  </si>
  <si>
    <t>- Phụ trội = Thành tiền * 35% nếu 50 &lt;= (Chỉ số cuối - Chỉ số đầu) &lt;= 100</t>
  </si>
  <si>
    <t>- Phụ trội = Thành tiền * 100% nếu (Chỉ số cuối - Chỉ số đầu) &gt; 100</t>
  </si>
  <si>
    <t>HỌ TÊN</t>
  </si>
  <si>
    <t>MÃ NV</t>
  </si>
  <si>
    <t>TÊN
ĐƠN VỊ</t>
  </si>
  <si>
    <t>SỐ LƯỢNG
SP</t>
  </si>
  <si>
    <t>THỰC LÃNH</t>
  </si>
  <si>
    <t>Bình</t>
  </si>
  <si>
    <t>Công</t>
  </si>
  <si>
    <t>Danh</t>
  </si>
  <si>
    <t>Đào</t>
  </si>
  <si>
    <t>Giang</t>
  </si>
  <si>
    <t>Khoa</t>
  </si>
  <si>
    <t>Loan</t>
  </si>
  <si>
    <t>Minh</t>
  </si>
  <si>
    <t>01DH4</t>
  </si>
  <si>
    <t>02NH2</t>
  </si>
  <si>
    <t>03NH6</t>
  </si>
  <si>
    <t>04DH4</t>
  </si>
  <si>
    <t>05NH2</t>
  </si>
  <si>
    <t>06DH2</t>
  </si>
  <si>
    <t>07DH1</t>
  </si>
  <si>
    <t>08DH7</t>
  </si>
  <si>
    <t>09NH5</t>
  </si>
  <si>
    <t>10NH3</t>
  </si>
  <si>
    <t>SX-PX1</t>
  </si>
  <si>
    <t>SX-PX2</t>
  </si>
  <si>
    <t>QL-PX1</t>
  </si>
  <si>
    <t>QL-PX2</t>
  </si>
  <si>
    <t>SX-PX3</t>
  </si>
  <si>
    <t>SX-PX4</t>
  </si>
  <si>
    <t>QL-PX3</t>
  </si>
  <si>
    <t>QL-PX4</t>
  </si>
  <si>
    <t>1) Chèn vào giữa cột SỐ LƯỢNG SP và cộ TẠM ỨNG các cột: LƯƠNG SP, BHXH, HỆ SỐ,</t>
  </si>
  <si>
    <t>2) Lập công thức tính lương sản phẩm:</t>
  </si>
  <si>
    <t>BẢNG ĐƠN GIÁ</t>
  </si>
  <si>
    <t>SX</t>
  </si>
  <si>
    <t>QL</t>
  </si>
  <si>
    <t>PX1</t>
  </si>
  <si>
    <t>PX2</t>
  </si>
  <si>
    <t>PX3</t>
  </si>
  <si>
    <t>PX4</t>
  </si>
  <si>
    <t>BẢNG HỆ SỐ</t>
  </si>
  <si>
    <t>Bậc</t>
  </si>
  <si>
    <t>Hệ số</t>
  </si>
  <si>
    <t>3) Bảo hiểm xã hội (BHXH) được quy định bằng 5% lương sản phẩm nhưng chỉ tính cho</t>
  </si>
  <si>
    <t>những người có hợp đồng dài hạn và loại hợp đồng được ghi trong MÃ NV.</t>
  </si>
  <si>
    <t>(DH: Dài hạn, NH: Ngắn hạn)</t>
  </si>
  <si>
    <t>5) THU NHẬP: Nếu thuộc bộ phận quản lý (QL) thì THU NHẬP = LƯƠNG SP * HỆ SỐ,</t>
  </si>
  <si>
    <t>ngược lại: THU NHẬP chính là LƯƠNG SP.</t>
  </si>
  <si>
    <t>6) TẠM ỨNG: Công nhân có cấp bậc từ 5 trở lên sẽ được tạm ứng bằng 1/3 của mức</t>
  </si>
  <si>
    <t>THU NHẬP, ngược lại TẠM ỨNG là 1/5 mức THU NHẬP.</t>
  </si>
  <si>
    <t>8) THỰC LÃNH = THU NHẬP - (BHXH + TẠM ỨNG).</t>
  </si>
  <si>
    <t>10) Tháng: Dùng hàm lấy ra Tháng và Năm hiện tại. Vd: 09/2006.</t>
  </si>
  <si>
    <t>4) Điền dữ liệu vào cột HỆ SỐ dựa vào cấp bậc (là ký tự cuối của MÃ NV) và BẢNG HỆ SỐ.</t>
  </si>
  <si>
    <t>- Định dạng các cột số canh lề phải, theo định dạng 1,000 (có dấu phân cách hàng nghìn)</t>
  </si>
  <si>
    <t xml:space="preserve"> hay 1,000.00 (có dấu phân cách hàng nghìn, phần thập phân - nếu có).</t>
  </si>
  <si>
    <t>6) Sắp xếp lại bảng tính theo thứ tự tăng dần của Mã số, nếu trùng thì sắp giảm dần</t>
  </si>
  <si>
    <t>theo Thành tiền.</t>
  </si>
  <si>
    <t>BÀI THỰC HÀNH EXCEL SỐ 17</t>
  </si>
  <si>
    <t>BÁO CÁO BÁN HÀNG THÉP XÂY DỰNG</t>
  </si>
  <si>
    <t>Mã QG</t>
  </si>
  <si>
    <t>Ngày bán</t>
  </si>
  <si>
    <t>Trị giá</t>
  </si>
  <si>
    <t>Đơn vị tính: USD</t>
  </si>
  <si>
    <t>TR20C</t>
  </si>
  <si>
    <t>TA10C</t>
  </si>
  <si>
    <t>TR20T</t>
  </si>
  <si>
    <t>GO55T</t>
  </si>
  <si>
    <t>GIỜ</t>
  </si>
  <si>
    <t>TIỀN GIẢM</t>
  </si>
  <si>
    <t>TIỀN PHẢI TRẢ</t>
  </si>
  <si>
    <t>TRẢ MÁY</t>
  </si>
  <si>
    <t>NHẬN MÁY</t>
  </si>
  <si>
    <t>HÌNH THỨC THUÊ</t>
  </si>
  <si>
    <t>MÃ SỐ</t>
  </si>
  <si>
    <t>Trung Tâm Tin Học Văn Phòng Trí Tuệ Việt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</si>
</sst>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(&quot;$&quot;* #,##0.00_);_(&quot;$&quot;* \(#,##0.00\);_(&quot;$&quot;* &quot;-&quot;??_);_(@_)"/>
    <numFmt numFmtId="176" formatCode="_-* #,##0\ &quot;₫&quot;_-;\-* #,##0\ &quot;₫&quot;_-;_-* &quot;-&quot;\ &quot;₫&quot;_-;_-@_-"/>
    <numFmt numFmtId="186" formatCode="0.0"/>
    <numFmt numFmtId="187" formatCode="dd/mm"/>
    <numFmt numFmtId="204" formatCode="[$-1000000]h:mm;@"/>
    <numFmt numFmtId="205" formatCode="0&quot; Km/h&quot;"/>
    <numFmt numFmtId="211" formatCode="mm/yyyy"/>
  </numFmts>
  <fonts count="63" x14ac:knownFonts="1">
    <font>
      <sz val="10"/>
      <name val="Arial"/>
    </font>
    <font>
      <sz val="10"/>
      <name val="Arial"/>
    </font>
    <font>
      <sz val="8"/>
      <name val="Arial"/>
      <family val="2"/>
      <charset val="163"/>
    </font>
    <font>
      <sz val="12"/>
      <name val="Times New Roman"/>
      <family val="1"/>
    </font>
    <font>
      <b/>
      <u/>
      <sz val="12"/>
      <name val="Times New Roman"/>
      <family val="1"/>
    </font>
    <font>
      <b/>
      <sz val="12"/>
      <name val="Times New Roman"/>
      <family val="1"/>
    </font>
    <font>
      <b/>
      <sz val="8"/>
      <color indexed="81"/>
      <name val="Tahoma"/>
      <family val="2"/>
      <charset val="163"/>
    </font>
    <font>
      <sz val="8"/>
      <color indexed="81"/>
      <name val="Tahoma"/>
      <family val="2"/>
      <charset val="163"/>
    </font>
    <font>
      <sz val="11"/>
      <name val="Times New Roman"/>
      <family val="1"/>
    </font>
    <font>
      <sz val="15"/>
      <name val="Times New Roman"/>
      <family val="1"/>
    </font>
    <font>
      <b/>
      <i/>
      <u/>
      <sz val="12"/>
      <name val="Arial"/>
      <family val="2"/>
    </font>
    <font>
      <i/>
      <sz val="12"/>
      <name val="Times New Roman"/>
      <family val="1"/>
    </font>
    <font>
      <sz val="18"/>
      <name val="Times New Roman"/>
      <family val="1"/>
    </font>
    <font>
      <b/>
      <vertAlign val="superscript"/>
      <sz val="12"/>
      <name val="Times New Roman"/>
      <family val="1"/>
    </font>
    <font>
      <sz val="12"/>
      <name val="Times New Roman"/>
      <family val="1"/>
      <charset val="163"/>
    </font>
    <font>
      <b/>
      <sz val="12"/>
      <name val="Times New Roman"/>
      <family val="1"/>
      <charset val="163"/>
    </font>
    <font>
      <b/>
      <sz val="16"/>
      <name val="Times New Roman"/>
      <family val="1"/>
      <charset val="163"/>
    </font>
    <font>
      <sz val="12"/>
      <name val="Times New Roman"/>
      <family val="1"/>
      <charset val="163"/>
    </font>
    <font>
      <b/>
      <sz val="12"/>
      <name val="Times New Roman"/>
      <family val="1"/>
      <charset val="163"/>
    </font>
    <font>
      <sz val="12"/>
      <name val="Times New Roman"/>
      <family val="1"/>
      <charset val="163"/>
    </font>
    <font>
      <b/>
      <sz val="12"/>
      <name val="Times New Roman"/>
      <family val="1"/>
      <charset val="163"/>
    </font>
    <font>
      <b/>
      <sz val="12"/>
      <color indexed="10"/>
      <name val="Times New Roman"/>
      <family val="1"/>
      <charset val="163"/>
    </font>
    <font>
      <b/>
      <u/>
      <sz val="12"/>
      <name val="Times New Roman"/>
      <family val="1"/>
      <charset val="163"/>
    </font>
    <font>
      <b/>
      <i/>
      <sz val="12"/>
      <name val="Times New Roman"/>
      <family val="1"/>
      <charset val="163"/>
    </font>
    <font>
      <b/>
      <sz val="12"/>
      <color indexed="12"/>
      <name val="Times New Roman"/>
      <family val="1"/>
      <charset val="163"/>
    </font>
    <font>
      <sz val="12"/>
      <color indexed="12"/>
      <name val="Times New Roman"/>
      <family val="1"/>
      <charset val="163"/>
    </font>
    <font>
      <b/>
      <sz val="12"/>
      <color indexed="9"/>
      <name val="Times New Roman"/>
      <family val="1"/>
      <charset val="163"/>
    </font>
    <font>
      <sz val="12"/>
      <name val="Times New Roman"/>
      <family val="1"/>
      <charset val="163"/>
    </font>
    <font>
      <b/>
      <sz val="12"/>
      <name val="Times New Roman"/>
      <family val="1"/>
      <charset val="163"/>
    </font>
    <font>
      <b/>
      <sz val="12"/>
      <color indexed="9"/>
      <name val="Times New Roman"/>
      <family val="1"/>
    </font>
    <font>
      <b/>
      <vertAlign val="superscript"/>
      <sz val="12"/>
      <color indexed="9"/>
      <name val="Times New Roman"/>
      <family val="1"/>
    </font>
    <font>
      <b/>
      <sz val="12"/>
      <color indexed="9"/>
      <name val="Symbol"/>
      <family val="1"/>
      <charset val="2"/>
    </font>
    <font>
      <b/>
      <i/>
      <u/>
      <sz val="12"/>
      <name val="Times New Roman"/>
      <family val="1"/>
      <charset val="163"/>
    </font>
    <font>
      <i/>
      <sz val="12"/>
      <name val="Times New Roman"/>
      <family val="1"/>
      <charset val="163"/>
    </font>
    <font>
      <b/>
      <sz val="12"/>
      <name val="Times New Roman"/>
      <family val="1"/>
    </font>
    <font>
      <b/>
      <u/>
      <sz val="12"/>
      <name val="Times New Roman"/>
      <family val="1"/>
      <charset val="163"/>
    </font>
    <font>
      <sz val="12"/>
      <name val="Times New Roman"/>
      <family val="1"/>
      <charset val="163"/>
    </font>
    <font>
      <b/>
      <sz val="12"/>
      <name val="Times New Roman"/>
      <family val="1"/>
      <charset val="163"/>
    </font>
    <font>
      <b/>
      <sz val="12"/>
      <color indexed="12"/>
      <name val="Times New Roman"/>
      <family val="1"/>
      <charset val="163"/>
    </font>
    <font>
      <b/>
      <sz val="12"/>
      <color indexed="12"/>
      <name val="Times New Roman"/>
      <family val="1"/>
    </font>
    <font>
      <b/>
      <sz val="12"/>
      <color indexed="9"/>
      <name val="Times New Roman"/>
      <family val="1"/>
      <charset val="163"/>
    </font>
    <font>
      <b/>
      <sz val="12"/>
      <color indexed="10"/>
      <name val="Times New Roman"/>
      <family val="1"/>
      <charset val="163"/>
    </font>
    <font>
      <b/>
      <sz val="12"/>
      <color indexed="10"/>
      <name val="Times New Roman"/>
      <family val="1"/>
      <charset val="163"/>
    </font>
    <font>
      <b/>
      <u/>
      <sz val="12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i/>
      <sz val="12"/>
      <color indexed="48"/>
      <name val="Times New Roman"/>
      <family val="1"/>
      <charset val="163"/>
    </font>
    <font>
      <b/>
      <sz val="12"/>
      <color indexed="48"/>
      <name val="Times New Roman"/>
      <family val="1"/>
      <charset val="163"/>
    </font>
    <font>
      <b/>
      <sz val="16"/>
      <color indexed="10"/>
      <name val="Times New Roman"/>
      <family val="1"/>
    </font>
    <font>
      <b/>
      <sz val="18"/>
      <color indexed="12"/>
      <name val="Times New Roman"/>
      <family val="1"/>
      <charset val="163"/>
    </font>
    <font>
      <sz val="12"/>
      <name val="Times New Roman"/>
      <family val="1"/>
      <charset val="163"/>
    </font>
    <font>
      <b/>
      <i/>
      <u/>
      <sz val="12"/>
      <name val="Times New Roman"/>
      <family val="1"/>
      <charset val="163"/>
    </font>
    <font>
      <sz val="12"/>
      <color indexed="10"/>
      <name val="Times New Roman"/>
      <family val="1"/>
    </font>
    <font>
      <b/>
      <sz val="12"/>
      <color indexed="10"/>
      <name val="Times New Roman"/>
      <family val="1"/>
      <charset val="163"/>
    </font>
    <font>
      <b/>
      <sz val="12"/>
      <color indexed="10"/>
      <name val="Times New Roman"/>
      <family val="1"/>
    </font>
    <font>
      <b/>
      <sz val="12"/>
      <color indexed="12"/>
      <name val="Times New Roman"/>
      <family val="1"/>
      <charset val="163"/>
    </font>
    <font>
      <b/>
      <sz val="18"/>
      <color indexed="48"/>
      <name val="Times New Roman"/>
      <family val="1"/>
    </font>
    <font>
      <b/>
      <sz val="16"/>
      <color indexed="10"/>
      <name val="Times New Roman"/>
      <family val="1"/>
    </font>
    <font>
      <b/>
      <sz val="12"/>
      <color indexed="48"/>
      <name val="Times New Roman"/>
      <family val="1"/>
    </font>
    <font>
      <b/>
      <sz val="16"/>
      <color indexed="10"/>
      <name val="Times New Roman"/>
      <family val="1"/>
      <charset val="163"/>
    </font>
    <font>
      <b/>
      <sz val="22"/>
      <color rgb="FFFF0000"/>
      <name val="Times New Roman"/>
      <family val="1"/>
      <charset val="163"/>
    </font>
    <font>
      <sz val="22"/>
      <color rgb="FFFF0000"/>
      <name val="Times New Roman"/>
      <family val="1"/>
      <charset val="163"/>
    </font>
    <font>
      <b/>
      <sz val="14"/>
      <color rgb="FFFF0000"/>
      <name val="Times New Roman"/>
      <family val="1"/>
    </font>
  </fonts>
  <fills count="1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0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 diagonalDown="1">
      <left/>
      <right style="thin">
        <color indexed="64"/>
      </right>
      <top/>
      <bottom style="thin">
        <color indexed="64"/>
      </bottom>
      <diagonal style="thin">
        <color indexed="64"/>
      </diagonal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18">
    <xf numFmtId="0" fontId="0" fillId="0" borderId="0" xfId="0"/>
    <xf numFmtId="0" fontId="3" fillId="0" borderId="0" xfId="0" applyFont="1"/>
    <xf numFmtId="0" fontId="3" fillId="0" borderId="0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quotePrefix="1" applyFont="1"/>
    <xf numFmtId="0" fontId="4" fillId="0" borderId="0" xfId="0" applyFont="1" applyBorder="1" applyAlignment="1">
      <alignment horizontal="left"/>
    </xf>
    <xf numFmtId="0" fontId="4" fillId="0" borderId="0" xfId="0" applyFont="1" applyBorder="1"/>
    <xf numFmtId="0" fontId="8" fillId="0" borderId="0" xfId="0" applyFont="1"/>
    <xf numFmtId="0" fontId="10" fillId="0" borderId="0" xfId="0" applyFont="1"/>
    <xf numFmtId="0" fontId="11" fillId="0" borderId="0" xfId="0" quotePrefix="1" applyFont="1"/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5" fillId="0" borderId="0" xfId="0" applyFont="1"/>
    <xf numFmtId="0" fontId="5" fillId="0" borderId="0" xfId="0" applyFont="1" applyBorder="1" applyAlignment="1">
      <alignment horizontal="center" vertical="center"/>
    </xf>
    <xf numFmtId="9" fontId="3" fillId="0" borderId="0" xfId="0" applyNumberFormat="1" applyFont="1"/>
    <xf numFmtId="0" fontId="8" fillId="0" borderId="0" xfId="0" applyNumberFormat="1" applyFont="1"/>
    <xf numFmtId="0" fontId="14" fillId="0" borderId="0" xfId="0" applyFont="1"/>
    <xf numFmtId="0" fontId="14" fillId="0" borderId="0" xfId="0" applyFont="1" applyAlignment="1">
      <alignment horizontal="center"/>
    </xf>
    <xf numFmtId="0" fontId="3" fillId="2" borderId="0" xfId="0" applyFont="1" applyFill="1"/>
    <xf numFmtId="0" fontId="3" fillId="2" borderId="0" xfId="0" quotePrefix="1" applyFont="1" applyFill="1"/>
    <xf numFmtId="0" fontId="10" fillId="2" borderId="0" xfId="0" applyFont="1" applyFill="1"/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0" fontId="3" fillId="4" borderId="3" xfId="0" applyNumberFormat="1" applyFont="1" applyFill="1" applyBorder="1"/>
    <xf numFmtId="0" fontId="3" fillId="4" borderId="3" xfId="0" applyNumberFormat="1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/>
    </xf>
    <xf numFmtId="0" fontId="3" fillId="4" borderId="8" xfId="0" applyNumberFormat="1" applyFont="1" applyFill="1" applyBorder="1"/>
    <xf numFmtId="0" fontId="3" fillId="4" borderId="9" xfId="0" applyNumberFormat="1" applyFont="1" applyFill="1" applyBorder="1"/>
    <xf numFmtId="0" fontId="3" fillId="4" borderId="9" xfId="0" applyNumberFormat="1" applyFont="1" applyFill="1" applyBorder="1" applyAlignment="1">
      <alignment horizontal="center"/>
    </xf>
    <xf numFmtId="0" fontId="3" fillId="4" borderId="9" xfId="0" applyFont="1" applyFill="1" applyBorder="1" applyAlignment="1">
      <alignment horizontal="center"/>
    </xf>
    <xf numFmtId="0" fontId="3" fillId="4" borderId="10" xfId="0" applyFont="1" applyFill="1" applyBorder="1" applyAlignment="1">
      <alignment horizontal="center"/>
    </xf>
    <xf numFmtId="0" fontId="3" fillId="4" borderId="8" xfId="0" applyFont="1" applyFill="1" applyBorder="1" applyAlignment="1">
      <alignment horizontal="center"/>
    </xf>
    <xf numFmtId="0" fontId="3" fillId="5" borderId="11" xfId="0" applyFont="1" applyFill="1" applyBorder="1"/>
    <xf numFmtId="0" fontId="3" fillId="5" borderId="3" xfId="0" applyFont="1" applyFill="1" applyBorder="1"/>
    <xf numFmtId="14" fontId="3" fillId="5" borderId="3" xfId="0" applyNumberFormat="1" applyFont="1" applyFill="1" applyBorder="1"/>
    <xf numFmtId="0" fontId="3" fillId="5" borderId="12" xfId="0" applyFont="1" applyFill="1" applyBorder="1"/>
    <xf numFmtId="0" fontId="3" fillId="5" borderId="8" xfId="0" applyFont="1" applyFill="1" applyBorder="1"/>
    <xf numFmtId="14" fontId="3" fillId="5" borderId="8" xfId="0" applyNumberFormat="1" applyFont="1" applyFill="1" applyBorder="1"/>
    <xf numFmtId="0" fontId="3" fillId="5" borderId="13" xfId="0" applyFont="1" applyFill="1" applyBorder="1"/>
    <xf numFmtId="0" fontId="3" fillId="5" borderId="9" xfId="0" applyFont="1" applyFill="1" applyBorder="1"/>
    <xf numFmtId="14" fontId="3" fillId="5" borderId="9" xfId="0" applyNumberFormat="1" applyFont="1" applyFill="1" applyBorder="1"/>
    <xf numFmtId="0" fontId="3" fillId="5" borderId="8" xfId="0" applyFont="1" applyFill="1" applyBorder="1" applyAlignment="1">
      <alignment horizontal="center"/>
    </xf>
    <xf numFmtId="0" fontId="3" fillId="5" borderId="14" xfId="0" applyFont="1" applyFill="1" applyBorder="1"/>
    <xf numFmtId="0" fontId="3" fillId="5" borderId="10" xfId="0" applyFont="1" applyFill="1" applyBorder="1"/>
    <xf numFmtId="0" fontId="5" fillId="3" borderId="8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center"/>
    </xf>
    <xf numFmtId="0" fontId="5" fillId="3" borderId="14" xfId="0" applyFont="1" applyFill="1" applyBorder="1" applyAlignment="1">
      <alignment horizontal="center"/>
    </xf>
    <xf numFmtId="0" fontId="15" fillId="3" borderId="8" xfId="0" applyFont="1" applyFill="1" applyBorder="1" applyAlignment="1">
      <alignment horizontal="center" vertical="center" wrapText="1"/>
    </xf>
    <xf numFmtId="0" fontId="14" fillId="5" borderId="8" xfId="0" applyFont="1" applyFill="1" applyBorder="1" applyAlignment="1">
      <alignment horizontal="center"/>
    </xf>
    <xf numFmtId="0" fontId="14" fillId="5" borderId="8" xfId="0" applyFont="1" applyFill="1" applyBorder="1"/>
    <xf numFmtId="0" fontId="14" fillId="5" borderId="8" xfId="0" applyFont="1" applyFill="1" applyBorder="1" applyAlignment="1">
      <alignment horizontal="right"/>
    </xf>
    <xf numFmtId="0" fontId="5" fillId="3" borderId="15" xfId="0" applyFont="1" applyFill="1" applyBorder="1" applyAlignment="1">
      <alignment horizontal="center" vertical="center" wrapText="1"/>
    </xf>
    <xf numFmtId="0" fontId="5" fillId="3" borderId="16" xfId="0" applyFont="1" applyFill="1" applyBorder="1" applyAlignment="1">
      <alignment horizontal="center" vertical="center" wrapText="1"/>
    </xf>
    <xf numFmtId="0" fontId="5" fillId="3" borderId="17" xfId="0" applyFont="1" applyFill="1" applyBorder="1" applyAlignment="1">
      <alignment horizontal="center" vertical="center" wrapText="1"/>
    </xf>
    <xf numFmtId="0" fontId="3" fillId="6" borderId="8" xfId="0" applyFont="1" applyFill="1" applyBorder="1" applyAlignment="1">
      <alignment horizontal="center"/>
    </xf>
    <xf numFmtId="187" fontId="3" fillId="6" borderId="8" xfId="0" applyNumberFormat="1" applyFont="1" applyFill="1" applyBorder="1" applyAlignment="1">
      <alignment horizontal="center"/>
    </xf>
    <xf numFmtId="0" fontId="3" fillId="6" borderId="8" xfId="0" applyFont="1" applyFill="1" applyBorder="1"/>
    <xf numFmtId="0" fontId="3" fillId="6" borderId="8" xfId="0" applyFont="1" applyFill="1" applyBorder="1" applyAlignment="1">
      <alignment horizontal="left"/>
    </xf>
    <xf numFmtId="0" fontId="4" fillId="2" borderId="0" xfId="0" applyFont="1" applyFill="1"/>
    <xf numFmtId="0" fontId="3" fillId="5" borderId="8" xfId="0" applyFont="1" applyFill="1" applyBorder="1" applyAlignment="1">
      <alignment horizontal="center" vertical="center"/>
    </xf>
    <xf numFmtId="0" fontId="35" fillId="0" borderId="0" xfId="0" applyFont="1" applyBorder="1"/>
    <xf numFmtId="0" fontId="36" fillId="0" borderId="0" xfId="0" applyFont="1" applyBorder="1"/>
    <xf numFmtId="0" fontId="36" fillId="0" borderId="0" xfId="0" applyFont="1"/>
    <xf numFmtId="0" fontId="37" fillId="3" borderId="4" xfId="0" applyFont="1" applyFill="1" applyBorder="1" applyAlignment="1">
      <alignment horizontal="center" vertical="center" wrapText="1"/>
    </xf>
    <xf numFmtId="0" fontId="37" fillId="3" borderId="5" xfId="0" applyFont="1" applyFill="1" applyBorder="1" applyAlignment="1">
      <alignment horizontal="center" vertical="center" wrapText="1"/>
    </xf>
    <xf numFmtId="0" fontId="37" fillId="3" borderId="6" xfId="0" applyFont="1" applyFill="1" applyBorder="1" applyAlignment="1">
      <alignment horizontal="center" vertical="center" wrapText="1"/>
    </xf>
    <xf numFmtId="0" fontId="36" fillId="5" borderId="12" xfId="0" applyFont="1" applyFill="1" applyBorder="1"/>
    <xf numFmtId="0" fontId="36" fillId="5" borderId="8" xfId="0" applyFont="1" applyFill="1" applyBorder="1"/>
    <xf numFmtId="0" fontId="36" fillId="5" borderId="13" xfId="0" applyFont="1" applyFill="1" applyBorder="1"/>
    <xf numFmtId="0" fontId="36" fillId="5" borderId="9" xfId="0" applyFont="1" applyFill="1" applyBorder="1"/>
    <xf numFmtId="0" fontId="35" fillId="0" borderId="0" xfId="0" applyFont="1"/>
    <xf numFmtId="0" fontId="36" fillId="0" borderId="0" xfId="0" quotePrefix="1" applyFont="1"/>
    <xf numFmtId="0" fontId="37" fillId="0" borderId="0" xfId="0" applyFont="1"/>
    <xf numFmtId="0" fontId="36" fillId="0" borderId="0" xfId="0" applyFont="1" applyAlignment="1">
      <alignment horizontal="center"/>
    </xf>
    <xf numFmtId="0" fontId="36" fillId="7" borderId="0" xfId="0" applyFont="1" applyFill="1"/>
    <xf numFmtId="0" fontId="3" fillId="0" borderId="0" xfId="0" applyFont="1" applyAlignment="1">
      <alignment vertical="center"/>
    </xf>
    <xf numFmtId="0" fontId="3" fillId="2" borderId="0" xfId="0" applyFont="1" applyFill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35" fillId="0" borderId="0" xfId="0" applyFont="1" applyBorder="1" applyAlignment="1">
      <alignment horizontal="left"/>
    </xf>
    <xf numFmtId="0" fontId="36" fillId="0" borderId="0" xfId="0" applyFont="1" applyBorder="1" applyAlignment="1">
      <alignment horizontal="left"/>
    </xf>
    <xf numFmtId="0" fontId="36" fillId="0" borderId="0" xfId="0" applyFont="1" applyBorder="1" applyAlignment="1">
      <alignment horizontal="center"/>
    </xf>
    <xf numFmtId="0" fontId="36" fillId="0" borderId="0" xfId="0" applyFont="1" applyAlignment="1">
      <alignment horizontal="right"/>
    </xf>
    <xf numFmtId="0" fontId="40" fillId="8" borderId="4" xfId="0" applyFont="1" applyFill="1" applyBorder="1" applyAlignment="1">
      <alignment horizontal="center" vertical="center" wrapText="1"/>
    </xf>
    <xf numFmtId="0" fontId="40" fillId="8" borderId="5" xfId="0" applyFont="1" applyFill="1" applyBorder="1" applyAlignment="1">
      <alignment horizontal="center" vertical="center" wrapText="1"/>
    </xf>
    <xf numFmtId="0" fontId="40" fillId="8" borderId="6" xfId="0" applyFont="1" applyFill="1" applyBorder="1" applyAlignment="1">
      <alignment horizontal="center" vertical="center" wrapText="1"/>
    </xf>
    <xf numFmtId="0" fontId="35" fillId="7" borderId="0" xfId="0" applyFont="1" applyFill="1"/>
    <xf numFmtId="0" fontId="36" fillId="4" borderId="8" xfId="0" applyFont="1" applyFill="1" applyBorder="1" applyAlignment="1">
      <alignment horizontal="center"/>
    </xf>
    <xf numFmtId="0" fontId="36" fillId="4" borderId="14" xfId="0" applyFont="1" applyFill="1" applyBorder="1" applyAlignment="1">
      <alignment horizontal="center"/>
    </xf>
    <xf numFmtId="0" fontId="37" fillId="0" borderId="0" xfId="0" applyFont="1" applyBorder="1" applyAlignment="1">
      <alignment horizontal="left"/>
    </xf>
    <xf numFmtId="0" fontId="37" fillId="0" borderId="0" xfId="0" applyFont="1" applyFill="1" applyBorder="1" applyAlignment="1">
      <alignment horizontal="center" vertical="center" wrapText="1"/>
    </xf>
    <xf numFmtId="0" fontId="36" fillId="0" borderId="0" xfId="0" applyFont="1" applyFill="1" applyBorder="1" applyAlignment="1">
      <alignment horizontal="center"/>
    </xf>
    <xf numFmtId="0" fontId="37" fillId="0" borderId="0" xfId="0" applyFont="1" applyAlignment="1">
      <alignment horizontal="left"/>
    </xf>
    <xf numFmtId="2" fontId="35" fillId="0" borderId="0" xfId="0" applyNumberFormat="1" applyFont="1" applyAlignment="1">
      <alignment horizontal="left" vertical="center"/>
    </xf>
    <xf numFmtId="2" fontId="36" fillId="0" borderId="0" xfId="0" applyNumberFormat="1" applyFont="1" applyAlignment="1">
      <alignment horizontal="left" vertical="center"/>
    </xf>
    <xf numFmtId="0" fontId="36" fillId="0" borderId="0" xfId="0" applyFont="1" applyAlignment="1">
      <alignment horizontal="left" vertical="center"/>
    </xf>
    <xf numFmtId="0" fontId="36" fillId="5" borderId="8" xfId="0" applyFont="1" applyFill="1" applyBorder="1" applyAlignment="1">
      <alignment horizontal="right"/>
    </xf>
    <xf numFmtId="0" fontId="41" fillId="4" borderId="10" xfId="0" applyFont="1" applyFill="1" applyBorder="1" applyAlignment="1">
      <alignment horizontal="center"/>
    </xf>
    <xf numFmtId="0" fontId="41" fillId="4" borderId="9" xfId="0" applyFont="1" applyFill="1" applyBorder="1" applyAlignment="1">
      <alignment horizontal="center"/>
    </xf>
    <xf numFmtId="0" fontId="40" fillId="8" borderId="8" xfId="0" applyFont="1" applyFill="1" applyBorder="1" applyAlignment="1">
      <alignment horizontal="center" vertical="center" wrapText="1"/>
    </xf>
    <xf numFmtId="0" fontId="3" fillId="5" borderId="8" xfId="0" applyFont="1" applyFill="1" applyBorder="1" applyAlignment="1">
      <alignment vertical="center"/>
    </xf>
    <xf numFmtId="0" fontId="3" fillId="4" borderId="8" xfId="0" applyFont="1" applyFill="1" applyBorder="1" applyAlignment="1">
      <alignment horizontal="center" vertical="center"/>
    </xf>
    <xf numFmtId="0" fontId="3" fillId="7" borderId="9" xfId="0" applyFont="1" applyFill="1" applyBorder="1" applyAlignment="1">
      <alignment horizontal="center" vertical="center"/>
    </xf>
    <xf numFmtId="0" fontId="15" fillId="3" borderId="4" xfId="0" applyFont="1" applyFill="1" applyBorder="1" applyAlignment="1">
      <alignment horizontal="center" vertical="center" wrapText="1"/>
    </xf>
    <xf numFmtId="0" fontId="5" fillId="4" borderId="18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9" borderId="8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10" borderId="14" xfId="0" applyFont="1" applyFill="1" applyBorder="1" applyAlignment="1">
      <alignment horizontal="center" vertical="center"/>
    </xf>
    <xf numFmtId="0" fontId="3" fillId="5" borderId="19" xfId="0" applyFont="1" applyFill="1" applyBorder="1" applyAlignment="1">
      <alignment horizontal="center" vertical="center"/>
    </xf>
    <xf numFmtId="0" fontId="3" fillId="7" borderId="8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10" borderId="10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22" fillId="0" borderId="0" xfId="0" applyFont="1" applyBorder="1" applyAlignment="1">
      <alignment horizontal="left"/>
    </xf>
    <xf numFmtId="0" fontId="14" fillId="0" borderId="0" xfId="0" applyFont="1" applyBorder="1" applyAlignment="1">
      <alignment horizontal="left"/>
    </xf>
    <xf numFmtId="0" fontId="14" fillId="0" borderId="0" xfId="0" applyFont="1" applyBorder="1" applyAlignment="1">
      <alignment horizontal="center"/>
    </xf>
    <xf numFmtId="0" fontId="24" fillId="0" borderId="0" xfId="0" applyFont="1" applyAlignment="1">
      <alignment horizontal="right"/>
    </xf>
    <xf numFmtId="0" fontId="24" fillId="0" borderId="0" xfId="0" applyFont="1" applyAlignment="1">
      <alignment horizontal="center"/>
    </xf>
    <xf numFmtId="0" fontId="26" fillId="8" borderId="4" xfId="0" applyFont="1" applyFill="1" applyBorder="1" applyAlignment="1">
      <alignment horizontal="center" vertical="center" wrapText="1"/>
    </xf>
    <xf numFmtId="0" fontId="26" fillId="8" borderId="5" xfId="0" applyFont="1" applyFill="1" applyBorder="1" applyAlignment="1">
      <alignment horizontal="center" vertical="center" wrapText="1"/>
    </xf>
    <xf numFmtId="0" fontId="26" fillId="8" borderId="6" xfId="0" applyFont="1" applyFill="1" applyBorder="1" applyAlignment="1">
      <alignment horizontal="center" vertical="center" wrapText="1"/>
    </xf>
    <xf numFmtId="0" fontId="14" fillId="5" borderId="12" xfId="0" applyFont="1" applyFill="1" applyBorder="1"/>
    <xf numFmtId="0" fontId="14" fillId="5" borderId="8" xfId="0" applyFont="1" applyFill="1" applyBorder="1" applyAlignment="1">
      <alignment horizontal="left"/>
    </xf>
    <xf numFmtId="3" fontId="14" fillId="5" borderId="8" xfId="0" applyNumberFormat="1" applyFont="1" applyFill="1" applyBorder="1" applyAlignment="1">
      <alignment horizontal="left"/>
    </xf>
    <xf numFmtId="3" fontId="24" fillId="4" borderId="8" xfId="0" applyNumberFormat="1" applyFont="1" applyFill="1" applyBorder="1" applyAlignment="1">
      <alignment horizontal="left"/>
    </xf>
    <xf numFmtId="3" fontId="24" fillId="4" borderId="14" xfId="0" applyNumberFormat="1" applyFont="1" applyFill="1" applyBorder="1" applyAlignment="1">
      <alignment horizontal="left"/>
    </xf>
    <xf numFmtId="3" fontId="21" fillId="4" borderId="9" xfId="0" applyNumberFormat="1" applyFont="1" applyFill="1" applyBorder="1" applyAlignment="1">
      <alignment horizontal="left"/>
    </xf>
    <xf numFmtId="3" fontId="21" fillId="4" borderId="10" xfId="0" applyNumberFormat="1" applyFont="1" applyFill="1" applyBorder="1" applyAlignment="1">
      <alignment horizontal="left"/>
    </xf>
    <xf numFmtId="0" fontId="22" fillId="2" borderId="0" xfId="0" applyFont="1" applyFill="1"/>
    <xf numFmtId="0" fontId="14" fillId="2" borderId="0" xfId="0" applyFont="1" applyFill="1"/>
    <xf numFmtId="0" fontId="24" fillId="0" borderId="0" xfId="0" applyFont="1" applyBorder="1" applyAlignment="1">
      <alignment horizontal="right"/>
    </xf>
    <xf numFmtId="0" fontId="24" fillId="0" borderId="0" xfId="0" applyNumberFormat="1" applyFont="1" applyBorder="1" applyAlignment="1"/>
    <xf numFmtId="0" fontId="24" fillId="11" borderId="3" xfId="0" applyFont="1" applyFill="1" applyBorder="1" applyAlignment="1">
      <alignment horizontal="center" vertical="center" wrapText="1"/>
    </xf>
    <xf numFmtId="0" fontId="24" fillId="11" borderId="20" xfId="0" applyFont="1" applyFill="1" applyBorder="1" applyAlignment="1">
      <alignment horizontal="center" vertical="center" wrapText="1"/>
    </xf>
    <xf numFmtId="0" fontId="24" fillId="11" borderId="8" xfId="0" applyFont="1" applyFill="1" applyBorder="1" applyAlignment="1">
      <alignment horizontal="center" vertical="center" wrapText="1"/>
    </xf>
    <xf numFmtId="0" fontId="15" fillId="5" borderId="8" xfId="0" applyFont="1" applyFill="1" applyBorder="1" applyAlignment="1">
      <alignment horizontal="center"/>
    </xf>
    <xf numFmtId="0" fontId="15" fillId="5" borderId="8" xfId="0" applyFont="1" applyFill="1" applyBorder="1"/>
    <xf numFmtId="0" fontId="15" fillId="5" borderId="3" xfId="0" applyFont="1" applyFill="1" applyBorder="1"/>
    <xf numFmtId="0" fontId="15" fillId="5" borderId="3" xfId="0" applyFont="1" applyFill="1" applyBorder="1" applyAlignment="1"/>
    <xf numFmtId="3" fontId="24" fillId="4" borderId="3" xfId="0" applyNumberFormat="1" applyFont="1" applyFill="1" applyBorder="1" applyAlignment="1">
      <alignment horizontal="right"/>
    </xf>
    <xf numFmtId="0" fontId="15" fillId="5" borderId="8" xfId="0" applyFont="1" applyFill="1" applyBorder="1" applyAlignment="1"/>
    <xf numFmtId="3" fontId="24" fillId="4" borderId="8" xfId="0" applyNumberFormat="1" applyFont="1" applyFill="1" applyBorder="1" applyAlignment="1">
      <alignment horizontal="right"/>
    </xf>
    <xf numFmtId="0" fontId="15" fillId="5" borderId="8" xfId="0" applyFont="1" applyFill="1" applyBorder="1" applyAlignment="1">
      <alignment horizontal="left"/>
    </xf>
    <xf numFmtId="0" fontId="14" fillId="0" borderId="0" xfId="0" applyFont="1" applyBorder="1"/>
    <xf numFmtId="3" fontId="21" fillId="4" borderId="8" xfId="0" applyNumberFormat="1" applyFont="1" applyFill="1" applyBorder="1" applyAlignment="1">
      <alignment horizontal="right"/>
    </xf>
    <xf numFmtId="3" fontId="14" fillId="0" borderId="0" xfId="0" applyNumberFormat="1" applyFont="1"/>
    <xf numFmtId="0" fontId="22" fillId="7" borderId="0" xfId="0" applyFont="1" applyFill="1" applyAlignment="1">
      <alignment horizontal="left" vertical="center"/>
    </xf>
    <xf numFmtId="0" fontId="14" fillId="7" borderId="0" xfId="0" applyFont="1" applyFill="1" applyAlignment="1">
      <alignment horizontal="left" vertical="center"/>
    </xf>
    <xf numFmtId="0" fontId="14" fillId="7" borderId="0" xfId="0" applyFont="1" applyFill="1"/>
    <xf numFmtId="0" fontId="26" fillId="8" borderId="8" xfId="0" applyFont="1" applyFill="1" applyBorder="1" applyAlignment="1">
      <alignment horizontal="center" vertical="center" wrapText="1"/>
    </xf>
    <xf numFmtId="0" fontId="26" fillId="8" borderId="8" xfId="0" applyFont="1" applyFill="1" applyBorder="1" applyAlignment="1">
      <alignment horizontal="center"/>
    </xf>
    <xf numFmtId="0" fontId="24" fillId="4" borderId="8" xfId="0" applyFont="1" applyFill="1" applyBorder="1" applyAlignment="1">
      <alignment horizontal="left"/>
    </xf>
    <xf numFmtId="0" fontId="22" fillId="0" borderId="0" xfId="0" applyFont="1" applyBorder="1"/>
    <xf numFmtId="0" fontId="15" fillId="0" borderId="0" xfId="0" applyFont="1" applyBorder="1"/>
    <xf numFmtId="0" fontId="15" fillId="3" borderId="5" xfId="0" applyFont="1" applyFill="1" applyBorder="1" applyAlignment="1">
      <alignment horizontal="center" vertical="center" wrapText="1"/>
    </xf>
    <xf numFmtId="0" fontId="15" fillId="3" borderId="5" xfId="0" applyFont="1" applyFill="1" applyBorder="1" applyAlignment="1">
      <alignment horizontal="center" vertical="center"/>
    </xf>
    <xf numFmtId="0" fontId="15" fillId="3" borderId="6" xfId="0" applyFont="1" applyFill="1" applyBorder="1" applyAlignment="1">
      <alignment horizontal="center" vertical="center" wrapText="1"/>
    </xf>
    <xf numFmtId="0" fontId="14" fillId="5" borderId="12" xfId="0" applyFont="1" applyFill="1" applyBorder="1" applyAlignment="1">
      <alignment horizontal="left"/>
    </xf>
    <xf numFmtId="0" fontId="24" fillId="4" borderId="8" xfId="0" applyFont="1" applyFill="1" applyBorder="1" applyAlignment="1">
      <alignment horizontal="right"/>
    </xf>
    <xf numFmtId="0" fontId="24" fillId="4" borderId="14" xfId="0" applyFont="1" applyFill="1" applyBorder="1" applyAlignment="1">
      <alignment horizontal="right"/>
    </xf>
    <xf numFmtId="0" fontId="21" fillId="4" borderId="21" xfId="0" applyFont="1" applyFill="1" applyBorder="1" applyAlignment="1">
      <alignment horizontal="right"/>
    </xf>
    <xf numFmtId="0" fontId="21" fillId="4" borderId="9" xfId="0" applyFont="1" applyFill="1" applyBorder="1" applyAlignment="1">
      <alignment horizontal="right"/>
    </xf>
    <xf numFmtId="0" fontId="21" fillId="4" borderId="10" xfId="0" applyFont="1" applyFill="1" applyBorder="1" applyAlignment="1">
      <alignment horizontal="right"/>
    </xf>
    <xf numFmtId="0" fontId="15" fillId="3" borderId="8" xfId="0" applyFont="1" applyFill="1" applyBorder="1" applyAlignment="1">
      <alignment horizontal="center" vertical="center"/>
    </xf>
    <xf numFmtId="0" fontId="14" fillId="4" borderId="8" xfId="0" applyFont="1" applyFill="1" applyBorder="1" applyAlignment="1">
      <alignment horizontal="right"/>
    </xf>
    <xf numFmtId="0" fontId="15" fillId="3" borderId="8" xfId="0" applyFont="1" applyFill="1" applyBorder="1" applyAlignment="1">
      <alignment horizontal="center"/>
    </xf>
    <xf numFmtId="0" fontId="14" fillId="2" borderId="0" xfId="0" quotePrefix="1" applyFont="1" applyFill="1"/>
    <xf numFmtId="0" fontId="25" fillId="0" borderId="0" xfId="0" applyFont="1"/>
    <xf numFmtId="0" fontId="22" fillId="7" borderId="0" xfId="0" applyFont="1" applyFill="1"/>
    <xf numFmtId="0" fontId="14" fillId="7" borderId="0" xfId="0" quotePrefix="1" applyFont="1" applyFill="1"/>
    <xf numFmtId="0" fontId="14" fillId="4" borderId="8" xfId="0" applyFont="1" applyFill="1" applyBorder="1" applyAlignment="1">
      <alignment horizontal="center"/>
    </xf>
    <xf numFmtId="0" fontId="14" fillId="4" borderId="8" xfId="0" applyFont="1" applyFill="1" applyBorder="1"/>
    <xf numFmtId="0" fontId="14" fillId="5" borderId="8" xfId="0" applyFont="1" applyFill="1" applyBorder="1" applyAlignment="1">
      <alignment horizontal="left" vertical="center"/>
    </xf>
    <xf numFmtId="0" fontId="14" fillId="3" borderId="8" xfId="0" applyFont="1" applyFill="1" applyBorder="1" applyAlignment="1">
      <alignment horizontal="center" vertical="center" wrapText="1"/>
    </xf>
    <xf numFmtId="0" fontId="14" fillId="3" borderId="8" xfId="0" applyFont="1" applyFill="1" applyBorder="1" applyAlignment="1">
      <alignment horizontal="center" vertical="center"/>
    </xf>
    <xf numFmtId="0" fontId="14" fillId="0" borderId="0" xfId="0" applyFont="1" applyBorder="1" applyAlignment="1">
      <alignment horizontal="center" vertical="center" wrapText="1"/>
    </xf>
    <xf numFmtId="0" fontId="37" fillId="4" borderId="13" xfId="0" applyFont="1" applyFill="1" applyBorder="1" applyAlignment="1">
      <alignment horizontal="center" vertical="center"/>
    </xf>
    <xf numFmtId="0" fontId="41" fillId="0" borderId="0" xfId="0" applyFont="1" applyAlignment="1">
      <alignment horizontal="center"/>
    </xf>
    <xf numFmtId="0" fontId="36" fillId="3" borderId="5" xfId="0" applyFont="1" applyFill="1" applyBorder="1" applyAlignment="1">
      <alignment horizontal="center" vertical="center" wrapText="1"/>
    </xf>
    <xf numFmtId="0" fontId="36" fillId="3" borderId="6" xfId="0" applyFont="1" applyFill="1" applyBorder="1" applyAlignment="1">
      <alignment horizontal="center" vertical="center" wrapText="1"/>
    </xf>
    <xf numFmtId="0" fontId="36" fillId="4" borderId="12" xfId="0" applyFont="1" applyFill="1" applyBorder="1" applyAlignment="1">
      <alignment horizontal="center"/>
    </xf>
    <xf numFmtId="0" fontId="36" fillId="4" borderId="8" xfId="0" applyFont="1" applyFill="1" applyBorder="1"/>
    <xf numFmtId="0" fontId="36" fillId="4" borderId="14" xfId="0" applyFont="1" applyFill="1" applyBorder="1"/>
    <xf numFmtId="0" fontId="36" fillId="4" borderId="9" xfId="0" applyFont="1" applyFill="1" applyBorder="1"/>
    <xf numFmtId="0" fontId="36" fillId="4" borderId="10" xfId="0" applyFont="1" applyFill="1" applyBorder="1"/>
    <xf numFmtId="0" fontId="36" fillId="4" borderId="13" xfId="0" applyFont="1" applyFill="1" applyBorder="1" applyAlignment="1">
      <alignment horizontal="center"/>
    </xf>
    <xf numFmtId="0" fontId="36" fillId="5" borderId="8" xfId="0" applyFont="1" applyFill="1" applyBorder="1" applyAlignment="1">
      <alignment horizontal="center"/>
    </xf>
    <xf numFmtId="0" fontId="36" fillId="3" borderId="4" xfId="0" applyFont="1" applyFill="1" applyBorder="1" applyAlignment="1">
      <alignment horizontal="center" vertical="center" wrapText="1"/>
    </xf>
    <xf numFmtId="0" fontId="36" fillId="0" borderId="0" xfId="0" applyFont="1" applyAlignment="1">
      <alignment horizontal="left"/>
    </xf>
    <xf numFmtId="0" fontId="36" fillId="0" borderId="22" xfId="0" applyFont="1" applyBorder="1" applyAlignment="1">
      <alignment horizontal="left"/>
    </xf>
    <xf numFmtId="0" fontId="36" fillId="5" borderId="13" xfId="0" applyFont="1" applyFill="1" applyBorder="1" applyAlignment="1">
      <alignment horizontal="center" vertical="center"/>
    </xf>
    <xf numFmtId="0" fontId="36" fillId="5" borderId="9" xfId="0" applyFont="1" applyFill="1" applyBorder="1" applyAlignment="1">
      <alignment horizontal="center" vertical="center"/>
    </xf>
    <xf numFmtId="3" fontId="14" fillId="7" borderId="8" xfId="0" applyNumberFormat="1" applyFont="1" applyFill="1" applyBorder="1" applyAlignment="1">
      <alignment horizontal="right"/>
    </xf>
    <xf numFmtId="0" fontId="14" fillId="7" borderId="8" xfId="0" applyNumberFormat="1" applyFont="1" applyFill="1" applyBorder="1" applyAlignment="1">
      <alignment horizontal="right"/>
    </xf>
    <xf numFmtId="0" fontId="22" fillId="0" borderId="0" xfId="0" applyFont="1"/>
    <xf numFmtId="0" fontId="15" fillId="3" borderId="8" xfId="0" applyFont="1" applyFill="1" applyBorder="1"/>
    <xf numFmtId="0" fontId="15" fillId="0" borderId="0" xfId="0" applyFont="1" applyFill="1" applyBorder="1"/>
    <xf numFmtId="0" fontId="15" fillId="4" borderId="8" xfId="0" applyFont="1" applyFill="1" applyBorder="1" applyAlignment="1">
      <alignment horizontal="center"/>
    </xf>
    <xf numFmtId="0" fontId="14" fillId="0" borderId="0" xfId="0" applyFont="1" applyFill="1" applyBorder="1"/>
    <xf numFmtId="10" fontId="14" fillId="4" borderId="8" xfId="0" applyNumberFormat="1" applyFont="1" applyFill="1" applyBorder="1"/>
    <xf numFmtId="0" fontId="15" fillId="7" borderId="8" xfId="0" applyFont="1" applyFill="1" applyBorder="1" applyAlignment="1">
      <alignment horizontal="center" vertical="center"/>
    </xf>
    <xf numFmtId="0" fontId="14" fillId="7" borderId="8" xfId="0" applyFont="1" applyFill="1" applyBorder="1" applyAlignment="1">
      <alignment horizontal="center" vertical="center"/>
    </xf>
    <xf numFmtId="0" fontId="15" fillId="4" borderId="8" xfId="0" applyFont="1" applyFill="1" applyBorder="1"/>
    <xf numFmtId="0" fontId="14" fillId="7" borderId="8" xfId="0" applyFont="1" applyFill="1" applyBorder="1" applyAlignment="1">
      <alignment horizontal="center"/>
    </xf>
    <xf numFmtId="0" fontId="33" fillId="2" borderId="0" xfId="0" quotePrefix="1" applyFont="1" applyFill="1"/>
    <xf numFmtId="0" fontId="32" fillId="2" borderId="0" xfId="0" applyFont="1" applyFill="1"/>
    <xf numFmtId="0" fontId="14" fillId="0" borderId="8" xfId="0" applyFont="1" applyBorder="1" applyAlignment="1">
      <alignment horizontal="center" vertical="center"/>
    </xf>
    <xf numFmtId="0" fontId="43" fillId="0" borderId="0" xfId="0" applyFont="1" applyBorder="1" applyAlignment="1">
      <alignment horizontal="left"/>
    </xf>
    <xf numFmtId="0" fontId="44" fillId="0" borderId="0" xfId="0" applyFont="1"/>
    <xf numFmtId="0" fontId="44" fillId="0" borderId="0" xfId="0" applyFont="1" applyBorder="1" applyAlignment="1">
      <alignment horizontal="center"/>
    </xf>
    <xf numFmtId="0" fontId="45" fillId="3" borderId="4" xfId="0" applyFont="1" applyFill="1" applyBorder="1" applyAlignment="1">
      <alignment horizontal="center" vertical="center"/>
    </xf>
    <xf numFmtId="0" fontId="45" fillId="3" borderId="5" xfId="0" applyFont="1" applyFill="1" applyBorder="1" applyAlignment="1">
      <alignment horizontal="center" vertical="center"/>
    </xf>
    <xf numFmtId="0" fontId="45" fillId="3" borderId="5" xfId="0" applyFont="1" applyFill="1" applyBorder="1" applyAlignment="1">
      <alignment horizontal="center" vertical="center" wrapText="1"/>
    </xf>
    <xf numFmtId="0" fontId="45" fillId="3" borderId="23" xfId="0" applyFont="1" applyFill="1" applyBorder="1" applyAlignment="1">
      <alignment horizontal="center" vertical="center" wrapText="1"/>
    </xf>
    <xf numFmtId="0" fontId="45" fillId="3" borderId="6" xfId="0" applyFont="1" applyFill="1" applyBorder="1" applyAlignment="1">
      <alignment horizontal="center" vertical="center" wrapText="1"/>
    </xf>
    <xf numFmtId="187" fontId="44" fillId="4" borderId="12" xfId="0" applyNumberFormat="1" applyFont="1" applyFill="1" applyBorder="1"/>
    <xf numFmtId="21" fontId="44" fillId="4" borderId="8" xfId="0" applyNumberFormat="1" applyFont="1" applyFill="1" applyBorder="1" applyAlignment="1">
      <alignment horizontal="center"/>
    </xf>
    <xf numFmtId="0" fontId="44" fillId="5" borderId="8" xfId="0" applyNumberFormat="1" applyFont="1" applyFill="1" applyBorder="1" applyAlignment="1">
      <alignment horizontal="center"/>
    </xf>
    <xf numFmtId="2" fontId="44" fillId="5" borderId="8" xfId="0" applyNumberFormat="1" applyFont="1" applyFill="1" applyBorder="1" applyAlignment="1">
      <alignment horizontal="center"/>
    </xf>
    <xf numFmtId="0" fontId="44" fillId="4" borderId="8" xfId="0" applyFont="1" applyFill="1" applyBorder="1" applyAlignment="1">
      <alignment horizontal="center"/>
    </xf>
    <xf numFmtId="0" fontId="44" fillId="5" borderId="24" xfId="0" applyFont="1" applyFill="1" applyBorder="1" applyAlignment="1">
      <alignment horizontal="center"/>
    </xf>
    <xf numFmtId="176" fontId="44" fillId="5" borderId="14" xfId="0" applyNumberFormat="1" applyFont="1" applyFill="1" applyBorder="1" applyAlignment="1">
      <alignment horizontal="center"/>
    </xf>
    <xf numFmtId="187" fontId="44" fillId="4" borderId="25" xfId="0" applyNumberFormat="1" applyFont="1" applyFill="1" applyBorder="1"/>
    <xf numFmtId="21" fontId="44" fillId="4" borderId="2" xfId="0" applyNumberFormat="1" applyFont="1" applyFill="1" applyBorder="1" applyAlignment="1">
      <alignment horizontal="center"/>
    </xf>
    <xf numFmtId="0" fontId="44" fillId="4" borderId="2" xfId="0" applyFont="1" applyFill="1" applyBorder="1" applyAlignment="1">
      <alignment horizontal="center"/>
    </xf>
    <xf numFmtId="187" fontId="44" fillId="4" borderId="13" xfId="0" applyNumberFormat="1" applyFont="1" applyFill="1" applyBorder="1"/>
    <xf numFmtId="21" fontId="44" fillId="4" borderId="9" xfId="0" applyNumberFormat="1" applyFont="1" applyFill="1" applyBorder="1" applyAlignment="1">
      <alignment horizontal="center"/>
    </xf>
    <xf numFmtId="0" fontId="44" fillId="4" borderId="9" xfId="0" applyFont="1" applyFill="1" applyBorder="1" applyAlignment="1">
      <alignment horizontal="center"/>
    </xf>
    <xf numFmtId="0" fontId="44" fillId="0" borderId="0" xfId="0" applyFont="1" applyAlignment="1">
      <alignment horizontal="left"/>
    </xf>
    <xf numFmtId="0" fontId="44" fillId="0" borderId="0" xfId="0" applyFont="1" applyAlignment="1">
      <alignment horizontal="center"/>
    </xf>
    <xf numFmtId="2" fontId="44" fillId="3" borderId="13" xfId="0" applyNumberFormat="1" applyFont="1" applyFill="1" applyBorder="1" applyAlignment="1">
      <alignment horizontal="center"/>
    </xf>
    <xf numFmtId="2" fontId="44" fillId="3" borderId="10" xfId="0" applyNumberFormat="1" applyFont="1" applyFill="1" applyBorder="1" applyAlignment="1">
      <alignment horizontal="center"/>
    </xf>
    <xf numFmtId="0" fontId="44" fillId="4" borderId="3" xfId="0" applyFont="1" applyFill="1" applyBorder="1" applyAlignment="1">
      <alignment horizontal="center" wrapText="1"/>
    </xf>
    <xf numFmtId="0" fontId="44" fillId="4" borderId="3" xfId="0" applyFont="1" applyFill="1" applyBorder="1" applyAlignment="1">
      <alignment horizontal="center"/>
    </xf>
    <xf numFmtId="0" fontId="44" fillId="4" borderId="12" xfId="0" applyFont="1" applyFill="1" applyBorder="1"/>
    <xf numFmtId="0" fontId="44" fillId="5" borderId="14" xfId="0" applyFont="1" applyFill="1" applyBorder="1" applyAlignment="1">
      <alignment horizontal="center"/>
    </xf>
    <xf numFmtId="0" fontId="44" fillId="4" borderId="8" xfId="0" applyFont="1" applyFill="1" applyBorder="1" applyAlignment="1">
      <alignment horizontal="center" wrapText="1"/>
    </xf>
    <xf numFmtId="0" fontId="44" fillId="4" borderId="13" xfId="0" applyFont="1" applyFill="1" applyBorder="1"/>
    <xf numFmtId="0" fontId="44" fillId="5" borderId="10" xfId="0" applyFont="1" applyFill="1" applyBorder="1" applyAlignment="1">
      <alignment horizontal="center"/>
    </xf>
    <xf numFmtId="211" fontId="24" fillId="0" borderId="0" xfId="0" applyNumberFormat="1" applyFont="1" applyAlignment="1">
      <alignment horizontal="left"/>
    </xf>
    <xf numFmtId="187" fontId="14" fillId="5" borderId="8" xfId="0" applyNumberFormat="1" applyFont="1" applyFill="1" applyBorder="1" applyAlignment="1">
      <alignment horizontal="center"/>
    </xf>
    <xf numFmtId="0" fontId="24" fillId="4" borderId="8" xfId="0" applyNumberFormat="1" applyFont="1" applyFill="1" applyBorder="1" applyAlignment="1"/>
    <xf numFmtId="3" fontId="24" fillId="4" borderId="8" xfId="0" applyNumberFormat="1" applyFont="1" applyFill="1" applyBorder="1" applyAlignment="1"/>
    <xf numFmtId="0" fontId="24" fillId="4" borderId="8" xfId="0" applyFont="1" applyFill="1" applyBorder="1" applyAlignment="1"/>
    <xf numFmtId="187" fontId="14" fillId="0" borderId="0" xfId="0" applyNumberFormat="1" applyFont="1" applyBorder="1" applyAlignment="1">
      <alignment horizontal="center"/>
    </xf>
    <xf numFmtId="0" fontId="15" fillId="2" borderId="0" xfId="0" applyFont="1" applyFill="1"/>
    <xf numFmtId="0" fontId="43" fillId="12" borderId="0" xfId="0" applyFont="1" applyFill="1"/>
    <xf numFmtId="0" fontId="44" fillId="12" borderId="0" xfId="0" applyFont="1" applyFill="1"/>
    <xf numFmtId="0" fontId="44" fillId="12" borderId="0" xfId="0" applyFont="1" applyFill="1" applyBorder="1"/>
    <xf numFmtId="0" fontId="44" fillId="12" borderId="0" xfId="0" applyFont="1" applyFill="1" applyBorder="1" applyAlignment="1">
      <alignment horizontal="center"/>
    </xf>
    <xf numFmtId="0" fontId="5" fillId="3" borderId="16" xfId="0" applyFont="1" applyFill="1" applyBorder="1" applyAlignment="1">
      <alignment horizontal="center" vertical="center"/>
    </xf>
    <xf numFmtId="0" fontId="38" fillId="4" borderId="8" xfId="0" applyFont="1" applyFill="1" applyBorder="1" applyAlignment="1">
      <alignment horizontal="right"/>
    </xf>
    <xf numFmtId="0" fontId="38" fillId="4" borderId="8" xfId="0" applyNumberFormat="1" applyFont="1" applyFill="1" applyBorder="1" applyAlignment="1">
      <alignment horizontal="right"/>
    </xf>
    <xf numFmtId="0" fontId="46" fillId="0" borderId="0" xfId="0" applyFont="1"/>
    <xf numFmtId="0" fontId="47" fillId="0" borderId="0" xfId="0" applyFont="1" applyAlignment="1">
      <alignment horizontal="center"/>
    </xf>
    <xf numFmtId="0" fontId="35" fillId="2" borderId="0" xfId="0" applyFont="1" applyFill="1"/>
    <xf numFmtId="0" fontId="36" fillId="2" borderId="0" xfId="0" applyFont="1" applyFill="1"/>
    <xf numFmtId="0" fontId="36" fillId="2" borderId="0" xfId="0" quotePrefix="1" applyFont="1" applyFill="1"/>
    <xf numFmtId="0" fontId="14" fillId="4" borderId="8" xfId="0" applyFont="1" applyFill="1" applyBorder="1" applyAlignment="1"/>
    <xf numFmtId="0" fontId="21" fillId="4" borderId="8" xfId="0" applyFont="1" applyFill="1" applyBorder="1" applyAlignment="1"/>
    <xf numFmtId="0" fontId="3" fillId="5" borderId="4" xfId="0" applyFont="1" applyFill="1" applyBorder="1" applyAlignment="1">
      <alignment horizontal="center" vertical="center"/>
    </xf>
    <xf numFmtId="0" fontId="3" fillId="5" borderId="12" xfId="0" applyFont="1" applyFill="1" applyBorder="1" applyAlignment="1">
      <alignment horizontal="center" vertical="center"/>
    </xf>
    <xf numFmtId="0" fontId="3" fillId="5" borderId="13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left" vertical="center"/>
    </xf>
    <xf numFmtId="0" fontId="3" fillId="5" borderId="5" xfId="0" applyFont="1" applyFill="1" applyBorder="1" applyAlignment="1">
      <alignment vertical="center"/>
    </xf>
    <xf numFmtId="186" fontId="3" fillId="5" borderId="5" xfId="0" applyNumberFormat="1" applyFont="1" applyFill="1" applyBorder="1" applyAlignment="1">
      <alignment vertical="center"/>
    </xf>
    <xf numFmtId="186" fontId="3" fillId="5" borderId="8" xfId="0" applyNumberFormat="1" applyFont="1" applyFill="1" applyBorder="1" applyAlignment="1">
      <alignment vertical="center"/>
    </xf>
    <xf numFmtId="0" fontId="3" fillId="5" borderId="9" xfId="0" applyFont="1" applyFill="1" applyBorder="1" applyAlignment="1">
      <alignment vertical="center"/>
    </xf>
    <xf numFmtId="186" fontId="3" fillId="5" borderId="9" xfId="0" applyNumberFormat="1" applyFont="1" applyFill="1" applyBorder="1" applyAlignment="1">
      <alignment vertical="center"/>
    </xf>
    <xf numFmtId="0" fontId="4" fillId="2" borderId="0" xfId="0" applyFont="1" applyFill="1" applyAlignment="1">
      <alignment vertical="center"/>
    </xf>
    <xf numFmtId="0" fontId="15" fillId="3" borderId="8" xfId="0" applyFont="1" applyFill="1" applyBorder="1" applyAlignment="1">
      <alignment horizontal="left" vertical="center"/>
    </xf>
    <xf numFmtId="0" fontId="41" fillId="3" borderId="8" xfId="0" applyFont="1" applyFill="1" applyBorder="1" applyAlignment="1">
      <alignment horizontal="center" vertical="center" wrapText="1"/>
    </xf>
    <xf numFmtId="0" fontId="41" fillId="3" borderId="8" xfId="0" applyFont="1" applyFill="1" applyBorder="1" applyAlignment="1">
      <alignment horizontal="center" vertical="center"/>
    </xf>
    <xf numFmtId="3" fontId="24" fillId="4" borderId="2" xfId="0" applyNumberFormat="1" applyFont="1" applyFill="1" applyBorder="1" applyAlignment="1"/>
    <xf numFmtId="0" fontId="14" fillId="3" borderId="3" xfId="0" applyFont="1" applyFill="1" applyBorder="1" applyAlignment="1">
      <alignment horizontal="center"/>
    </xf>
    <xf numFmtId="187" fontId="14" fillId="3" borderId="3" xfId="0" applyNumberFormat="1" applyFont="1" applyFill="1" applyBorder="1" applyAlignment="1">
      <alignment horizontal="center"/>
    </xf>
    <xf numFmtId="0" fontId="14" fillId="3" borderId="3" xfId="0" applyFont="1" applyFill="1" applyBorder="1" applyAlignment="1">
      <alignment horizontal="right"/>
    </xf>
    <xf numFmtId="187" fontId="14" fillId="0" borderId="8" xfId="0" applyNumberFormat="1" applyFont="1" applyBorder="1" applyAlignment="1">
      <alignment horizontal="center"/>
    </xf>
    <xf numFmtId="0" fontId="9" fillId="0" borderId="0" xfId="0" applyFont="1" applyAlignment="1"/>
    <xf numFmtId="0" fontId="3" fillId="0" borderId="0" xfId="0" applyFont="1" applyAlignment="1">
      <alignment horizontal="right"/>
    </xf>
    <xf numFmtId="0" fontId="5" fillId="0" borderId="0" xfId="0" applyFont="1" applyAlignment="1">
      <alignment vertical="center"/>
    </xf>
    <xf numFmtId="0" fontId="36" fillId="4" borderId="14" xfId="0" applyFont="1" applyFill="1" applyBorder="1" applyAlignment="1">
      <alignment horizontal="right"/>
    </xf>
    <xf numFmtId="0" fontId="36" fillId="4" borderId="9" xfId="0" applyFont="1" applyFill="1" applyBorder="1" applyAlignment="1">
      <alignment horizontal="center"/>
    </xf>
    <xf numFmtId="0" fontId="36" fillId="4" borderId="10" xfId="0" applyFont="1" applyFill="1" applyBorder="1" applyAlignment="1">
      <alignment horizontal="right"/>
    </xf>
    <xf numFmtId="0" fontId="3" fillId="4" borderId="8" xfId="0" applyFont="1" applyFill="1" applyBorder="1" applyAlignment="1">
      <alignment horizontal="right"/>
    </xf>
    <xf numFmtId="0" fontId="3" fillId="4" borderId="8" xfId="0" applyNumberFormat="1" applyFont="1" applyFill="1" applyBorder="1" applyAlignment="1">
      <alignment horizontal="right"/>
    </xf>
    <xf numFmtId="0" fontId="3" fillId="4" borderId="14" xfId="0" applyFont="1" applyFill="1" applyBorder="1" applyAlignment="1">
      <alignment horizontal="right"/>
    </xf>
    <xf numFmtId="0" fontId="3" fillId="4" borderId="5" xfId="0" applyFont="1" applyFill="1" applyBorder="1" applyAlignment="1">
      <alignment horizontal="right" vertical="center"/>
    </xf>
    <xf numFmtId="0" fontId="3" fillId="4" borderId="16" xfId="0" applyFont="1" applyFill="1" applyBorder="1" applyAlignment="1">
      <alignment horizontal="right"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right" vertical="center"/>
    </xf>
    <xf numFmtId="0" fontId="3" fillId="4" borderId="14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right" vertical="center"/>
    </xf>
    <xf numFmtId="0" fontId="3" fillId="4" borderId="10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0" fontId="15" fillId="3" borderId="12" xfId="0" applyFont="1" applyFill="1" applyBorder="1" applyAlignment="1">
      <alignment horizontal="center" vertical="center" wrapText="1"/>
    </xf>
    <xf numFmtId="0" fontId="15" fillId="3" borderId="14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/>
    </xf>
    <xf numFmtId="0" fontId="3" fillId="4" borderId="8" xfId="0" applyFont="1" applyFill="1" applyBorder="1" applyAlignment="1">
      <alignment vertical="center"/>
    </xf>
    <xf numFmtId="0" fontId="22" fillId="0" borderId="0" xfId="0" applyFont="1" applyBorder="1" applyAlignment="1">
      <alignment vertical="center"/>
    </xf>
    <xf numFmtId="0" fontId="14" fillId="0" borderId="0" xfId="0" applyFont="1" applyAlignment="1">
      <alignment vertical="center"/>
    </xf>
    <xf numFmtId="0" fontId="0" fillId="0" borderId="0" xfId="0" applyAlignment="1">
      <alignment vertical="center"/>
    </xf>
    <xf numFmtId="0" fontId="15" fillId="0" borderId="0" xfId="0" applyFont="1" applyAlignment="1">
      <alignment horizontal="center" vertical="center"/>
    </xf>
    <xf numFmtId="0" fontId="24" fillId="0" borderId="0" xfId="0" applyFont="1" applyAlignment="1">
      <alignment vertical="center"/>
    </xf>
    <xf numFmtId="0" fontId="14" fillId="4" borderId="8" xfId="0" applyFont="1" applyFill="1" applyBorder="1" applyAlignment="1">
      <alignment horizontal="center" vertical="center"/>
    </xf>
    <xf numFmtId="0" fontId="14" fillId="4" borderId="8" xfId="0" applyFont="1" applyFill="1" applyBorder="1" applyAlignment="1">
      <alignment vertical="center"/>
    </xf>
    <xf numFmtId="14" fontId="14" fillId="4" borderId="8" xfId="0" applyNumberFormat="1" applyFont="1" applyFill="1" applyBorder="1" applyAlignment="1">
      <alignment horizontal="center" vertical="center"/>
    </xf>
    <xf numFmtId="0" fontId="14" fillId="4" borderId="8" xfId="0" applyFont="1" applyFill="1" applyBorder="1" applyAlignment="1">
      <alignment horizontal="right" vertical="center"/>
    </xf>
    <xf numFmtId="0" fontId="14" fillId="5" borderId="8" xfId="0" applyFont="1" applyFill="1" applyBorder="1" applyAlignment="1">
      <alignment horizontal="right" vertical="center"/>
    </xf>
    <xf numFmtId="3" fontId="14" fillId="5" borderId="8" xfId="0" applyNumberFormat="1" applyFont="1" applyFill="1" applyBorder="1" applyAlignment="1">
      <alignment horizontal="right" vertical="center"/>
    </xf>
    <xf numFmtId="0" fontId="14" fillId="5" borderId="8" xfId="0" applyFont="1" applyFill="1" applyBorder="1" applyAlignment="1">
      <alignment horizontal="center" vertical="center"/>
    </xf>
    <xf numFmtId="0" fontId="14" fillId="0" borderId="0" xfId="0" applyFont="1" applyBorder="1" applyAlignment="1">
      <alignment vertical="center"/>
    </xf>
    <xf numFmtId="0" fontId="14" fillId="4" borderId="12" xfId="0" applyFont="1" applyFill="1" applyBorder="1" applyAlignment="1">
      <alignment vertical="center"/>
    </xf>
    <xf numFmtId="0" fontId="14" fillId="4" borderId="14" xfId="0" applyFont="1" applyFill="1" applyBorder="1" applyAlignment="1">
      <alignment horizontal="center" vertical="center"/>
    </xf>
    <xf numFmtId="0" fontId="32" fillId="7" borderId="0" xfId="0" applyFont="1" applyFill="1" applyAlignment="1">
      <alignment vertical="center"/>
    </xf>
    <xf numFmtId="0" fontId="14" fillId="7" borderId="0" xfId="0" applyFont="1" applyFill="1" applyAlignment="1">
      <alignment vertical="center"/>
    </xf>
    <xf numFmtId="0" fontId="14" fillId="7" borderId="0" xfId="0" quotePrefix="1" applyFont="1" applyFill="1" applyAlignment="1">
      <alignment vertical="center"/>
    </xf>
    <xf numFmtId="0" fontId="14" fillId="4" borderId="13" xfId="0" applyFont="1" applyFill="1" applyBorder="1" applyAlignment="1">
      <alignment vertical="center"/>
    </xf>
    <xf numFmtId="0" fontId="14" fillId="4" borderId="10" xfId="0" applyFont="1" applyFill="1" applyBorder="1" applyAlignment="1">
      <alignment horizontal="center" vertical="center"/>
    </xf>
    <xf numFmtId="3" fontId="24" fillId="0" borderId="0" xfId="0" applyNumberFormat="1" applyFont="1" applyAlignment="1">
      <alignment horizontal="left" vertical="center"/>
    </xf>
    <xf numFmtId="0" fontId="3" fillId="13" borderId="14" xfId="0" applyFont="1" applyFill="1" applyBorder="1" applyAlignment="1">
      <alignment horizontal="center"/>
    </xf>
    <xf numFmtId="0" fontId="3" fillId="13" borderId="10" xfId="0" applyFont="1" applyFill="1" applyBorder="1" applyAlignment="1">
      <alignment horizontal="center"/>
    </xf>
    <xf numFmtId="0" fontId="4" fillId="0" borderId="0" xfId="0" applyFont="1" applyBorder="1" applyAlignment="1">
      <alignment vertical="center"/>
    </xf>
    <xf numFmtId="0" fontId="3" fillId="4" borderId="8" xfId="0" applyFont="1" applyFill="1" applyBorder="1" applyAlignment="1">
      <alignment horizontal="left" vertical="center"/>
    </xf>
    <xf numFmtId="20" fontId="3" fillId="5" borderId="8" xfId="0" applyNumberFormat="1" applyFont="1" applyFill="1" applyBorder="1" applyAlignment="1">
      <alignment horizontal="center" vertical="center"/>
    </xf>
    <xf numFmtId="204" fontId="3" fillId="4" borderId="8" xfId="0" applyNumberFormat="1" applyFont="1" applyFill="1" applyBorder="1" applyAlignment="1">
      <alignment horizontal="center" vertical="center"/>
    </xf>
    <xf numFmtId="205" fontId="3" fillId="4" borderId="8" xfId="0" applyNumberFormat="1" applyFont="1" applyFill="1" applyBorder="1" applyAlignment="1">
      <alignment horizontal="center" vertical="center"/>
    </xf>
    <xf numFmtId="0" fontId="10" fillId="0" borderId="0" xfId="0" applyFont="1" applyAlignment="1">
      <alignment vertical="center"/>
    </xf>
    <xf numFmtId="0" fontId="11" fillId="0" borderId="0" xfId="0" quotePrefix="1" applyFont="1" applyAlignment="1">
      <alignment vertical="center"/>
    </xf>
    <xf numFmtId="0" fontId="11" fillId="0" borderId="0" xfId="0" applyFont="1" applyAlignment="1">
      <alignment vertical="center"/>
    </xf>
    <xf numFmtId="0" fontId="3" fillId="5" borderId="8" xfId="0" applyFont="1" applyFill="1" applyBorder="1" applyAlignment="1">
      <alignment horizontal="left" vertical="center"/>
    </xf>
    <xf numFmtId="20" fontId="3" fillId="4" borderId="8" xfId="0" applyNumberFormat="1" applyFont="1" applyFill="1" applyBorder="1" applyAlignment="1">
      <alignment horizontal="center" vertical="center"/>
    </xf>
    <xf numFmtId="0" fontId="3" fillId="5" borderId="8" xfId="0" applyNumberFormat="1" applyFont="1" applyFill="1" applyBorder="1" applyAlignment="1">
      <alignment horizontal="center" vertical="center"/>
    </xf>
    <xf numFmtId="0" fontId="3" fillId="0" borderId="0" xfId="0" applyFont="1" applyFill="1" applyAlignment="1">
      <alignment vertical="center"/>
    </xf>
    <xf numFmtId="0" fontId="50" fillId="2" borderId="0" xfId="0" applyFont="1" applyFill="1" applyAlignment="1">
      <alignment vertical="center"/>
    </xf>
    <xf numFmtId="0" fontId="51" fillId="2" borderId="0" xfId="0" applyFont="1" applyFill="1" applyAlignment="1">
      <alignment vertical="center"/>
    </xf>
    <xf numFmtId="0" fontId="50" fillId="2" borderId="0" xfId="0" quotePrefix="1" applyFont="1" applyFill="1" applyAlignment="1">
      <alignment vertical="center"/>
    </xf>
    <xf numFmtId="0" fontId="52" fillId="0" borderId="0" xfId="0" applyFont="1" applyAlignment="1">
      <alignment vertical="center"/>
    </xf>
    <xf numFmtId="44" fontId="3" fillId="0" borderId="0" xfId="1" applyFont="1" applyAlignment="1">
      <alignment vertical="center"/>
    </xf>
    <xf numFmtId="0" fontId="53" fillId="5" borderId="8" xfId="0" applyFont="1" applyFill="1" applyBorder="1" applyAlignment="1">
      <alignment horizontal="right" vertical="center"/>
    </xf>
    <xf numFmtId="3" fontId="53" fillId="5" borderId="8" xfId="0" applyNumberFormat="1" applyFont="1" applyFill="1" applyBorder="1" applyAlignment="1">
      <alignment horizontal="right" vertical="center"/>
    </xf>
    <xf numFmtId="0" fontId="53" fillId="5" borderId="8" xfId="0" applyFont="1" applyFill="1" applyBorder="1" applyAlignment="1">
      <alignment horizontal="center" vertical="center"/>
    </xf>
    <xf numFmtId="0" fontId="5" fillId="13" borderId="26" xfId="0" applyFont="1" applyFill="1" applyBorder="1" applyAlignment="1">
      <alignment horizontal="center" vertical="center"/>
    </xf>
    <xf numFmtId="0" fontId="5" fillId="13" borderId="15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29" fillId="8" borderId="8" xfId="0" applyFont="1" applyFill="1" applyBorder="1" applyAlignment="1">
      <alignment horizontal="center" vertical="center"/>
    </xf>
    <xf numFmtId="0" fontId="31" fillId="8" borderId="8" xfId="0" applyFont="1" applyFill="1" applyBorder="1" applyAlignment="1">
      <alignment horizontal="center" vertical="center"/>
    </xf>
    <xf numFmtId="0" fontId="5" fillId="5" borderId="8" xfId="0" applyFont="1" applyFill="1" applyBorder="1" applyAlignment="1">
      <alignment vertical="center"/>
    </xf>
    <xf numFmtId="2" fontId="3" fillId="4" borderId="8" xfId="0" applyNumberFormat="1" applyFont="1" applyFill="1" applyBorder="1" applyAlignment="1">
      <alignment horizontal="center" vertical="center"/>
    </xf>
    <xf numFmtId="0" fontId="5" fillId="5" borderId="12" xfId="0" applyFont="1" applyFill="1" applyBorder="1" applyAlignment="1">
      <alignment vertical="center"/>
    </xf>
    <xf numFmtId="0" fontId="5" fillId="5" borderId="13" xfId="0" applyFont="1" applyFill="1" applyBorder="1" applyAlignment="1">
      <alignment vertical="center"/>
    </xf>
    <xf numFmtId="0" fontId="5" fillId="5" borderId="9" xfId="0" applyFont="1" applyFill="1" applyBorder="1" applyAlignment="1">
      <alignment vertical="center"/>
    </xf>
    <xf numFmtId="0" fontId="55" fillId="0" borderId="0" xfId="0" applyFont="1" applyAlignment="1">
      <alignment vertical="center"/>
    </xf>
    <xf numFmtId="0" fontId="3" fillId="0" borderId="27" xfId="0" applyFont="1" applyFill="1" applyBorder="1"/>
    <xf numFmtId="0" fontId="15" fillId="3" borderId="26" xfId="0" applyFont="1" applyFill="1" applyBorder="1"/>
    <xf numFmtId="0" fontId="15" fillId="3" borderId="28" xfId="0" applyFont="1" applyFill="1" applyBorder="1" applyAlignment="1">
      <alignment horizontal="center" vertical="center"/>
    </xf>
    <xf numFmtId="0" fontId="15" fillId="3" borderId="29" xfId="0" applyFont="1" applyFill="1" applyBorder="1" applyAlignment="1">
      <alignment horizontal="center" vertical="center"/>
    </xf>
    <xf numFmtId="0" fontId="60" fillId="0" borderId="0" xfId="0" applyFont="1" applyAlignment="1">
      <alignment vertical="center"/>
    </xf>
    <xf numFmtId="0" fontId="61" fillId="0" borderId="0" xfId="0" applyFont="1" applyAlignment="1">
      <alignment vertical="center"/>
    </xf>
    <xf numFmtId="0" fontId="62" fillId="0" borderId="0" xfId="0" applyFont="1"/>
    <xf numFmtId="20" fontId="5" fillId="4" borderId="34" xfId="0" applyNumberFormat="1" applyFont="1" applyFill="1" applyBorder="1" applyAlignment="1">
      <alignment horizontal="center" vertical="center"/>
    </xf>
    <xf numFmtId="20" fontId="5" fillId="4" borderId="21" xfId="0" applyNumberFormat="1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textRotation="45"/>
    </xf>
    <xf numFmtId="0" fontId="0" fillId="2" borderId="35" xfId="0" applyFill="1" applyBorder="1" applyAlignment="1">
      <alignment vertical="center" textRotation="45"/>
    </xf>
    <xf numFmtId="0" fontId="0" fillId="2" borderId="36" xfId="0" applyFill="1" applyBorder="1" applyAlignment="1">
      <alignment vertical="center" textRotation="45"/>
    </xf>
    <xf numFmtId="0" fontId="3" fillId="5" borderId="2" xfId="0" applyFont="1" applyFill="1" applyBorder="1" applyAlignment="1">
      <alignment horizontal="center" vertical="center"/>
    </xf>
    <xf numFmtId="0" fontId="3" fillId="5" borderId="36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0" fillId="3" borderId="3" xfId="0" applyFill="1" applyBorder="1" applyAlignment="1">
      <alignment vertical="center"/>
    </xf>
    <xf numFmtId="0" fontId="3" fillId="7" borderId="2" xfId="0" applyFont="1" applyFill="1" applyBorder="1" applyAlignment="1">
      <alignment horizontal="center" vertical="center"/>
    </xf>
    <xf numFmtId="0" fontId="3" fillId="7" borderId="3" xfId="0" applyFont="1" applyFill="1" applyBorder="1" applyAlignment="1">
      <alignment horizontal="center" vertical="center"/>
    </xf>
    <xf numFmtId="0" fontId="3" fillId="9" borderId="2" xfId="0" applyFont="1" applyFill="1" applyBorder="1" applyAlignment="1">
      <alignment horizontal="center" vertical="center"/>
    </xf>
    <xf numFmtId="0" fontId="3" fillId="9" borderId="36" xfId="0" applyFont="1" applyFill="1" applyBorder="1" applyAlignment="1">
      <alignment horizontal="center" vertical="center"/>
    </xf>
    <xf numFmtId="20" fontId="5" fillId="4" borderId="37" xfId="0" applyNumberFormat="1" applyFont="1" applyFill="1" applyBorder="1" applyAlignment="1">
      <alignment horizontal="center" vertical="center"/>
    </xf>
    <xf numFmtId="20" fontId="5" fillId="4" borderId="31" xfId="0" applyNumberFormat="1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5" fillId="3" borderId="24" xfId="0" applyFont="1" applyFill="1" applyBorder="1" applyAlignment="1">
      <alignment horizontal="center" vertical="center"/>
    </xf>
    <xf numFmtId="0" fontId="5" fillId="3" borderId="30" xfId="0" applyFont="1" applyFill="1" applyBorder="1" applyAlignment="1">
      <alignment horizontal="center" vertical="center"/>
    </xf>
    <xf numFmtId="0" fontId="5" fillId="3" borderId="31" xfId="0" applyFont="1" applyFill="1" applyBorder="1" applyAlignment="1">
      <alignment horizontal="center" vertical="center"/>
    </xf>
    <xf numFmtId="0" fontId="56" fillId="0" borderId="0" xfId="0" applyFont="1" applyBorder="1" applyAlignment="1">
      <alignment horizontal="center" vertical="center" wrapText="1"/>
    </xf>
    <xf numFmtId="0" fontId="3" fillId="10" borderId="32" xfId="0" applyFont="1" applyFill="1" applyBorder="1" applyAlignment="1">
      <alignment horizontal="center" vertical="center"/>
    </xf>
    <xf numFmtId="0" fontId="3" fillId="10" borderId="33" xfId="0" applyFont="1" applyFill="1" applyBorder="1" applyAlignment="1">
      <alignment horizontal="center" vertical="center"/>
    </xf>
    <xf numFmtId="0" fontId="3" fillId="10" borderId="7" xfId="0" applyFont="1" applyFill="1" applyBorder="1" applyAlignment="1">
      <alignment horizontal="center" vertical="center"/>
    </xf>
    <xf numFmtId="0" fontId="29" fillId="8" borderId="16" xfId="0" applyFont="1" applyFill="1" applyBorder="1" applyAlignment="1">
      <alignment horizontal="center" vertical="center" textRotation="90"/>
    </xf>
    <xf numFmtId="0" fontId="29" fillId="8" borderId="3" xfId="0" applyFont="1" applyFill="1" applyBorder="1" applyAlignment="1">
      <alignment horizontal="center" vertical="center" textRotation="90"/>
    </xf>
    <xf numFmtId="0" fontId="29" fillId="8" borderId="17" xfId="0" applyFont="1" applyFill="1" applyBorder="1" applyAlignment="1">
      <alignment horizontal="center" vertical="center" textRotation="90"/>
    </xf>
    <xf numFmtId="0" fontId="29" fillId="8" borderId="7" xfId="0" applyFont="1" applyFill="1" applyBorder="1" applyAlignment="1">
      <alignment horizontal="center" vertical="center" textRotation="90"/>
    </xf>
    <xf numFmtId="0" fontId="21" fillId="0" borderId="0" xfId="0" applyFont="1" applyAlignment="1">
      <alignment horizontal="center"/>
    </xf>
    <xf numFmtId="0" fontId="21" fillId="4" borderId="34" xfId="0" applyFont="1" applyFill="1" applyBorder="1" applyAlignment="1">
      <alignment horizontal="center"/>
    </xf>
    <xf numFmtId="0" fontId="21" fillId="4" borderId="38" xfId="0" applyFont="1" applyFill="1" applyBorder="1" applyAlignment="1">
      <alignment horizontal="center"/>
    </xf>
    <xf numFmtId="0" fontId="21" fillId="4" borderId="21" xfId="0" applyFont="1" applyFill="1" applyBorder="1" applyAlignment="1">
      <alignment horizontal="center"/>
    </xf>
    <xf numFmtId="0" fontId="22" fillId="0" borderId="0" xfId="0" applyFont="1" applyBorder="1" applyAlignment="1">
      <alignment horizontal="center"/>
    </xf>
    <xf numFmtId="0" fontId="21" fillId="5" borderId="8" xfId="0" applyFont="1" applyFill="1" applyBorder="1" applyAlignment="1">
      <alignment horizontal="right"/>
    </xf>
    <xf numFmtId="0" fontId="24" fillId="0" borderId="0" xfId="0" applyFont="1" applyBorder="1" applyAlignment="1">
      <alignment horizontal="center"/>
    </xf>
    <xf numFmtId="0" fontId="41" fillId="4" borderId="13" xfId="0" applyFont="1" applyFill="1" applyBorder="1" applyAlignment="1">
      <alignment horizontal="center"/>
    </xf>
    <xf numFmtId="0" fontId="41" fillId="4" borderId="9" xfId="0" applyFont="1" applyFill="1" applyBorder="1" applyAlignment="1">
      <alignment horizontal="center"/>
    </xf>
    <xf numFmtId="0" fontId="37" fillId="0" borderId="0" xfId="0" applyFont="1" applyAlignment="1">
      <alignment horizontal="center"/>
    </xf>
    <xf numFmtId="0" fontId="36" fillId="7" borderId="0" xfId="0" applyFont="1" applyFill="1" applyAlignment="1">
      <alignment horizontal="left" wrapText="1"/>
    </xf>
    <xf numFmtId="0" fontId="36" fillId="7" borderId="0" xfId="0" applyFont="1" applyFill="1" applyAlignment="1">
      <alignment horizontal="left" vertical="top" wrapText="1"/>
    </xf>
    <xf numFmtId="0" fontId="26" fillId="8" borderId="8" xfId="0" applyFont="1" applyFill="1" applyBorder="1" applyAlignment="1">
      <alignment horizontal="center" vertical="center"/>
    </xf>
    <xf numFmtId="0" fontId="21" fillId="3" borderId="8" xfId="0" applyFont="1" applyFill="1" applyBorder="1" applyAlignment="1">
      <alignment horizontal="center"/>
    </xf>
    <xf numFmtId="0" fontId="26" fillId="8" borderId="8" xfId="0" applyFont="1" applyFill="1" applyBorder="1" applyAlignment="1">
      <alignment horizontal="center" vertical="center" wrapText="1"/>
    </xf>
    <xf numFmtId="0" fontId="21" fillId="0" borderId="39" xfId="0" applyFont="1" applyBorder="1" applyAlignment="1">
      <alignment horizontal="center" vertical="center"/>
    </xf>
    <xf numFmtId="0" fontId="21" fillId="3" borderId="34" xfId="0" applyFont="1" applyFill="1" applyBorder="1" applyAlignment="1">
      <alignment horizontal="center"/>
    </xf>
    <xf numFmtId="0" fontId="21" fillId="3" borderId="21" xfId="0" applyFont="1" applyFill="1" applyBorder="1" applyAlignment="1">
      <alignment horizontal="center"/>
    </xf>
    <xf numFmtId="0" fontId="14" fillId="2" borderId="0" xfId="0" applyFont="1" applyFill="1" applyAlignment="1">
      <alignment horizontal="left" wrapText="1"/>
    </xf>
    <xf numFmtId="0" fontId="21" fillId="0" borderId="0" xfId="0" applyFont="1" applyBorder="1" applyAlignment="1">
      <alignment horizontal="center"/>
    </xf>
    <xf numFmtId="0" fontId="21" fillId="0" borderId="30" xfId="0" applyFont="1" applyBorder="1" applyAlignment="1">
      <alignment horizontal="center"/>
    </xf>
    <xf numFmtId="0" fontId="21" fillId="0" borderId="30" xfId="0" applyFont="1" applyBorder="1" applyAlignment="1">
      <alignment horizontal="center" vertical="center" wrapText="1"/>
    </xf>
    <xf numFmtId="0" fontId="48" fillId="0" borderId="39" xfId="0" applyFont="1" applyBorder="1" applyAlignment="1">
      <alignment horizontal="center" vertical="center"/>
    </xf>
    <xf numFmtId="0" fontId="3" fillId="2" borderId="0" xfId="0" applyFont="1" applyFill="1" applyAlignment="1">
      <alignment horizontal="left" vertical="center" wrapText="1"/>
    </xf>
    <xf numFmtId="0" fontId="42" fillId="3" borderId="2" xfId="0" applyFont="1" applyFill="1" applyBorder="1" applyAlignment="1">
      <alignment horizontal="center" vertical="center" wrapText="1"/>
    </xf>
    <xf numFmtId="0" fontId="42" fillId="3" borderId="3" xfId="0" applyFont="1" applyFill="1" applyBorder="1" applyAlignment="1">
      <alignment horizontal="center" vertical="center" wrapText="1"/>
    </xf>
    <xf numFmtId="0" fontId="42" fillId="0" borderId="0" xfId="0" applyFont="1" applyBorder="1" applyAlignment="1">
      <alignment horizontal="center" vertical="center"/>
    </xf>
    <xf numFmtId="0" fontId="3" fillId="2" borderId="0" xfId="0" applyFont="1" applyFill="1" applyAlignment="1">
      <alignment horizontal="center" wrapText="1"/>
    </xf>
    <xf numFmtId="0" fontId="57" fillId="0" borderId="39" xfId="0" applyFont="1" applyBorder="1" applyAlignment="1">
      <alignment horizontal="center"/>
    </xf>
    <xf numFmtId="0" fontId="5" fillId="0" borderId="40" xfId="0" applyFont="1" applyBorder="1" applyAlignment="1">
      <alignment horizontal="left" wrapText="1"/>
    </xf>
    <xf numFmtId="0" fontId="5" fillId="3" borderId="4" xfId="0" applyFont="1" applyFill="1" applyBorder="1" applyAlignment="1">
      <alignment horizontal="center" vertical="center"/>
    </xf>
    <xf numFmtId="0" fontId="5" fillId="3" borderId="12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3" fillId="3" borderId="12" xfId="0" applyFont="1" applyFill="1" applyBorder="1" applyAlignment="1">
      <alignment horizontal="center"/>
    </xf>
    <xf numFmtId="0" fontId="3" fillId="3" borderId="14" xfId="0" applyFont="1" applyFill="1" applyBorder="1" applyAlignment="1">
      <alignment horizontal="center"/>
    </xf>
    <xf numFmtId="0" fontId="42" fillId="0" borderId="39" xfId="0" applyFont="1" applyBorder="1" applyAlignment="1">
      <alignment horizontal="center"/>
    </xf>
    <xf numFmtId="0" fontId="58" fillId="0" borderId="39" xfId="0" applyFont="1" applyBorder="1" applyAlignment="1">
      <alignment horizontal="center"/>
    </xf>
    <xf numFmtId="0" fontId="45" fillId="0" borderId="40" xfId="0" applyFont="1" applyBorder="1" applyAlignment="1">
      <alignment horizontal="left" wrapText="1"/>
    </xf>
    <xf numFmtId="0" fontId="44" fillId="12" borderId="0" xfId="0" applyFont="1" applyFill="1" applyAlignment="1">
      <alignment horizontal="left" wrapText="1"/>
    </xf>
    <xf numFmtId="2" fontId="45" fillId="3" borderId="4" xfId="0" applyNumberFormat="1" applyFont="1" applyFill="1" applyBorder="1" applyAlignment="1">
      <alignment horizontal="center"/>
    </xf>
    <xf numFmtId="2" fontId="45" fillId="3" borderId="6" xfId="0" applyNumberFormat="1" applyFont="1" applyFill="1" applyBorder="1" applyAlignment="1">
      <alignment horizontal="center"/>
    </xf>
    <xf numFmtId="0" fontId="45" fillId="3" borderId="18" xfId="0" applyFont="1" applyFill="1" applyBorder="1" applyAlignment="1">
      <alignment horizontal="center"/>
    </xf>
    <xf numFmtId="0" fontId="45" fillId="3" borderId="41" xfId="0" applyFont="1" applyFill="1" applyBorder="1" applyAlignment="1">
      <alignment horizontal="center"/>
    </xf>
    <xf numFmtId="0" fontId="44" fillId="3" borderId="37" xfId="0" applyFont="1" applyFill="1" applyBorder="1" applyAlignment="1">
      <alignment horizontal="center"/>
    </xf>
    <xf numFmtId="0" fontId="44" fillId="3" borderId="42" xfId="0" applyFont="1" applyFill="1" applyBorder="1" applyAlignment="1">
      <alignment horizontal="center"/>
    </xf>
    <xf numFmtId="0" fontId="41" fillId="0" borderId="0" xfId="0" applyFont="1" applyAlignment="1">
      <alignment horizontal="center"/>
    </xf>
    <xf numFmtId="0" fontId="41" fillId="0" borderId="0" xfId="0" applyFont="1" applyBorder="1" applyAlignment="1">
      <alignment horizontal="center"/>
    </xf>
    <xf numFmtId="0" fontId="36" fillId="0" borderId="0" xfId="0" applyFont="1" applyAlignment="1">
      <alignment horizontal="left" wrapText="1"/>
    </xf>
    <xf numFmtId="0" fontId="41" fillId="0" borderId="39" xfId="0" applyFont="1" applyBorder="1" applyAlignment="1">
      <alignment horizontal="center"/>
    </xf>
    <xf numFmtId="0" fontId="41" fillId="0" borderId="43" xfId="0" applyFont="1" applyBorder="1" applyAlignment="1">
      <alignment horizontal="center"/>
    </xf>
    <xf numFmtId="0" fontId="36" fillId="5" borderId="44" xfId="0" applyFont="1" applyFill="1" applyBorder="1" applyAlignment="1">
      <alignment horizontal="center" vertical="center"/>
    </xf>
    <xf numFmtId="0" fontId="36" fillId="5" borderId="45" xfId="0" applyFont="1" applyFill="1" applyBorder="1" applyAlignment="1">
      <alignment horizontal="center" vertical="center"/>
    </xf>
    <xf numFmtId="0" fontId="36" fillId="3" borderId="23" xfId="0" applyFont="1" applyFill="1" applyBorder="1" applyAlignment="1">
      <alignment horizontal="center" vertical="center" wrapText="1"/>
    </xf>
    <xf numFmtId="0" fontId="36" fillId="3" borderId="41" xfId="0" applyFont="1" applyFill="1" applyBorder="1" applyAlignment="1">
      <alignment horizontal="center" vertical="center" wrapText="1"/>
    </xf>
    <xf numFmtId="0" fontId="14" fillId="5" borderId="24" xfId="0" applyFont="1" applyFill="1" applyBorder="1" applyAlignment="1">
      <alignment horizontal="center" vertical="center"/>
    </xf>
    <xf numFmtId="0" fontId="14" fillId="5" borderId="31" xfId="0" applyFont="1" applyFill="1" applyBorder="1" applyAlignment="1">
      <alignment horizontal="center" vertical="center"/>
    </xf>
    <xf numFmtId="0" fontId="14" fillId="4" borderId="24" xfId="0" applyFont="1" applyFill="1" applyBorder="1" applyAlignment="1">
      <alignment horizontal="left" vertical="center"/>
    </xf>
    <xf numFmtId="0" fontId="14" fillId="4" borderId="31" xfId="0" applyFont="1" applyFill="1" applyBorder="1" applyAlignment="1">
      <alignment horizontal="left" vertical="center"/>
    </xf>
    <xf numFmtId="0" fontId="14" fillId="3" borderId="24" xfId="0" applyFont="1" applyFill="1" applyBorder="1" applyAlignment="1">
      <alignment horizontal="center" vertical="center"/>
    </xf>
    <xf numFmtId="0" fontId="14" fillId="3" borderId="30" xfId="0" applyFont="1" applyFill="1" applyBorder="1" applyAlignment="1">
      <alignment horizontal="center" vertical="center"/>
    </xf>
    <xf numFmtId="0" fontId="14" fillId="3" borderId="31" xfId="0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53" fillId="3" borderId="24" xfId="0" applyFont="1" applyFill="1" applyBorder="1" applyAlignment="1">
      <alignment horizontal="center" vertical="center"/>
    </xf>
    <xf numFmtId="0" fontId="53" fillId="3" borderId="31" xfId="0" applyFont="1" applyFill="1" applyBorder="1" applyAlignment="1">
      <alignment horizontal="center" vertical="center"/>
    </xf>
    <xf numFmtId="0" fontId="21" fillId="3" borderId="24" xfId="0" applyFont="1" applyFill="1" applyBorder="1" applyAlignment="1">
      <alignment horizontal="center" vertical="center"/>
    </xf>
    <xf numFmtId="0" fontId="21" fillId="3" borderId="30" xfId="0" applyFont="1" applyFill="1" applyBorder="1" applyAlignment="1">
      <alignment horizontal="center" vertical="center"/>
    </xf>
    <xf numFmtId="0" fontId="21" fillId="3" borderId="31" xfId="0" applyFont="1" applyFill="1" applyBorder="1" applyAlignment="1">
      <alignment horizontal="center" vertical="center"/>
    </xf>
    <xf numFmtId="0" fontId="15" fillId="3" borderId="24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center"/>
    </xf>
    <xf numFmtId="0" fontId="15" fillId="3" borderId="31" xfId="0" applyFont="1" applyFill="1" applyBorder="1" applyAlignment="1">
      <alignment horizontal="center"/>
    </xf>
    <xf numFmtId="0" fontId="21" fillId="0" borderId="8" xfId="0" applyFont="1" applyBorder="1" applyAlignment="1">
      <alignment horizontal="center"/>
    </xf>
    <xf numFmtId="187" fontId="21" fillId="0" borderId="8" xfId="0" applyNumberFormat="1" applyFont="1" applyBorder="1" applyAlignment="1">
      <alignment horizontal="center"/>
    </xf>
    <xf numFmtId="0" fontId="42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5" fillId="3" borderId="46" xfId="0" applyFont="1" applyFill="1" applyBorder="1" applyAlignment="1">
      <alignment horizontal="center" vertical="center"/>
    </xf>
    <xf numFmtId="0" fontId="5" fillId="3" borderId="47" xfId="0" applyFont="1" applyFill="1" applyBorder="1" applyAlignment="1">
      <alignment horizontal="center" vertical="center"/>
    </xf>
    <xf numFmtId="0" fontId="5" fillId="3" borderId="20" xfId="0" applyFont="1" applyFill="1" applyBorder="1" applyAlignment="1">
      <alignment horizontal="center" vertical="center"/>
    </xf>
    <xf numFmtId="0" fontId="5" fillId="3" borderId="48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11" fillId="0" borderId="43" xfId="0" applyFont="1" applyBorder="1" applyAlignment="1">
      <alignment horizontal="right"/>
    </xf>
    <xf numFmtId="0" fontId="5" fillId="3" borderId="8" xfId="0" applyFont="1" applyFill="1" applyBorder="1" applyAlignment="1">
      <alignment horizontal="center"/>
    </xf>
    <xf numFmtId="0" fontId="3" fillId="4" borderId="8" xfId="0" applyFont="1" applyFill="1" applyBorder="1" applyAlignment="1">
      <alignment horizontal="center"/>
    </xf>
    <xf numFmtId="0" fontId="3" fillId="5" borderId="24" xfId="0" applyFont="1" applyFill="1" applyBorder="1" applyAlignment="1">
      <alignment horizontal="left" vertical="center"/>
    </xf>
    <xf numFmtId="0" fontId="3" fillId="5" borderId="31" xfId="0" applyFont="1" applyFill="1" applyBorder="1" applyAlignment="1">
      <alignment horizontal="left" vertical="center"/>
    </xf>
    <xf numFmtId="0" fontId="3" fillId="5" borderId="30" xfId="0" applyFont="1" applyFill="1" applyBorder="1" applyAlignment="1">
      <alignment horizontal="left" vertical="center"/>
    </xf>
    <xf numFmtId="0" fontId="39" fillId="0" borderId="24" xfId="0" applyFont="1" applyBorder="1" applyAlignment="1">
      <alignment horizontal="center" vertical="center"/>
    </xf>
    <xf numFmtId="0" fontId="39" fillId="0" borderId="30" xfId="0" applyFont="1" applyBorder="1" applyAlignment="1">
      <alignment horizontal="center" vertical="center"/>
    </xf>
    <xf numFmtId="0" fontId="39" fillId="0" borderId="31" xfId="0" applyFont="1" applyBorder="1" applyAlignment="1">
      <alignment horizontal="center" vertical="center"/>
    </xf>
    <xf numFmtId="0" fontId="49" fillId="0" borderId="24" xfId="0" applyFont="1" applyBorder="1" applyAlignment="1">
      <alignment horizontal="center" vertical="center"/>
    </xf>
    <xf numFmtId="0" fontId="49" fillId="0" borderId="30" xfId="0" applyFont="1" applyBorder="1" applyAlignment="1">
      <alignment horizontal="center" vertical="center"/>
    </xf>
    <xf numFmtId="0" fontId="49" fillId="0" borderId="31" xfId="0" applyFont="1" applyBorder="1" applyAlignment="1">
      <alignment horizontal="center" vertical="center"/>
    </xf>
    <xf numFmtId="0" fontId="42" fillId="0" borderId="20" xfId="0" applyFont="1" applyBorder="1" applyAlignment="1">
      <alignment horizontal="center" vertical="center"/>
    </xf>
    <xf numFmtId="0" fontId="42" fillId="0" borderId="43" xfId="0" applyFont="1" applyBorder="1" applyAlignment="1">
      <alignment horizontal="center" vertical="center"/>
    </xf>
    <xf numFmtId="0" fontId="42" fillId="0" borderId="48" xfId="0" applyFont="1" applyBorder="1" applyAlignment="1">
      <alignment horizontal="center" vertical="center"/>
    </xf>
    <xf numFmtId="0" fontId="39" fillId="3" borderId="2" xfId="0" applyFont="1" applyFill="1" applyBorder="1" applyAlignment="1">
      <alignment horizontal="center" vertical="center" textRotation="90" wrapText="1"/>
    </xf>
    <xf numFmtId="0" fontId="39" fillId="3" borderId="35" xfId="0" applyFont="1" applyFill="1" applyBorder="1" applyAlignment="1">
      <alignment horizontal="center" vertical="center" textRotation="90" wrapText="1"/>
    </xf>
    <xf numFmtId="0" fontId="39" fillId="3" borderId="3" xfId="0" applyFont="1" applyFill="1" applyBorder="1" applyAlignment="1">
      <alignment horizontal="center" vertical="center" textRotation="90" wrapText="1"/>
    </xf>
    <xf numFmtId="205" fontId="3" fillId="4" borderId="24" xfId="0" applyNumberFormat="1" applyFont="1" applyFill="1" applyBorder="1" applyAlignment="1">
      <alignment horizontal="center" vertical="center"/>
    </xf>
    <xf numFmtId="205" fontId="3" fillId="4" borderId="31" xfId="0" applyNumberFormat="1" applyFont="1" applyFill="1" applyBorder="1" applyAlignment="1">
      <alignment horizontal="center" vertical="center"/>
    </xf>
    <xf numFmtId="0" fontId="59" fillId="0" borderId="0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 wrapText="1"/>
    </xf>
    <xf numFmtId="0" fontId="54" fillId="0" borderId="43" xfId="0" applyFont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left" vertical="center"/>
    </xf>
    <xf numFmtId="0" fontId="15" fillId="3" borderId="8" xfId="0" applyFont="1" applyFill="1" applyBorder="1" applyAlignment="1">
      <alignment horizontal="center" vertical="center"/>
    </xf>
    <xf numFmtId="0" fontId="15" fillId="3" borderId="24" xfId="0" applyFont="1" applyFill="1" applyBorder="1" applyAlignment="1">
      <alignment horizontal="center" vertical="center"/>
    </xf>
    <xf numFmtId="0" fontId="15" fillId="3" borderId="31" xfId="0" applyFont="1" applyFill="1" applyBorder="1" applyAlignment="1">
      <alignment horizontal="center" vertical="center"/>
    </xf>
    <xf numFmtId="0" fontId="3" fillId="13" borderId="8" xfId="0" applyFont="1" applyFill="1" applyBorder="1" applyAlignment="1">
      <alignment horizontal="center"/>
    </xf>
    <xf numFmtId="0" fontId="12" fillId="0" borderId="39" xfId="0" applyFont="1" applyBorder="1" applyAlignment="1">
      <alignment horizontal="center"/>
    </xf>
    <xf numFmtId="0" fontId="3" fillId="5" borderId="37" xfId="0" applyFont="1" applyFill="1" applyBorder="1" applyAlignment="1">
      <alignment horizontal="center"/>
    </xf>
    <xf numFmtId="0" fontId="3" fillId="14" borderId="31" xfId="0" applyFont="1" applyFill="1" applyBorder="1" applyAlignment="1">
      <alignment horizontal="center"/>
    </xf>
    <xf numFmtId="0" fontId="3" fillId="5" borderId="34" xfId="0" applyFont="1" applyFill="1" applyBorder="1" applyAlignment="1">
      <alignment horizontal="center"/>
    </xf>
    <xf numFmtId="0" fontId="3" fillId="14" borderId="21" xfId="0" applyFont="1" applyFill="1" applyBorder="1" applyAlignment="1">
      <alignment horizontal="center"/>
    </xf>
    <xf numFmtId="0" fontId="15" fillId="3" borderId="16" xfId="0" applyFont="1" applyFill="1" applyBorder="1" applyAlignment="1">
      <alignment horizontal="center" vertical="center"/>
    </xf>
    <xf numFmtId="0" fontId="15" fillId="3" borderId="3" xfId="0" applyFont="1" applyFill="1" applyBorder="1" applyAlignment="1">
      <alignment horizontal="center" vertical="center"/>
    </xf>
    <xf numFmtId="0" fontId="15" fillId="3" borderId="17" xfId="0" applyFont="1" applyFill="1" applyBorder="1" applyAlignment="1">
      <alignment horizontal="center" vertical="center"/>
    </xf>
    <xf numFmtId="0" fontId="15" fillId="3" borderId="7" xfId="0" applyFont="1" applyFill="1" applyBorder="1" applyAlignment="1">
      <alignment horizontal="center" vertical="center"/>
    </xf>
    <xf numFmtId="0" fontId="5" fillId="0" borderId="43" xfId="0" applyFont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0-D058-4F22-A48E-5647C90C189E}"/>
              </c:ext>
            </c:extLst>
          </c:dPt>
          <c:dPt>
            <c:idx val="1"/>
            <c:bubble3D val="0"/>
            <c:spPr>
              <a:solidFill>
                <a:srgbClr val="00FF00"/>
              </a:solidFill>
            </c:spPr>
            <c:extLst>
              <c:ext xmlns:c16="http://schemas.microsoft.com/office/drawing/2014/chart" uri="{C3380CC4-5D6E-409C-BE32-E72D297353CC}">
                <c16:uniqueId val="{00000001-D058-4F22-A48E-5647C90C189E}"/>
              </c:ext>
            </c:extLst>
          </c:dPt>
          <c:dLbls>
            <c:dLbl>
              <c:idx val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Times New Roman"/>
                      <a:ea typeface="Times New Roman"/>
                      <a:cs typeface="Times New Roman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058-4F22-A48E-5647C90C189E}"/>
                </c:ext>
              </c:extLst>
            </c:dLbl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Times New Roman"/>
                      <a:ea typeface="Times New Roman"/>
                      <a:cs typeface="Times New Roman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058-4F22-A48E-5647C90C189E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'Bai 13'!$D$39:$E$39</c:f>
              <c:strCache>
                <c:ptCount val="2"/>
                <c:pt idx="0">
                  <c:v>Số thí sinh đậu</c:v>
                </c:pt>
                <c:pt idx="1">
                  <c:v>Số thí sinh rớt</c:v>
                </c:pt>
              </c:strCache>
            </c:strRef>
          </c:cat>
          <c:val>
            <c:numRef>
              <c:f>'Bai 13'!$D$40:$E$40</c:f>
              <c:numCache>
                <c:formatCode>General</c:formatCode>
                <c:ptCount val="2"/>
                <c:pt idx="0">
                  <c:v>4</c:v>
                </c:pt>
                <c:pt idx="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058-4F22-A48E-5647C90C18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083652668416448"/>
          <c:y val="0.25868460987831066"/>
          <c:w val="0.98333333333333339"/>
          <c:h val="0.71561651157241701"/>
        </c:manualLayout>
      </c:layout>
      <c:overlay val="0"/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016949152542373"/>
          <c:y val="6.5040650406504072E-2"/>
          <c:w val="0.82768361581920902"/>
          <c:h val="0.7439024390243902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3333FF"/>
            </a:solidFill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'Bai 14'!$G$21:$G$25</c:f>
              <c:strCache>
                <c:ptCount val="5"/>
                <c:pt idx="0">
                  <c:v>TV</c:v>
                </c:pt>
                <c:pt idx="1">
                  <c:v>ML</c:v>
                </c:pt>
                <c:pt idx="2">
                  <c:v>MPT</c:v>
                </c:pt>
                <c:pt idx="3">
                  <c:v>TL</c:v>
                </c:pt>
                <c:pt idx="4">
                  <c:v>MDT</c:v>
                </c:pt>
              </c:strCache>
            </c:strRef>
          </c:cat>
          <c:val>
            <c:numRef>
              <c:f>'Bai 14'!$H$21:$H$25</c:f>
              <c:numCache>
                <c:formatCode>General</c:formatCode>
                <c:ptCount val="5"/>
                <c:pt idx="0">
                  <c:v>50</c:v>
                </c:pt>
                <c:pt idx="1">
                  <c:v>25</c:v>
                </c:pt>
                <c:pt idx="2">
                  <c:v>50</c:v>
                </c:pt>
                <c:pt idx="3">
                  <c:v>30</c:v>
                </c:pt>
                <c:pt idx="4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16-4D17-AC07-E70EDA897FCE}"/>
            </c:ext>
          </c:extLst>
        </c:ser>
        <c:ser>
          <c:idx val="1"/>
          <c:order val="1"/>
          <c:spPr>
            <a:solidFill>
              <a:srgbClr val="00FF00"/>
            </a:solidFill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'Bai 14'!$G$21:$G$25</c:f>
              <c:strCache>
                <c:ptCount val="5"/>
                <c:pt idx="0">
                  <c:v>TV</c:v>
                </c:pt>
                <c:pt idx="1">
                  <c:v>ML</c:v>
                </c:pt>
                <c:pt idx="2">
                  <c:v>MPT</c:v>
                </c:pt>
                <c:pt idx="3">
                  <c:v>TL</c:v>
                </c:pt>
                <c:pt idx="4">
                  <c:v>MDT</c:v>
                </c:pt>
              </c:strCache>
            </c:strRef>
          </c:cat>
          <c:val>
            <c:numRef>
              <c:f>'Bai 14'!$I$21:$I$25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1-0A16-4D17-AC07-E70EDA897F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386678008"/>
        <c:axId val="1"/>
      </c:barChart>
      <c:catAx>
        <c:axId val="386678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200" b="1" i="0" u="none" strike="noStrike" baseline="0">
                <a:solidFill>
                  <a:srgbClr val="3366FF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86678008"/>
        <c:crosses val="autoZero"/>
        <c:crossBetween val="between"/>
      </c:valAx>
      <c:spPr>
        <a:solidFill>
          <a:srgbClr val="00FF00"/>
        </a:solidFill>
        <a:ln>
          <a:solidFill>
            <a:schemeClr val="bg1"/>
          </a:solidFill>
        </a:ln>
      </c:spPr>
    </c:plotArea>
    <c:plotVisOnly val="1"/>
    <c:dispBlanksAs val="gap"/>
    <c:showDLblsOverMax val="0"/>
  </c:chart>
  <c:spPr>
    <a:solidFill>
      <a:srgbClr val="FFCCFF"/>
    </a:solidFill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19050</xdr:colOff>
      <xdr:row>23</xdr:row>
      <xdr:rowOff>9525</xdr:rowOff>
    </xdr:from>
    <xdr:to>
      <xdr:col>19</xdr:col>
      <xdr:colOff>9525</xdr:colOff>
      <xdr:row>34</xdr:row>
      <xdr:rowOff>190500</xdr:rowOff>
    </xdr:to>
    <xdr:graphicFrame macro="">
      <xdr:nvGraphicFramePr>
        <xdr:cNvPr id="13434" name="BIỂU ĐỒ">
          <a:extLst>
            <a:ext uri="{FF2B5EF4-FFF2-40B4-BE49-F238E27FC236}">
              <a16:creationId xmlns:a16="http://schemas.microsoft.com/office/drawing/2014/main" id="{0E2425A0-444E-9F0F-2D25-A15585D225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57150</xdr:colOff>
      <xdr:row>36</xdr:row>
      <xdr:rowOff>47625</xdr:rowOff>
    </xdr:from>
    <xdr:to>
      <xdr:col>17</xdr:col>
      <xdr:colOff>28575</xdr:colOff>
      <xdr:row>46</xdr:row>
      <xdr:rowOff>190500</xdr:rowOff>
    </xdr:to>
    <xdr:graphicFrame macro="">
      <xdr:nvGraphicFramePr>
        <xdr:cNvPr id="2318" name="Chart 21">
          <a:extLst>
            <a:ext uri="{FF2B5EF4-FFF2-40B4-BE49-F238E27FC236}">
              <a16:creationId xmlns:a16="http://schemas.microsoft.com/office/drawing/2014/main" id="{375861E3-99E3-AA0C-AA75-26185B4555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47626</xdr:colOff>
      <xdr:row>1</xdr:row>
      <xdr:rowOff>57150</xdr:rowOff>
    </xdr:from>
    <xdr:to>
      <xdr:col>7</xdr:col>
      <xdr:colOff>9526</xdr:colOff>
      <xdr:row>3</xdr:row>
      <xdr:rowOff>38100</xdr:rowOff>
    </xdr:to>
    <xdr:sp macro="" textlink="">
      <xdr:nvSpPr>
        <xdr:cNvPr id="4" name="AutoShape 1">
          <a:extLst>
            <a:ext uri="{FF2B5EF4-FFF2-40B4-BE49-F238E27FC236}">
              <a16:creationId xmlns:a16="http://schemas.microsoft.com/office/drawing/2014/main" id="{C87476D4-0F7A-E3C7-B923-4DA38DFDED02}"/>
            </a:ext>
          </a:extLst>
        </xdr:cNvPr>
        <xdr:cNvSpPr>
          <a:spLocks noChangeArrowheads="1"/>
        </xdr:cNvSpPr>
      </xdr:nvSpPr>
      <xdr:spPr bwMode="auto">
        <a:xfrm>
          <a:off x="47626" y="257175"/>
          <a:ext cx="4933950" cy="304800"/>
        </a:xfrm>
        <a:prstGeom prst="roundRect">
          <a:avLst>
            <a:gd name="adj" fmla="val 16667"/>
          </a:avLst>
        </a:prstGeom>
        <a:solidFill>
          <a:srgbClr val="FFFF00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vi-VN" sz="1300" b="1" i="0" u="none" strike="noStrike" baseline="0">
              <a:solidFill>
                <a:srgbClr val="FF0000"/>
              </a:solidFill>
              <a:latin typeface="Arial"/>
              <a:cs typeface="Arial"/>
            </a:rPr>
            <a:t>BẢNG THỐNG KÊ NHẬP XUẤT HÀNG NĂM 2006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6"/>
  <sheetViews>
    <sheetView workbookViewId="0">
      <selection activeCell="D1" sqref="D1"/>
    </sheetView>
  </sheetViews>
  <sheetFormatPr defaultRowHeight="15.75" x14ac:dyDescent="0.2"/>
  <cols>
    <col min="1" max="1" width="5.28515625" style="81" customWidth="1"/>
    <col min="2" max="2" width="5.42578125" style="81" customWidth="1"/>
    <col min="3" max="3" width="12.140625" style="81" customWidth="1"/>
    <col min="4" max="4" width="12.85546875" style="81" customWidth="1"/>
    <col min="5" max="5" width="12.42578125" style="81" customWidth="1"/>
    <col min="6" max="6" width="13.7109375" style="81" customWidth="1"/>
    <col min="7" max="7" width="13.42578125" style="81" customWidth="1"/>
    <col min="8" max="8" width="16" style="81" customWidth="1"/>
    <col min="9" max="9" width="15.85546875" style="81" bestFit="1" customWidth="1"/>
    <col min="10" max="16384" width="9.140625" style="81"/>
  </cols>
  <sheetData>
    <row r="1" spans="1:11" ht="27.75" x14ac:dyDescent="0.3">
      <c r="A1" s="269" t="s">
        <v>206</v>
      </c>
      <c r="B1" s="269"/>
      <c r="D1" s="366"/>
      <c r="E1" s="1"/>
      <c r="F1" s="1"/>
      <c r="G1" s="1"/>
      <c r="H1" s="1"/>
      <c r="I1" s="1"/>
      <c r="J1" s="364"/>
      <c r="K1" s="365"/>
    </row>
    <row r="2" spans="1:11" x14ac:dyDescent="0.2">
      <c r="A2" s="81" t="s">
        <v>207</v>
      </c>
    </row>
    <row r="3" spans="1:11" ht="18.75" customHeight="1" thickBot="1" x14ac:dyDescent="0.25">
      <c r="A3" s="386" t="s">
        <v>208</v>
      </c>
      <c r="B3" s="386"/>
      <c r="C3" s="386"/>
      <c r="D3" s="386"/>
      <c r="E3" s="386"/>
      <c r="F3" s="386"/>
      <c r="G3" s="386"/>
      <c r="H3" s="386"/>
    </row>
    <row r="4" spans="1:11" ht="17.25" thickTop="1" thickBot="1" x14ac:dyDescent="0.25">
      <c r="A4" s="13"/>
      <c r="B4" s="350" t="s">
        <v>209</v>
      </c>
      <c r="C4" s="390" t="s">
        <v>211</v>
      </c>
      <c r="D4" s="390" t="s">
        <v>212</v>
      </c>
      <c r="E4" s="390" t="s">
        <v>213</v>
      </c>
      <c r="F4" s="390" t="s">
        <v>214</v>
      </c>
      <c r="G4" s="390" t="s">
        <v>215</v>
      </c>
      <c r="H4" s="392" t="s">
        <v>216</v>
      </c>
    </row>
    <row r="5" spans="1:11" ht="21.75" customHeight="1" thickTop="1" x14ac:dyDescent="0.2">
      <c r="A5" s="109" t="s">
        <v>210</v>
      </c>
      <c r="B5" s="349"/>
      <c r="C5" s="391"/>
      <c r="D5" s="391"/>
      <c r="E5" s="391"/>
      <c r="F5" s="391"/>
      <c r="G5" s="391"/>
      <c r="H5" s="393"/>
    </row>
    <row r="6" spans="1:11" x14ac:dyDescent="0.2">
      <c r="A6" s="380">
        <v>0.28472222222222221</v>
      </c>
      <c r="B6" s="381"/>
      <c r="C6" s="65" t="s">
        <v>220</v>
      </c>
      <c r="D6" s="110" t="s">
        <v>222</v>
      </c>
      <c r="E6" s="376" t="s">
        <v>227</v>
      </c>
      <c r="F6" s="111" t="s">
        <v>227</v>
      </c>
      <c r="G6" s="112" t="s">
        <v>224</v>
      </c>
      <c r="H6" s="113" t="s">
        <v>226</v>
      </c>
    </row>
    <row r="7" spans="1:11" x14ac:dyDescent="0.2">
      <c r="A7" s="380">
        <v>0.3923611111111111</v>
      </c>
      <c r="B7" s="381"/>
      <c r="C7" s="114"/>
      <c r="D7" s="374" t="s">
        <v>227</v>
      </c>
      <c r="E7" s="377"/>
      <c r="F7" s="111" t="s">
        <v>221</v>
      </c>
      <c r="G7" s="369" t="s">
        <v>227</v>
      </c>
      <c r="H7" s="387" t="s">
        <v>227</v>
      </c>
    </row>
    <row r="8" spans="1:11" x14ac:dyDescent="0.2">
      <c r="A8" s="380">
        <v>0.52083333333333337</v>
      </c>
      <c r="B8" s="381"/>
      <c r="C8" s="65" t="s">
        <v>217</v>
      </c>
      <c r="D8" s="375"/>
      <c r="E8" s="115" t="s">
        <v>218</v>
      </c>
      <c r="F8" s="111" t="s">
        <v>223</v>
      </c>
      <c r="G8" s="370"/>
      <c r="H8" s="388"/>
    </row>
    <row r="9" spans="1:11" x14ac:dyDescent="0.2">
      <c r="A9" s="380">
        <v>0.62847222222222221</v>
      </c>
      <c r="B9" s="381"/>
      <c r="C9" s="372" t="s">
        <v>227</v>
      </c>
      <c r="D9" s="110" t="s">
        <v>225</v>
      </c>
      <c r="E9" s="115" t="s">
        <v>219</v>
      </c>
      <c r="F9" s="378" t="s">
        <v>227</v>
      </c>
      <c r="G9" s="370"/>
      <c r="H9" s="389"/>
    </row>
    <row r="10" spans="1:11" ht="16.5" thickBot="1" x14ac:dyDescent="0.25">
      <c r="A10" s="367">
        <v>0.73958333333333337</v>
      </c>
      <c r="B10" s="368"/>
      <c r="C10" s="373"/>
      <c r="D10" s="116" t="s">
        <v>227</v>
      </c>
      <c r="E10" s="107" t="s">
        <v>226</v>
      </c>
      <c r="F10" s="379"/>
      <c r="G10" s="371"/>
      <c r="H10" s="117" t="s">
        <v>226</v>
      </c>
    </row>
    <row r="11" spans="1:11" ht="16.5" thickTop="1" x14ac:dyDescent="0.2">
      <c r="A11" s="81" t="s">
        <v>266</v>
      </c>
    </row>
    <row r="12" spans="1:11" x14ac:dyDescent="0.2">
      <c r="A12" s="382" t="s">
        <v>258</v>
      </c>
      <c r="B12" s="382"/>
      <c r="C12" s="382"/>
      <c r="D12" s="382"/>
      <c r="E12" s="383" t="s">
        <v>259</v>
      </c>
      <c r="F12" s="384"/>
      <c r="G12" s="385"/>
      <c r="H12" s="351"/>
    </row>
    <row r="13" spans="1:11" ht="18.75" x14ac:dyDescent="0.2">
      <c r="A13" s="352" t="s">
        <v>517</v>
      </c>
      <c r="B13" s="352" t="s">
        <v>518</v>
      </c>
      <c r="C13" s="352" t="s">
        <v>519</v>
      </c>
      <c r="D13" s="352" t="s">
        <v>307</v>
      </c>
      <c r="E13" s="352" t="s">
        <v>308</v>
      </c>
      <c r="F13" s="352" t="s">
        <v>309</v>
      </c>
      <c r="G13" s="353" t="s">
        <v>310</v>
      </c>
    </row>
    <row r="14" spans="1:11" x14ac:dyDescent="0.2">
      <c r="A14" s="105">
        <v>1</v>
      </c>
      <c r="B14" s="105">
        <v>-9</v>
      </c>
      <c r="C14" s="105">
        <v>1</v>
      </c>
      <c r="D14" s="106">
        <f>A14^2</f>
        <v>1</v>
      </c>
      <c r="E14" s="106">
        <f>C14^2</f>
        <v>1</v>
      </c>
      <c r="F14" s="106">
        <f>D14+(B14)^2</f>
        <v>82</v>
      </c>
      <c r="G14" s="106">
        <f>(B14)^2-4*A14*C14</f>
        <v>77</v>
      </c>
    </row>
    <row r="15" spans="1:11" x14ac:dyDescent="0.2">
      <c r="A15" s="105">
        <v>2</v>
      </c>
      <c r="B15" s="105">
        <v>-7</v>
      </c>
      <c r="C15" s="105">
        <v>2.5</v>
      </c>
      <c r="D15" s="106">
        <f t="shared" ref="D15:D21" si="0">A15^2</f>
        <v>4</v>
      </c>
      <c r="E15" s="106">
        <f t="shared" ref="E15:E21" si="1">C15^2</f>
        <v>6.25</v>
      </c>
      <c r="F15" s="106">
        <f t="shared" ref="F15:F21" si="2">D15+(B15)^2</f>
        <v>53</v>
      </c>
      <c r="G15" s="106">
        <f t="shared" ref="G15:G21" si="3">(B15)^2-4*A15*C15</f>
        <v>29</v>
      </c>
    </row>
    <row r="16" spans="1:11" x14ac:dyDescent="0.2">
      <c r="A16" s="105">
        <v>3</v>
      </c>
      <c r="B16" s="105">
        <v>-5</v>
      </c>
      <c r="C16" s="105">
        <v>4</v>
      </c>
      <c r="D16" s="106">
        <f t="shared" si="0"/>
        <v>9</v>
      </c>
      <c r="E16" s="106">
        <f t="shared" si="1"/>
        <v>16</v>
      </c>
      <c r="F16" s="106">
        <f t="shared" si="2"/>
        <v>34</v>
      </c>
      <c r="G16" s="106">
        <f t="shared" si="3"/>
        <v>-23</v>
      </c>
    </row>
    <row r="17" spans="1:7" x14ac:dyDescent="0.2">
      <c r="A17" s="105">
        <v>4</v>
      </c>
      <c r="B17" s="105">
        <v>-3</v>
      </c>
      <c r="C17" s="105">
        <v>5.5</v>
      </c>
      <c r="D17" s="106">
        <f t="shared" si="0"/>
        <v>16</v>
      </c>
      <c r="E17" s="106">
        <f t="shared" si="1"/>
        <v>30.25</v>
      </c>
      <c r="F17" s="106">
        <f t="shared" si="2"/>
        <v>25</v>
      </c>
      <c r="G17" s="106">
        <f t="shared" si="3"/>
        <v>-79</v>
      </c>
    </row>
    <row r="18" spans="1:7" x14ac:dyDescent="0.2">
      <c r="A18" s="105">
        <v>5</v>
      </c>
      <c r="B18" s="105">
        <v>-1</v>
      </c>
      <c r="C18" s="105">
        <v>7</v>
      </c>
      <c r="D18" s="106">
        <f t="shared" si="0"/>
        <v>25</v>
      </c>
      <c r="E18" s="106">
        <f t="shared" si="1"/>
        <v>49</v>
      </c>
      <c r="F18" s="106">
        <f t="shared" si="2"/>
        <v>26</v>
      </c>
      <c r="G18" s="106">
        <f t="shared" si="3"/>
        <v>-139</v>
      </c>
    </row>
    <row r="19" spans="1:7" x14ac:dyDescent="0.2">
      <c r="A19" s="105">
        <v>6</v>
      </c>
      <c r="B19" s="105">
        <v>1</v>
      </c>
      <c r="C19" s="105">
        <v>8.5</v>
      </c>
      <c r="D19" s="106">
        <f t="shared" si="0"/>
        <v>36</v>
      </c>
      <c r="E19" s="106">
        <f t="shared" si="1"/>
        <v>72.25</v>
      </c>
      <c r="F19" s="106">
        <f t="shared" si="2"/>
        <v>37</v>
      </c>
      <c r="G19" s="106">
        <f t="shared" si="3"/>
        <v>-203</v>
      </c>
    </row>
    <row r="20" spans="1:7" x14ac:dyDescent="0.2">
      <c r="A20" s="105">
        <v>7</v>
      </c>
      <c r="B20" s="105">
        <v>3</v>
      </c>
      <c r="C20" s="105">
        <v>10</v>
      </c>
      <c r="D20" s="106">
        <f t="shared" si="0"/>
        <v>49</v>
      </c>
      <c r="E20" s="106">
        <f t="shared" si="1"/>
        <v>100</v>
      </c>
      <c r="F20" s="106">
        <f t="shared" si="2"/>
        <v>58</v>
      </c>
      <c r="G20" s="106">
        <f t="shared" si="3"/>
        <v>-271</v>
      </c>
    </row>
    <row r="21" spans="1:7" x14ac:dyDescent="0.2">
      <c r="A21" s="105">
        <v>8</v>
      </c>
      <c r="B21" s="105">
        <v>5</v>
      </c>
      <c r="C21" s="105">
        <v>11.5</v>
      </c>
      <c r="D21" s="106">
        <f t="shared" si="0"/>
        <v>64</v>
      </c>
      <c r="E21" s="106">
        <f t="shared" si="1"/>
        <v>132.25</v>
      </c>
      <c r="F21" s="106">
        <f t="shared" si="2"/>
        <v>89</v>
      </c>
      <c r="G21" s="106">
        <f t="shared" si="3"/>
        <v>-343</v>
      </c>
    </row>
    <row r="22" spans="1:7" x14ac:dyDescent="0.2">
      <c r="A22" s="81" t="s">
        <v>244</v>
      </c>
    </row>
    <row r="23" spans="1:7" ht="18.75" x14ac:dyDescent="0.2">
      <c r="A23" s="49" t="s">
        <v>725</v>
      </c>
      <c r="B23" s="49" t="s">
        <v>228</v>
      </c>
      <c r="C23" s="49" t="s">
        <v>255</v>
      </c>
      <c r="D23" s="49" t="s">
        <v>231</v>
      </c>
      <c r="E23" s="49" t="s">
        <v>229</v>
      </c>
      <c r="F23" s="49" t="s">
        <v>230</v>
      </c>
    </row>
    <row r="24" spans="1:7" x14ac:dyDescent="0.2">
      <c r="A24" s="354">
        <v>9</v>
      </c>
      <c r="B24" s="354">
        <v>5</v>
      </c>
      <c r="C24" s="106">
        <f>(A24+B24)^2</f>
        <v>196</v>
      </c>
      <c r="D24" s="106">
        <f>A24^2+2*A24*B24+B24^2</f>
        <v>196</v>
      </c>
      <c r="E24" s="355">
        <f>A24/B24</f>
        <v>1.8</v>
      </c>
      <c r="F24" s="106">
        <f>3*A24*B24</f>
        <v>135</v>
      </c>
    </row>
    <row r="25" spans="1:7" x14ac:dyDescent="0.2">
      <c r="A25" s="354">
        <v>125</v>
      </c>
      <c r="B25" s="354">
        <v>48</v>
      </c>
      <c r="C25" s="106">
        <f>(A25+B25)^2</f>
        <v>29929</v>
      </c>
      <c r="D25" s="106">
        <f>A25^2+2*A25*B25+B25^2</f>
        <v>29929</v>
      </c>
      <c r="E25" s="355">
        <f>A25/B25</f>
        <v>2.6041666666666665</v>
      </c>
      <c r="F25" s="106">
        <f>3*A25*B25</f>
        <v>18000</v>
      </c>
    </row>
    <row r="26" spans="1:7" x14ac:dyDescent="0.2">
      <c r="A26" s="354">
        <v>32</v>
      </c>
      <c r="B26" s="354">
        <v>18</v>
      </c>
      <c r="C26" s="106">
        <f>(A26+B26)^2</f>
        <v>2500</v>
      </c>
      <c r="D26" s="106">
        <f>A26^2+2*A26*B26+B26^2</f>
        <v>2500</v>
      </c>
      <c r="E26" s="355">
        <f>A26/B26</f>
        <v>1.7777777777777777</v>
      </c>
      <c r="F26" s="106">
        <f>3*A26*B26</f>
        <v>1728</v>
      </c>
    </row>
    <row r="27" spans="1:7" x14ac:dyDescent="0.2">
      <c r="A27" s="354">
        <v>29</v>
      </c>
      <c r="B27" s="354">
        <v>12</v>
      </c>
      <c r="C27" s="106">
        <f>(A27+B27)^2</f>
        <v>1681</v>
      </c>
      <c r="D27" s="106">
        <f>A27^2+2*A27*B27+B27^2</f>
        <v>1681</v>
      </c>
      <c r="E27" s="355">
        <f>A27/B27</f>
        <v>2.4166666666666665</v>
      </c>
      <c r="F27" s="106">
        <f>3*A27*B27</f>
        <v>1044</v>
      </c>
    </row>
    <row r="28" spans="1:7" ht="16.5" thickBot="1" x14ac:dyDescent="0.25">
      <c r="A28" s="81" t="s">
        <v>245</v>
      </c>
    </row>
    <row r="29" spans="1:7" ht="16.5" thickTop="1" x14ac:dyDescent="0.2">
      <c r="A29" s="23" t="s">
        <v>232</v>
      </c>
      <c r="B29" s="24" t="s">
        <v>233</v>
      </c>
      <c r="C29" s="24" t="s">
        <v>234</v>
      </c>
      <c r="D29" s="24" t="s">
        <v>235</v>
      </c>
      <c r="E29" s="24" t="s">
        <v>236</v>
      </c>
      <c r="F29" s="118" t="s">
        <v>237</v>
      </c>
    </row>
    <row r="30" spans="1:7" x14ac:dyDescent="0.2">
      <c r="A30" s="356">
        <v>47</v>
      </c>
      <c r="B30" s="354">
        <v>23</v>
      </c>
      <c r="C30" s="106" t="b">
        <f>A30&gt;B30</f>
        <v>1</v>
      </c>
      <c r="D30" s="106" t="b">
        <f>A30&lt;B30</f>
        <v>0</v>
      </c>
      <c r="E30" s="106" t="b">
        <f>A30&gt;=B30</f>
        <v>1</v>
      </c>
      <c r="F30" s="297" t="b">
        <f>A30&lt;=B30</f>
        <v>0</v>
      </c>
    </row>
    <row r="31" spans="1:7" x14ac:dyDescent="0.2">
      <c r="A31" s="356">
        <v>58</v>
      </c>
      <c r="B31" s="354">
        <v>58</v>
      </c>
      <c r="C31" s="106" t="b">
        <f>A31&gt;B31</f>
        <v>0</v>
      </c>
      <c r="D31" s="106" t="b">
        <f>A31&lt;B31</f>
        <v>0</v>
      </c>
      <c r="E31" s="106" t="b">
        <f>A31&gt;=B31</f>
        <v>1</v>
      </c>
      <c r="F31" s="297" t="b">
        <f>A31&lt;=B31</f>
        <v>1</v>
      </c>
    </row>
    <row r="32" spans="1:7" x14ac:dyDescent="0.2">
      <c r="A32" s="356">
        <v>12</v>
      </c>
      <c r="B32" s="354">
        <v>49</v>
      </c>
      <c r="C32" s="106" t="b">
        <f>A32&gt;B32</f>
        <v>0</v>
      </c>
      <c r="D32" s="106" t="b">
        <f>A32&lt;B32</f>
        <v>1</v>
      </c>
      <c r="E32" s="106" t="b">
        <f>A32&gt;=B32</f>
        <v>0</v>
      </c>
      <c r="F32" s="297" t="b">
        <f>A32&lt;=B32</f>
        <v>1</v>
      </c>
    </row>
    <row r="33" spans="1:8" ht="16.5" thickBot="1" x14ac:dyDescent="0.25">
      <c r="A33" s="357">
        <v>35</v>
      </c>
      <c r="B33" s="358">
        <v>75</v>
      </c>
      <c r="C33" s="106" t="b">
        <f>A33&gt;B33</f>
        <v>0</v>
      </c>
      <c r="D33" s="106" t="b">
        <f>A33&lt;B33</f>
        <v>1</v>
      </c>
      <c r="E33" s="106" t="b">
        <f>A33&gt;=B33</f>
        <v>0</v>
      </c>
      <c r="F33" s="297" t="b">
        <f>A33&lt;=B33</f>
        <v>1</v>
      </c>
    </row>
    <row r="34" spans="1:8" ht="17.25" thickTop="1" thickBot="1" x14ac:dyDescent="0.25">
      <c r="A34" s="81" t="s">
        <v>246</v>
      </c>
    </row>
    <row r="35" spans="1:8" ht="16.5" thickTop="1" x14ac:dyDescent="0.2">
      <c r="A35" s="23" t="s">
        <v>725</v>
      </c>
      <c r="B35" s="24" t="s">
        <v>228</v>
      </c>
      <c r="C35" s="24" t="s">
        <v>238</v>
      </c>
      <c r="D35" s="24" t="s">
        <v>239</v>
      </c>
      <c r="E35" s="24" t="s">
        <v>240</v>
      </c>
      <c r="F35" s="24" t="s">
        <v>241</v>
      </c>
      <c r="G35" s="24" t="s">
        <v>242</v>
      </c>
      <c r="H35" s="118" t="s">
        <v>243</v>
      </c>
    </row>
    <row r="36" spans="1:8" x14ac:dyDescent="0.2">
      <c r="A36" s="356">
        <v>7</v>
      </c>
      <c r="B36" s="354">
        <v>2</v>
      </c>
      <c r="C36" s="106">
        <f>MOD(A36,B36)</f>
        <v>1</v>
      </c>
      <c r="D36" s="106">
        <f>INT(A36/B36)</f>
        <v>3</v>
      </c>
      <c r="E36" s="106">
        <f>SQRT(A36+B36)</f>
        <v>3</v>
      </c>
      <c r="F36" s="106">
        <f>ROUND(A36/B36,2)</f>
        <v>3.5</v>
      </c>
      <c r="G36" s="106">
        <f>POWER(A36,4)</f>
        <v>2401</v>
      </c>
      <c r="H36" s="297">
        <f>PRODUCT(A36,B36)</f>
        <v>14</v>
      </c>
    </row>
    <row r="37" spans="1:8" x14ac:dyDescent="0.2">
      <c r="A37" s="356">
        <v>13</v>
      </c>
      <c r="B37" s="354">
        <v>-4</v>
      </c>
      <c r="C37" s="106">
        <f>MOD(A37,B37)</f>
        <v>-3</v>
      </c>
      <c r="D37" s="106">
        <f>INT(A37/B37)</f>
        <v>-4</v>
      </c>
      <c r="E37" s="106">
        <f>SQRT(A37+B37)</f>
        <v>3</v>
      </c>
      <c r="F37" s="106">
        <f>ROUND(A37/B37,2)</f>
        <v>-3.25</v>
      </c>
      <c r="G37" s="106">
        <f>POWER(A37,4)</f>
        <v>28561</v>
      </c>
      <c r="H37" s="297">
        <f>PRODUCT(A37,B37)</f>
        <v>-52</v>
      </c>
    </row>
    <row r="38" spans="1:8" x14ac:dyDescent="0.2">
      <c r="A38" s="356">
        <v>15</v>
      </c>
      <c r="B38" s="354">
        <v>66</v>
      </c>
      <c r="C38" s="106">
        <f>MOD(A38,B38)</f>
        <v>15</v>
      </c>
      <c r="D38" s="106">
        <f>INT(A38/B38)</f>
        <v>0</v>
      </c>
      <c r="E38" s="106">
        <f>SQRT(A38+B38)</f>
        <v>9</v>
      </c>
      <c r="F38" s="106">
        <f>ROUND(A38/B38,2)</f>
        <v>0.23</v>
      </c>
      <c r="G38" s="106">
        <f>POWER(A38,4)</f>
        <v>50625</v>
      </c>
      <c r="H38" s="297">
        <f>PRODUCT(A38,B38)</f>
        <v>990</v>
      </c>
    </row>
    <row r="39" spans="1:8" ht="16.5" thickBot="1" x14ac:dyDescent="0.25">
      <c r="A39" s="357">
        <v>8</v>
      </c>
      <c r="B39" s="358">
        <v>8</v>
      </c>
      <c r="C39" s="106">
        <f>MOD(A39,B39)</f>
        <v>0</v>
      </c>
      <c r="D39" s="106">
        <f>INT(A39/B39)</f>
        <v>1</v>
      </c>
      <c r="E39" s="106">
        <f>SQRT(A39+B39)</f>
        <v>4</v>
      </c>
      <c r="F39" s="106">
        <f>ROUND(A39/B39,2)</f>
        <v>1</v>
      </c>
      <c r="G39" s="106">
        <f>POWER(A39,4)</f>
        <v>4096</v>
      </c>
      <c r="H39" s="297">
        <f>PRODUCT(A39,B39)</f>
        <v>64</v>
      </c>
    </row>
    <row r="40" spans="1:8" ht="17.25" thickTop="1" thickBot="1" x14ac:dyDescent="0.25">
      <c r="A40" s="81" t="s">
        <v>247</v>
      </c>
    </row>
    <row r="41" spans="1:8" ht="16.5" thickTop="1" x14ac:dyDescent="0.2">
      <c r="A41" s="23" t="s">
        <v>232</v>
      </c>
      <c r="B41" s="24" t="s">
        <v>233</v>
      </c>
      <c r="C41" s="24" t="s">
        <v>248</v>
      </c>
      <c r="D41" s="24" t="s">
        <v>249</v>
      </c>
      <c r="E41" s="24" t="s">
        <v>250</v>
      </c>
      <c r="F41" s="24" t="s">
        <v>251</v>
      </c>
      <c r="G41" s="24" t="s">
        <v>252</v>
      </c>
      <c r="H41" s="118" t="s">
        <v>253</v>
      </c>
    </row>
    <row r="42" spans="1:8" x14ac:dyDescent="0.2">
      <c r="A42" s="356">
        <v>4</v>
      </c>
      <c r="B42" s="354">
        <v>5</v>
      </c>
      <c r="C42" s="354">
        <v>14</v>
      </c>
      <c r="D42" s="106" t="b">
        <f t="shared" ref="D42:E45" si="4">A42&gt;B42</f>
        <v>0</v>
      </c>
      <c r="E42" s="106" t="b">
        <f t="shared" si="4"/>
        <v>0</v>
      </c>
      <c r="F42" s="106" t="b">
        <f>AND(D42,E42)</f>
        <v>0</v>
      </c>
      <c r="G42" s="106" t="b">
        <f>OR(D42,E42)</f>
        <v>0</v>
      </c>
      <c r="H42" s="297" t="b">
        <f>AND(D42,OR(D42,E42))</f>
        <v>0</v>
      </c>
    </row>
    <row r="43" spans="1:8" x14ac:dyDescent="0.2">
      <c r="A43" s="356">
        <v>2</v>
      </c>
      <c r="B43" s="354">
        <v>12</v>
      </c>
      <c r="C43" s="354">
        <v>32</v>
      </c>
      <c r="D43" s="106" t="b">
        <f t="shared" si="4"/>
        <v>0</v>
      </c>
      <c r="E43" s="106" t="b">
        <f t="shared" si="4"/>
        <v>0</v>
      </c>
      <c r="F43" s="106" t="b">
        <f>AND(D43,E43)</f>
        <v>0</v>
      </c>
      <c r="G43" s="106" t="b">
        <f>OR(D43,E43)</f>
        <v>0</v>
      </c>
      <c r="H43" s="297" t="b">
        <f>AND(D43,OR(D43,E43))</f>
        <v>0</v>
      </c>
    </row>
    <row r="44" spans="1:8" x14ac:dyDescent="0.2">
      <c r="A44" s="356">
        <v>24</v>
      </c>
      <c r="B44" s="354">
        <v>14</v>
      </c>
      <c r="C44" s="354">
        <v>16</v>
      </c>
      <c r="D44" s="106" t="b">
        <f t="shared" si="4"/>
        <v>1</v>
      </c>
      <c r="E44" s="106" t="b">
        <f t="shared" si="4"/>
        <v>0</v>
      </c>
      <c r="F44" s="106" t="b">
        <f>AND(D44,E44)</f>
        <v>0</v>
      </c>
      <c r="G44" s="106" t="b">
        <f>OR(D44,E44)</f>
        <v>1</v>
      </c>
      <c r="H44" s="297" t="b">
        <f>AND(D44,OR(D44,E44))</f>
        <v>1</v>
      </c>
    </row>
    <row r="45" spans="1:8" ht="16.5" thickBot="1" x14ac:dyDescent="0.25">
      <c r="A45" s="357">
        <v>24</v>
      </c>
      <c r="B45" s="358">
        <v>24</v>
      </c>
      <c r="C45" s="358">
        <v>16</v>
      </c>
      <c r="D45" s="106" t="b">
        <f t="shared" si="4"/>
        <v>0</v>
      </c>
      <c r="E45" s="106" t="b">
        <f t="shared" si="4"/>
        <v>1</v>
      </c>
      <c r="F45" s="106" t="b">
        <f>AND(D45,E45)</f>
        <v>0</v>
      </c>
      <c r="G45" s="106" t="b">
        <f>OR(D45,E45)</f>
        <v>1</v>
      </c>
      <c r="H45" s="297" t="b">
        <f>AND(D45,OR(D45,E45))</f>
        <v>0</v>
      </c>
    </row>
    <row r="46" spans="1:8" ht="16.5" thickTop="1" x14ac:dyDescent="0.2"/>
  </sheetData>
  <mergeCells count="20">
    <mergeCell ref="A12:D12"/>
    <mergeCell ref="E12:G12"/>
    <mergeCell ref="A3:H3"/>
    <mergeCell ref="H7:H9"/>
    <mergeCell ref="C4:C5"/>
    <mergeCell ref="D4:D5"/>
    <mergeCell ref="E4:E5"/>
    <mergeCell ref="F4:F5"/>
    <mergeCell ref="G4:G5"/>
    <mergeCell ref="H4:H5"/>
    <mergeCell ref="A10:B10"/>
    <mergeCell ref="G7:G10"/>
    <mergeCell ref="C9:C10"/>
    <mergeCell ref="D7:D8"/>
    <mergeCell ref="E6:E7"/>
    <mergeCell ref="F9:F10"/>
    <mergeCell ref="A6:B6"/>
    <mergeCell ref="A7:B7"/>
    <mergeCell ref="A8:B8"/>
    <mergeCell ref="A9:B9"/>
  </mergeCells>
  <phoneticPr fontId="2" type="noConversion"/>
  <pageMargins left="0.5" right="0" top="0.25" bottom="0.25" header="0.25" footer="0.25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8"/>
  <sheetViews>
    <sheetView workbookViewId="0">
      <selection activeCell="E13" sqref="E13"/>
    </sheetView>
  </sheetViews>
  <sheetFormatPr defaultRowHeight="15.75" x14ac:dyDescent="0.25"/>
  <cols>
    <col min="1" max="1" width="11.85546875" style="16" customWidth="1"/>
    <col min="2" max="2" width="9.140625" style="16"/>
    <col min="3" max="3" width="10.7109375" style="16" customWidth="1"/>
    <col min="4" max="4" width="13.28515625" style="16" bestFit="1" customWidth="1"/>
    <col min="5" max="6" width="9.140625" style="16"/>
    <col min="7" max="7" width="10.7109375" style="16" customWidth="1"/>
    <col min="8" max="16384" width="9.140625" style="16"/>
  </cols>
  <sheetData>
    <row r="1" spans="1:12" x14ac:dyDescent="0.25">
      <c r="A1" s="158" t="s">
        <v>566</v>
      </c>
      <c r="B1" s="149"/>
      <c r="C1" s="149"/>
      <c r="D1" s="149"/>
      <c r="E1" s="149"/>
      <c r="F1" s="149"/>
      <c r="G1" s="149"/>
    </row>
    <row r="2" spans="1:12" x14ac:dyDescent="0.25">
      <c r="A2" s="394" t="s">
        <v>631</v>
      </c>
      <c r="B2" s="394"/>
      <c r="C2" s="394"/>
      <c r="D2" s="394"/>
      <c r="E2" s="394"/>
      <c r="F2" s="394"/>
      <c r="G2" s="394"/>
    </row>
    <row r="3" spans="1:12" x14ac:dyDescent="0.25">
      <c r="D3" s="173" t="s">
        <v>632</v>
      </c>
      <c r="E3" s="173">
        <v>15700</v>
      </c>
    </row>
    <row r="4" spans="1:12" ht="47.25" x14ac:dyDescent="0.25">
      <c r="A4" s="155" t="s">
        <v>633</v>
      </c>
      <c r="B4" s="155" t="s">
        <v>634</v>
      </c>
      <c r="C4" s="155" t="s">
        <v>635</v>
      </c>
      <c r="D4" s="155" t="s">
        <v>636</v>
      </c>
      <c r="E4" s="155" t="s">
        <v>637</v>
      </c>
      <c r="F4" s="155" t="s">
        <v>638</v>
      </c>
      <c r="G4" s="155" t="s">
        <v>639</v>
      </c>
    </row>
    <row r="5" spans="1:12" x14ac:dyDescent="0.25">
      <c r="A5" s="128" t="s">
        <v>644</v>
      </c>
      <c r="B5" s="128" t="s">
        <v>517</v>
      </c>
      <c r="C5" s="170"/>
      <c r="D5" s="56">
        <v>1900</v>
      </c>
      <c r="E5" s="170"/>
      <c r="F5" s="170"/>
      <c r="G5" s="170"/>
    </row>
    <row r="6" spans="1:12" x14ac:dyDescent="0.25">
      <c r="A6" s="128" t="s">
        <v>643</v>
      </c>
      <c r="B6" s="128" t="s">
        <v>518</v>
      </c>
      <c r="C6" s="170"/>
      <c r="D6" s="56">
        <v>1580</v>
      </c>
      <c r="E6" s="170"/>
      <c r="F6" s="170"/>
      <c r="G6" s="170"/>
    </row>
    <row r="7" spans="1:12" x14ac:dyDescent="0.25">
      <c r="A7" s="128" t="s">
        <v>646</v>
      </c>
      <c r="B7" s="128" t="s">
        <v>517</v>
      </c>
      <c r="C7" s="170"/>
      <c r="D7" s="56">
        <v>800</v>
      </c>
      <c r="E7" s="170"/>
      <c r="F7" s="170"/>
      <c r="G7" s="170"/>
    </row>
    <row r="8" spans="1:12" x14ac:dyDescent="0.25">
      <c r="A8" s="128" t="s">
        <v>642</v>
      </c>
      <c r="B8" s="128" t="s">
        <v>518</v>
      </c>
      <c r="C8" s="170"/>
      <c r="D8" s="56">
        <v>1000</v>
      </c>
      <c r="E8" s="170"/>
      <c r="F8" s="170"/>
      <c r="G8" s="170"/>
    </row>
    <row r="9" spans="1:12" x14ac:dyDescent="0.25">
      <c r="A9" s="128" t="s">
        <v>640</v>
      </c>
      <c r="B9" s="128" t="s">
        <v>517</v>
      </c>
      <c r="C9" s="170"/>
      <c r="D9" s="56">
        <v>500</v>
      </c>
      <c r="E9" s="170"/>
      <c r="F9" s="170"/>
      <c r="G9" s="170"/>
    </row>
    <row r="10" spans="1:12" x14ac:dyDescent="0.25">
      <c r="A10" s="128" t="s">
        <v>641</v>
      </c>
      <c r="B10" s="128" t="s">
        <v>519</v>
      </c>
      <c r="C10" s="170"/>
      <c r="D10" s="56">
        <v>350</v>
      </c>
      <c r="E10" s="170"/>
      <c r="F10" s="170"/>
      <c r="G10" s="170"/>
    </row>
    <row r="11" spans="1:12" x14ac:dyDescent="0.25">
      <c r="A11" s="128" t="s">
        <v>645</v>
      </c>
      <c r="B11" s="128" t="s">
        <v>519</v>
      </c>
      <c r="C11" s="170"/>
      <c r="D11" s="56">
        <v>70</v>
      </c>
      <c r="E11" s="170"/>
      <c r="F11" s="170"/>
      <c r="G11" s="170"/>
    </row>
    <row r="12" spans="1:12" ht="31.5" customHeight="1" x14ac:dyDescent="0.3">
      <c r="A12" s="415" t="s">
        <v>647</v>
      </c>
      <c r="B12" s="415"/>
      <c r="C12" s="415"/>
      <c r="D12" s="366"/>
      <c r="E12" s="1"/>
      <c r="F12" s="1"/>
      <c r="G12" s="1"/>
      <c r="H12" s="1"/>
      <c r="I12" s="1"/>
    </row>
    <row r="13" spans="1:12" ht="31.5" x14ac:dyDescent="0.25">
      <c r="A13" s="155" t="s">
        <v>634</v>
      </c>
      <c r="B13" s="155" t="s">
        <v>635</v>
      </c>
      <c r="C13" s="155" t="s">
        <v>637</v>
      </c>
    </row>
    <row r="14" spans="1:12" x14ac:dyDescent="0.25">
      <c r="A14" s="55" t="s">
        <v>517</v>
      </c>
      <c r="B14" s="55">
        <v>200</v>
      </c>
      <c r="C14" s="55">
        <v>3</v>
      </c>
    </row>
    <row r="15" spans="1:12" x14ac:dyDescent="0.25">
      <c r="A15" s="55" t="s">
        <v>518</v>
      </c>
      <c r="B15" s="55">
        <v>400</v>
      </c>
      <c r="C15" s="55">
        <v>2</v>
      </c>
    </row>
    <row r="16" spans="1:12" x14ac:dyDescent="0.25">
      <c r="A16" s="55" t="s">
        <v>519</v>
      </c>
      <c r="B16" s="55">
        <v>600</v>
      </c>
      <c r="C16" s="55">
        <v>1</v>
      </c>
    </row>
    <row r="17" spans="1:8" x14ac:dyDescent="0.25">
      <c r="A17" s="55" t="s">
        <v>596</v>
      </c>
      <c r="B17" s="55">
        <v>800</v>
      </c>
      <c r="C17" s="55">
        <v>0.5</v>
      </c>
    </row>
    <row r="18" spans="1:8" x14ac:dyDescent="0.25">
      <c r="A18" s="174" t="s">
        <v>599</v>
      </c>
      <c r="B18" s="154"/>
      <c r="C18" s="154"/>
      <c r="D18" s="154"/>
      <c r="E18" s="154"/>
      <c r="F18" s="154"/>
      <c r="G18" s="154"/>
      <c r="H18" s="154"/>
    </row>
    <row r="19" spans="1:8" x14ac:dyDescent="0.25">
      <c r="A19" s="154" t="s">
        <v>797</v>
      </c>
      <c r="B19" s="154"/>
      <c r="C19" s="154"/>
      <c r="D19" s="154"/>
      <c r="E19" s="154"/>
      <c r="F19" s="154"/>
      <c r="G19" s="154"/>
      <c r="H19" s="154"/>
    </row>
    <row r="20" spans="1:8" x14ac:dyDescent="0.25">
      <c r="A20" s="154" t="s">
        <v>798</v>
      </c>
      <c r="B20" s="154"/>
      <c r="C20" s="154"/>
      <c r="D20" s="154"/>
      <c r="E20" s="154"/>
      <c r="F20" s="154"/>
      <c r="G20" s="154"/>
      <c r="H20" s="154"/>
    </row>
    <row r="21" spans="1:8" x14ac:dyDescent="0.25">
      <c r="A21" s="154" t="s">
        <v>648</v>
      </c>
      <c r="B21" s="154"/>
      <c r="C21" s="154"/>
      <c r="D21" s="154"/>
      <c r="E21" s="154"/>
      <c r="F21" s="154"/>
      <c r="G21" s="154"/>
      <c r="H21" s="154"/>
    </row>
    <row r="22" spans="1:8" x14ac:dyDescent="0.25">
      <c r="A22" s="154"/>
      <c r="B22" s="175" t="s">
        <v>649</v>
      </c>
      <c r="C22" s="154"/>
      <c r="D22" s="154"/>
      <c r="E22" s="154"/>
      <c r="F22" s="154"/>
      <c r="G22" s="154"/>
      <c r="H22" s="154"/>
    </row>
    <row r="23" spans="1:8" x14ac:dyDescent="0.25">
      <c r="A23" s="154"/>
      <c r="B23" s="154" t="s">
        <v>650</v>
      </c>
      <c r="C23" s="154"/>
      <c r="D23" s="154"/>
      <c r="E23" s="154"/>
      <c r="F23" s="154"/>
      <c r="G23" s="154"/>
      <c r="H23" s="154"/>
    </row>
    <row r="24" spans="1:8" x14ac:dyDescent="0.25">
      <c r="A24" s="154"/>
      <c r="B24" s="175" t="s">
        <v>651</v>
      </c>
      <c r="C24" s="154"/>
      <c r="D24" s="154"/>
      <c r="E24" s="154"/>
      <c r="F24" s="154"/>
      <c r="G24" s="154"/>
      <c r="H24" s="154"/>
    </row>
    <row r="25" spans="1:8" x14ac:dyDescent="0.25">
      <c r="A25" s="154" t="s">
        <v>652</v>
      </c>
      <c r="B25" s="154"/>
      <c r="C25" s="154"/>
      <c r="D25" s="154"/>
      <c r="E25" s="154"/>
      <c r="F25" s="154"/>
      <c r="G25" s="154"/>
      <c r="H25" s="154"/>
    </row>
    <row r="26" spans="1:8" x14ac:dyDescent="0.25">
      <c r="A26" s="154"/>
      <c r="B26" s="154" t="s">
        <v>653</v>
      </c>
      <c r="C26" s="154"/>
      <c r="D26" s="154"/>
      <c r="E26" s="154"/>
      <c r="F26" s="154"/>
      <c r="G26" s="154"/>
      <c r="H26" s="154"/>
    </row>
    <row r="27" spans="1:8" x14ac:dyDescent="0.25">
      <c r="A27" s="154" t="s">
        <v>654</v>
      </c>
      <c r="B27" s="154"/>
      <c r="C27" s="154"/>
      <c r="D27" s="154"/>
      <c r="E27" s="154"/>
      <c r="F27" s="154"/>
      <c r="G27" s="154"/>
      <c r="H27" s="154"/>
    </row>
    <row r="28" spans="1:8" x14ac:dyDescent="0.25">
      <c r="A28" s="154" t="s">
        <v>317</v>
      </c>
      <c r="B28" s="154"/>
      <c r="C28" s="154"/>
      <c r="D28" s="154"/>
      <c r="E28" s="154"/>
      <c r="F28" s="154"/>
      <c r="G28" s="154"/>
      <c r="H28" s="154"/>
    </row>
  </sheetData>
  <mergeCells count="2">
    <mergeCell ref="A2:G2"/>
    <mergeCell ref="A12:C12"/>
  </mergeCells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zoomScaleNormal="100" workbookViewId="0">
      <selection activeCell="J12" sqref="J12"/>
    </sheetView>
  </sheetViews>
  <sheetFormatPr defaultRowHeight="15.75" x14ac:dyDescent="0.2"/>
  <cols>
    <col min="1" max="1" width="9.140625" style="81"/>
    <col min="2" max="2" width="15.85546875" style="81" customWidth="1"/>
    <col min="3" max="3" width="11.140625" style="81" customWidth="1"/>
    <col min="4" max="4" width="11.28515625" style="81" customWidth="1"/>
    <col min="5" max="5" width="9.140625" style="81"/>
    <col min="6" max="6" width="7.85546875" style="81" customWidth="1"/>
    <col min="7" max="7" width="9" style="81" customWidth="1"/>
    <col min="8" max="11" width="9.140625" style="81"/>
    <col min="12" max="12" width="15.28515625" style="81" customWidth="1"/>
    <col min="13" max="16384" width="9.140625" style="81"/>
  </cols>
  <sheetData>
    <row r="1" spans="1:10" x14ac:dyDescent="0.2">
      <c r="A1" s="269" t="s">
        <v>706</v>
      </c>
      <c r="B1" s="83"/>
      <c r="C1" s="83"/>
      <c r="D1" s="83"/>
      <c r="E1" s="83"/>
      <c r="F1" s="83"/>
      <c r="G1" s="83"/>
      <c r="H1" s="83"/>
    </row>
    <row r="2" spans="1:10" x14ac:dyDescent="0.2">
      <c r="A2" s="81" t="s">
        <v>357</v>
      </c>
    </row>
    <row r="3" spans="1:10" ht="21" thickBot="1" x14ac:dyDescent="0.25">
      <c r="A3" s="416" t="s">
        <v>532</v>
      </c>
      <c r="B3" s="416"/>
      <c r="C3" s="416"/>
      <c r="D3" s="416"/>
      <c r="E3" s="416"/>
      <c r="F3" s="416"/>
      <c r="G3" s="416"/>
      <c r="H3" s="416"/>
      <c r="I3" s="416"/>
      <c r="J3" s="416"/>
    </row>
    <row r="4" spans="1:10" ht="53.25" customHeight="1" thickTop="1" thickBot="1" x14ac:dyDescent="0.25">
      <c r="A4" s="57" t="s">
        <v>498</v>
      </c>
      <c r="B4" s="256" t="s">
        <v>499</v>
      </c>
      <c r="C4" s="58" t="s">
        <v>500</v>
      </c>
      <c r="D4" s="58" t="s">
        <v>506</v>
      </c>
      <c r="E4" s="256" t="s">
        <v>501</v>
      </c>
      <c r="F4" s="256" t="s">
        <v>502</v>
      </c>
      <c r="G4" s="58" t="s">
        <v>507</v>
      </c>
      <c r="H4" s="58" t="s">
        <v>503</v>
      </c>
      <c r="I4" s="58" t="s">
        <v>504</v>
      </c>
      <c r="J4" s="59" t="s">
        <v>505</v>
      </c>
    </row>
    <row r="5" spans="1:10" ht="16.5" thickTop="1" x14ac:dyDescent="0.2">
      <c r="A5" s="266">
        <v>1</v>
      </c>
      <c r="B5" s="270" t="s">
        <v>508</v>
      </c>
      <c r="C5" s="270" t="s">
        <v>512</v>
      </c>
      <c r="D5" s="300"/>
      <c r="E5" s="271">
        <v>7</v>
      </c>
      <c r="F5" s="271">
        <v>3</v>
      </c>
      <c r="G5" s="293"/>
      <c r="H5" s="294"/>
      <c r="I5" s="294"/>
      <c r="J5" s="295"/>
    </row>
    <row r="6" spans="1:10" x14ac:dyDescent="0.2">
      <c r="A6" s="267">
        <v>2</v>
      </c>
      <c r="B6" s="105" t="s">
        <v>509</v>
      </c>
      <c r="C6" s="105" t="s">
        <v>513</v>
      </c>
      <c r="D6" s="106"/>
      <c r="E6" s="272">
        <v>4</v>
      </c>
      <c r="F6" s="272">
        <v>7</v>
      </c>
      <c r="G6" s="296"/>
      <c r="H6" s="296"/>
      <c r="I6" s="296"/>
      <c r="J6" s="297"/>
    </row>
    <row r="7" spans="1:10" x14ac:dyDescent="0.2">
      <c r="A7" s="267">
        <v>3</v>
      </c>
      <c r="B7" s="105" t="s">
        <v>510</v>
      </c>
      <c r="C7" s="105" t="s">
        <v>514</v>
      </c>
      <c r="D7" s="106"/>
      <c r="E7" s="272">
        <v>7</v>
      </c>
      <c r="F7" s="272">
        <v>6</v>
      </c>
      <c r="G7" s="296"/>
      <c r="H7" s="296"/>
      <c r="I7" s="296"/>
      <c r="J7" s="297"/>
    </row>
    <row r="8" spans="1:10" ht="16.5" thickBot="1" x14ac:dyDescent="0.25">
      <c r="A8" s="268">
        <v>4</v>
      </c>
      <c r="B8" s="273" t="s">
        <v>511</v>
      </c>
      <c r="C8" s="273" t="s">
        <v>515</v>
      </c>
      <c r="D8" s="301"/>
      <c r="E8" s="274">
        <v>6</v>
      </c>
      <c r="F8" s="274">
        <v>6.5</v>
      </c>
      <c r="G8" s="298"/>
      <c r="H8" s="298"/>
      <c r="I8" s="298"/>
      <c r="J8" s="299"/>
    </row>
    <row r="9" spans="1:10" ht="16.5" thickTop="1" x14ac:dyDescent="0.2">
      <c r="G9" s="420" t="s">
        <v>527</v>
      </c>
      <c r="H9" s="420"/>
    </row>
    <row r="10" spans="1:10" ht="31.5" x14ac:dyDescent="0.2">
      <c r="A10" s="418" t="s">
        <v>525</v>
      </c>
      <c r="B10" s="276" t="s">
        <v>516</v>
      </c>
      <c r="C10" s="65" t="s">
        <v>517</v>
      </c>
      <c r="D10" s="65" t="s">
        <v>518</v>
      </c>
      <c r="E10" s="65" t="s">
        <v>519</v>
      </c>
      <c r="G10" s="53" t="s">
        <v>524</v>
      </c>
      <c r="H10" s="169" t="s">
        <v>465</v>
      </c>
    </row>
    <row r="11" spans="1:10" x14ac:dyDescent="0.2">
      <c r="A11" s="419"/>
      <c r="B11" s="276" t="s">
        <v>520</v>
      </c>
      <c r="C11" s="65" t="s">
        <v>521</v>
      </c>
      <c r="D11" s="65" t="s">
        <v>522</v>
      </c>
      <c r="E11" s="65" t="s">
        <v>523</v>
      </c>
      <c r="G11" s="105">
        <v>1</v>
      </c>
      <c r="H11" s="105">
        <v>2</v>
      </c>
    </row>
    <row r="12" spans="1:10" x14ac:dyDescent="0.2">
      <c r="G12" s="105">
        <v>2</v>
      </c>
      <c r="H12" s="105">
        <v>1.5</v>
      </c>
    </row>
    <row r="13" spans="1:10" ht="18.75" x14ac:dyDescent="0.3">
      <c r="A13" s="366" t="s">
        <v>877</v>
      </c>
      <c r="B13" s="1"/>
      <c r="C13" s="1"/>
      <c r="D13" s="1"/>
      <c r="E13" s="1"/>
      <c r="F13" s="1"/>
      <c r="G13" s="105">
        <v>3</v>
      </c>
      <c r="H13" s="105">
        <v>1</v>
      </c>
    </row>
    <row r="14" spans="1:10" x14ac:dyDescent="0.2">
      <c r="G14" s="105">
        <v>4</v>
      </c>
      <c r="H14" s="105">
        <v>0</v>
      </c>
    </row>
    <row r="15" spans="1:10" x14ac:dyDescent="0.2">
      <c r="A15" s="275" t="s">
        <v>358</v>
      </c>
      <c r="B15" s="82"/>
      <c r="C15" s="82"/>
      <c r="D15" s="82"/>
      <c r="E15" s="82"/>
      <c r="F15" s="82"/>
      <c r="G15" s="82"/>
      <c r="H15" s="82"/>
    </row>
    <row r="16" spans="1:10" ht="36" customHeight="1" x14ac:dyDescent="0.2">
      <c r="A16" s="417" t="s">
        <v>530</v>
      </c>
      <c r="B16" s="417"/>
      <c r="C16" s="417"/>
      <c r="D16" s="417"/>
      <c r="E16" s="417"/>
      <c r="F16" s="417"/>
      <c r="G16" s="417"/>
      <c r="H16" s="417"/>
    </row>
    <row r="17" spans="1:8" ht="19.5" customHeight="1" x14ac:dyDescent="0.2">
      <c r="A17" s="82" t="s">
        <v>526</v>
      </c>
      <c r="B17" s="82"/>
      <c r="C17" s="82"/>
      <c r="D17" s="82"/>
      <c r="E17" s="82"/>
      <c r="F17" s="82"/>
      <c r="G17" s="82"/>
      <c r="H17" s="82"/>
    </row>
    <row r="18" spans="1:8" ht="33.75" customHeight="1" x14ac:dyDescent="0.2">
      <c r="A18" s="417" t="s">
        <v>531</v>
      </c>
      <c r="B18" s="417"/>
      <c r="C18" s="417"/>
      <c r="D18" s="417"/>
      <c r="E18" s="417"/>
      <c r="F18" s="417"/>
      <c r="G18" s="417"/>
      <c r="H18" s="82"/>
    </row>
    <row r="19" spans="1:8" ht="19.5" customHeight="1" x14ac:dyDescent="0.2">
      <c r="A19" s="82" t="s">
        <v>528</v>
      </c>
      <c r="B19" s="82"/>
      <c r="C19" s="82"/>
      <c r="D19" s="82"/>
      <c r="E19" s="82"/>
      <c r="F19" s="82"/>
      <c r="G19" s="82"/>
      <c r="H19" s="82"/>
    </row>
    <row r="20" spans="1:8" ht="20.25" customHeight="1" x14ac:dyDescent="0.2">
      <c r="A20" s="82" t="s">
        <v>529</v>
      </c>
      <c r="B20" s="82"/>
      <c r="C20" s="82"/>
      <c r="D20" s="82"/>
      <c r="E20" s="82"/>
      <c r="F20" s="82"/>
      <c r="G20" s="82"/>
      <c r="H20" s="82"/>
    </row>
    <row r="21" spans="1:8" ht="18.75" customHeight="1" x14ac:dyDescent="0.2">
      <c r="A21" s="82" t="s">
        <v>705</v>
      </c>
      <c r="B21" s="82"/>
      <c r="C21" s="82"/>
      <c r="D21" s="82"/>
      <c r="E21" s="82"/>
      <c r="F21" s="82"/>
      <c r="G21" s="82"/>
      <c r="H21" s="82"/>
    </row>
  </sheetData>
  <mergeCells count="5">
    <mergeCell ref="A3:J3"/>
    <mergeCell ref="A18:G18"/>
    <mergeCell ref="A16:H16"/>
    <mergeCell ref="A10:A11"/>
    <mergeCell ref="G9:H9"/>
  </mergeCells>
  <phoneticPr fontId="2" type="noConversion"/>
  <pageMargins left="0.75" right="0.75" top="1" bottom="1" header="0.5" footer="0.5"/>
  <pageSetup paperSize="9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I13" sqref="I13"/>
    </sheetView>
  </sheetViews>
  <sheetFormatPr defaultRowHeight="15.75" x14ac:dyDescent="0.25"/>
  <cols>
    <col min="1" max="1" width="9.42578125" style="1" customWidth="1"/>
    <col min="2" max="2" width="13.42578125" style="1" customWidth="1"/>
    <col min="3" max="3" width="11" style="1" customWidth="1"/>
    <col min="4" max="4" width="13.42578125" style="1" customWidth="1"/>
    <col min="5" max="5" width="11.7109375" style="1" customWidth="1"/>
    <col min="6" max="6" width="14.42578125" style="1" customWidth="1"/>
    <col min="7" max="7" width="11.5703125" style="1" customWidth="1"/>
    <col min="8" max="8" width="13" style="1" customWidth="1"/>
    <col min="9" max="16384" width="9.140625" style="1"/>
  </cols>
  <sheetData>
    <row r="1" spans="1:8" x14ac:dyDescent="0.25">
      <c r="A1" s="5" t="s">
        <v>708</v>
      </c>
    </row>
    <row r="2" spans="1:8" ht="18.75" x14ac:dyDescent="0.3">
      <c r="A2" s="2"/>
      <c r="D2" s="366"/>
    </row>
    <row r="3" spans="1:8" x14ac:dyDescent="0.25">
      <c r="A3" s="1" t="s">
        <v>357</v>
      </c>
    </row>
    <row r="4" spans="1:8" ht="21" thickBot="1" x14ac:dyDescent="0.35">
      <c r="A4" s="422" t="s">
        <v>534</v>
      </c>
      <c r="B4" s="422"/>
      <c r="C4" s="422"/>
      <c r="D4" s="422"/>
      <c r="E4" s="422"/>
      <c r="F4" s="422"/>
      <c r="G4" s="422"/>
    </row>
    <row r="5" spans="1:8" ht="48" thickTop="1" x14ac:dyDescent="0.25">
      <c r="A5" s="23" t="s">
        <v>535</v>
      </c>
      <c r="B5" s="24" t="s">
        <v>536</v>
      </c>
      <c r="C5" s="24" t="s">
        <v>476</v>
      </c>
      <c r="D5" s="24" t="s">
        <v>537</v>
      </c>
      <c r="E5" s="25" t="s">
        <v>538</v>
      </c>
      <c r="F5" s="25" t="s">
        <v>477</v>
      </c>
      <c r="G5" s="26" t="s">
        <v>504</v>
      </c>
    </row>
    <row r="6" spans="1:8" x14ac:dyDescent="0.25">
      <c r="A6" s="40" t="s">
        <v>539</v>
      </c>
      <c r="B6" s="36"/>
      <c r="C6" s="290"/>
      <c r="D6" s="41">
        <v>60</v>
      </c>
      <c r="E6" s="291"/>
      <c r="F6" s="290"/>
      <c r="G6" s="292"/>
    </row>
    <row r="7" spans="1:8" x14ac:dyDescent="0.25">
      <c r="A7" s="40" t="s">
        <v>540</v>
      </c>
      <c r="B7" s="36"/>
      <c r="C7" s="290"/>
      <c r="D7" s="41">
        <v>70</v>
      </c>
      <c r="E7" s="291"/>
      <c r="F7" s="290"/>
      <c r="G7" s="292"/>
    </row>
    <row r="8" spans="1:8" x14ac:dyDescent="0.25">
      <c r="A8" s="40" t="s">
        <v>541</v>
      </c>
      <c r="B8" s="36"/>
      <c r="C8" s="290"/>
      <c r="D8" s="41">
        <v>30</v>
      </c>
      <c r="E8" s="291"/>
      <c r="F8" s="290"/>
      <c r="G8" s="292"/>
    </row>
    <row r="9" spans="1:8" x14ac:dyDescent="0.25">
      <c r="A9" s="40" t="s">
        <v>542</v>
      </c>
      <c r="B9" s="36"/>
      <c r="C9" s="290"/>
      <c r="D9" s="41">
        <v>120</v>
      </c>
      <c r="E9" s="291"/>
      <c r="F9" s="290"/>
      <c r="G9" s="292"/>
    </row>
    <row r="10" spans="1:8" x14ac:dyDescent="0.25">
      <c r="A10" s="40" t="s">
        <v>543</v>
      </c>
      <c r="B10" s="36"/>
      <c r="C10" s="290"/>
      <c r="D10" s="41">
        <v>100</v>
      </c>
      <c r="E10" s="291"/>
      <c r="F10" s="290"/>
      <c r="G10" s="292"/>
    </row>
    <row r="11" spans="1:8" x14ac:dyDescent="0.25">
      <c r="A11" s="40" t="s">
        <v>544</v>
      </c>
      <c r="B11" s="36"/>
      <c r="C11" s="290"/>
      <c r="D11" s="41">
        <v>50</v>
      </c>
      <c r="E11" s="291"/>
      <c r="F11" s="290"/>
      <c r="G11" s="292"/>
      <c r="H11" s="14"/>
    </row>
    <row r="12" spans="1:8" x14ac:dyDescent="0.25">
      <c r="A12" s="40" t="s">
        <v>545</v>
      </c>
      <c r="B12" s="36"/>
      <c r="C12" s="290"/>
      <c r="D12" s="41">
        <v>65</v>
      </c>
      <c r="E12" s="291"/>
      <c r="F12" s="290"/>
      <c r="G12" s="292"/>
    </row>
    <row r="13" spans="1:8" ht="16.5" thickBot="1" x14ac:dyDescent="0.3">
      <c r="A13" s="43" t="s">
        <v>546</v>
      </c>
      <c r="B13" s="36"/>
      <c r="C13" s="290"/>
      <c r="D13" s="44">
        <v>20</v>
      </c>
      <c r="E13" s="291"/>
      <c r="F13" s="290"/>
      <c r="G13" s="292"/>
    </row>
    <row r="14" spans="1:8" ht="36.75" customHeight="1" thickTop="1" x14ac:dyDescent="0.25">
      <c r="A14" s="423" t="s">
        <v>565</v>
      </c>
      <c r="B14" s="423"/>
      <c r="C14" s="423"/>
      <c r="D14" s="423"/>
      <c r="E14" s="423"/>
      <c r="F14" s="423"/>
      <c r="G14" s="423"/>
      <c r="H14" s="3"/>
    </row>
    <row r="15" spans="1:8" ht="20.25" customHeight="1" thickBot="1" x14ac:dyDescent="0.3">
      <c r="A15" s="432" t="s">
        <v>476</v>
      </c>
      <c r="B15" s="432"/>
      <c r="C15" s="432"/>
      <c r="D15" s="432"/>
    </row>
    <row r="16" spans="1:8" ht="16.5" thickTop="1" x14ac:dyDescent="0.25">
      <c r="A16" s="424" t="s">
        <v>535</v>
      </c>
      <c r="B16" s="426" t="s">
        <v>536</v>
      </c>
      <c r="C16" s="427" t="s">
        <v>476</v>
      </c>
      <c r="D16" s="428"/>
      <c r="F16" s="429" t="s">
        <v>563</v>
      </c>
      <c r="G16" s="428"/>
    </row>
    <row r="17" spans="1:7" x14ac:dyDescent="0.25">
      <c r="A17" s="425"/>
      <c r="B17" s="382"/>
      <c r="C17" s="51">
        <v>1</v>
      </c>
      <c r="D17" s="52">
        <v>2</v>
      </c>
      <c r="F17" s="430" t="s">
        <v>564</v>
      </c>
      <c r="G17" s="431"/>
    </row>
    <row r="18" spans="1:7" x14ac:dyDescent="0.25">
      <c r="A18" s="40" t="s">
        <v>548</v>
      </c>
      <c r="B18" s="41" t="s">
        <v>552</v>
      </c>
      <c r="C18" s="41">
        <v>49</v>
      </c>
      <c r="D18" s="47">
        <v>50</v>
      </c>
      <c r="F18" s="40" t="s">
        <v>548</v>
      </c>
      <c r="G18" s="327"/>
    </row>
    <row r="19" spans="1:7" x14ac:dyDescent="0.25">
      <c r="A19" s="40" t="s">
        <v>547</v>
      </c>
      <c r="B19" s="41" t="s">
        <v>553</v>
      </c>
      <c r="C19" s="41">
        <v>2.5</v>
      </c>
      <c r="D19" s="47">
        <v>3</v>
      </c>
      <c r="F19" s="40" t="s">
        <v>547</v>
      </c>
      <c r="G19" s="327"/>
    </row>
    <row r="20" spans="1:7" x14ac:dyDescent="0.25">
      <c r="A20" s="40" t="s">
        <v>549</v>
      </c>
      <c r="B20" s="41" t="s">
        <v>554</v>
      </c>
      <c r="C20" s="41">
        <v>3</v>
      </c>
      <c r="D20" s="47">
        <v>3.5</v>
      </c>
      <c r="F20" s="40" t="s">
        <v>549</v>
      </c>
      <c r="G20" s="327"/>
    </row>
    <row r="21" spans="1:7" x14ac:dyDescent="0.25">
      <c r="A21" s="40" t="s">
        <v>550</v>
      </c>
      <c r="B21" s="41" t="s">
        <v>555</v>
      </c>
      <c r="C21" s="41">
        <v>13</v>
      </c>
      <c r="D21" s="47">
        <v>15</v>
      </c>
      <c r="F21" s="40" t="s">
        <v>550</v>
      </c>
      <c r="G21" s="327"/>
    </row>
    <row r="22" spans="1:7" ht="16.5" thickBot="1" x14ac:dyDescent="0.3">
      <c r="A22" s="43" t="s">
        <v>551</v>
      </c>
      <c r="B22" s="44" t="s">
        <v>556</v>
      </c>
      <c r="C22" s="44">
        <v>27</v>
      </c>
      <c r="D22" s="48">
        <v>30</v>
      </c>
      <c r="F22" s="43" t="s">
        <v>551</v>
      </c>
      <c r="G22" s="328"/>
    </row>
    <row r="23" spans="1:7" ht="16.5" thickTop="1" x14ac:dyDescent="0.25"/>
    <row r="24" spans="1:7" x14ac:dyDescent="0.25">
      <c r="A24" s="64" t="s">
        <v>358</v>
      </c>
      <c r="B24" s="18"/>
      <c r="C24" s="18"/>
      <c r="D24" s="18"/>
      <c r="E24" s="18"/>
      <c r="F24" s="18"/>
      <c r="G24" s="18"/>
    </row>
    <row r="25" spans="1:7" ht="16.5" customHeight="1" x14ac:dyDescent="0.25">
      <c r="A25" s="18" t="s">
        <v>557</v>
      </c>
      <c r="B25" s="18"/>
      <c r="C25" s="18"/>
      <c r="D25" s="18"/>
      <c r="E25" s="18"/>
      <c r="F25" s="18"/>
      <c r="G25" s="18"/>
    </row>
    <row r="26" spans="1:7" ht="20.25" customHeight="1" x14ac:dyDescent="0.25">
      <c r="A26" s="18" t="s">
        <v>558</v>
      </c>
      <c r="B26" s="18"/>
      <c r="C26" s="18"/>
      <c r="D26" s="18"/>
      <c r="E26" s="18"/>
      <c r="F26" s="18"/>
      <c r="G26" s="18"/>
    </row>
    <row r="27" spans="1:7" ht="21" customHeight="1" x14ac:dyDescent="0.25">
      <c r="A27" s="18" t="s">
        <v>559</v>
      </c>
      <c r="B27" s="18"/>
      <c r="C27" s="18"/>
      <c r="D27" s="18"/>
      <c r="E27" s="18"/>
      <c r="F27" s="18"/>
      <c r="G27" s="18"/>
    </row>
    <row r="28" spans="1:7" x14ac:dyDescent="0.25">
      <c r="A28" s="19" t="s">
        <v>560</v>
      </c>
      <c r="B28" s="18"/>
      <c r="C28" s="18"/>
      <c r="D28" s="18"/>
      <c r="E28" s="18"/>
      <c r="F28" s="18"/>
      <c r="G28" s="18"/>
    </row>
    <row r="29" spans="1:7" ht="21.75" customHeight="1" x14ac:dyDescent="0.25">
      <c r="A29" s="18" t="s">
        <v>561</v>
      </c>
      <c r="B29" s="18"/>
      <c r="C29" s="18"/>
      <c r="D29" s="18"/>
      <c r="E29" s="18"/>
      <c r="F29" s="18"/>
      <c r="G29" s="18"/>
    </row>
    <row r="30" spans="1:7" ht="35.25" customHeight="1" x14ac:dyDescent="0.25">
      <c r="A30" s="421" t="s">
        <v>562</v>
      </c>
      <c r="B30" s="421"/>
      <c r="C30" s="421"/>
      <c r="D30" s="421"/>
      <c r="E30" s="421"/>
      <c r="F30" s="421"/>
      <c r="G30" s="421"/>
    </row>
    <row r="31" spans="1:7" ht="19.5" customHeight="1" x14ac:dyDescent="0.25">
      <c r="A31" s="18" t="s">
        <v>267</v>
      </c>
      <c r="B31" s="18"/>
      <c r="C31" s="18"/>
      <c r="D31" s="18"/>
      <c r="E31" s="18"/>
      <c r="F31" s="18"/>
      <c r="G31" s="18"/>
    </row>
    <row r="32" spans="1:7" ht="20.25" customHeight="1" x14ac:dyDescent="0.25">
      <c r="A32" s="18" t="s">
        <v>707</v>
      </c>
      <c r="B32" s="18"/>
      <c r="C32" s="18"/>
      <c r="D32" s="18"/>
      <c r="E32" s="18"/>
      <c r="F32" s="18"/>
      <c r="G32" s="18"/>
    </row>
  </sheetData>
  <mergeCells count="9">
    <mergeCell ref="A30:G30"/>
    <mergeCell ref="A4:G4"/>
    <mergeCell ref="A14:G14"/>
    <mergeCell ref="A16:A17"/>
    <mergeCell ref="B16:B17"/>
    <mergeCell ref="C16:D16"/>
    <mergeCell ref="F16:G16"/>
    <mergeCell ref="F17:G17"/>
    <mergeCell ref="A15:D15"/>
  </mergeCells>
  <phoneticPr fontId="2" type="noConversion"/>
  <pageMargins left="0.75" right="0.25" top="0.5" bottom="0.5" header="0.5" footer="0.5"/>
  <pageSetup paperSize="9"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workbookViewId="0">
      <selection activeCell="G13" sqref="G13"/>
    </sheetView>
  </sheetViews>
  <sheetFormatPr defaultRowHeight="15.75" x14ac:dyDescent="0.25"/>
  <cols>
    <col min="1" max="1" width="10.5703125" style="214" customWidth="1"/>
    <col min="2" max="2" width="13.42578125" style="214" customWidth="1"/>
    <col min="3" max="3" width="12.140625" style="214" customWidth="1"/>
    <col min="4" max="4" width="13.42578125" style="214" customWidth="1"/>
    <col min="5" max="5" width="11.7109375" style="214" customWidth="1"/>
    <col min="6" max="7" width="14.42578125" style="214" customWidth="1"/>
    <col min="8" max="8" width="11.5703125" style="214" customWidth="1"/>
    <col min="9" max="16384" width="9.140625" style="214"/>
  </cols>
  <sheetData>
    <row r="1" spans="1:9" x14ac:dyDescent="0.25">
      <c r="A1" s="213" t="s">
        <v>709</v>
      </c>
      <c r="H1" s="359"/>
      <c r="I1" s="81"/>
    </row>
    <row r="2" spans="1:9" ht="18.75" x14ac:dyDescent="0.3">
      <c r="A2" s="215"/>
      <c r="D2" s="366"/>
      <c r="E2" s="1"/>
      <c r="F2" s="1"/>
      <c r="G2" s="1"/>
      <c r="H2" s="1"/>
      <c r="I2" s="1"/>
    </row>
    <row r="3" spans="1:9" x14ac:dyDescent="0.25">
      <c r="A3" s="214" t="s">
        <v>357</v>
      </c>
    </row>
    <row r="4" spans="1:9" ht="16.5" thickBot="1" x14ac:dyDescent="0.3">
      <c r="A4" s="433" t="s">
        <v>586</v>
      </c>
      <c r="B4" s="433"/>
      <c r="C4" s="433"/>
      <c r="D4" s="433"/>
      <c r="E4" s="433"/>
      <c r="F4" s="433"/>
      <c r="G4" s="433"/>
      <c r="H4" s="433"/>
    </row>
    <row r="5" spans="1:9" ht="16.5" thickTop="1" x14ac:dyDescent="0.25">
      <c r="A5" s="216" t="s">
        <v>567</v>
      </c>
      <c r="B5" s="217" t="s">
        <v>568</v>
      </c>
      <c r="C5" s="217" t="s">
        <v>569</v>
      </c>
      <c r="D5" s="217" t="s">
        <v>577</v>
      </c>
      <c r="E5" s="218" t="s">
        <v>570</v>
      </c>
      <c r="F5" s="218" t="s">
        <v>571</v>
      </c>
      <c r="G5" s="219" t="s">
        <v>476</v>
      </c>
      <c r="H5" s="220" t="s">
        <v>572</v>
      </c>
    </row>
    <row r="6" spans="1:9" x14ac:dyDescent="0.25">
      <c r="A6" s="221">
        <v>39003</v>
      </c>
      <c r="B6" s="222">
        <v>0.54230324074074077</v>
      </c>
      <c r="C6" s="222">
        <v>0.54370370370370369</v>
      </c>
      <c r="D6" s="223"/>
      <c r="E6" s="224"/>
      <c r="F6" s="225" t="s">
        <v>580</v>
      </c>
      <c r="G6" s="226"/>
      <c r="H6" s="227"/>
    </row>
    <row r="7" spans="1:9" x14ac:dyDescent="0.25">
      <c r="A7" s="221">
        <v>39007</v>
      </c>
      <c r="B7" s="222">
        <v>0.84571759259259249</v>
      </c>
      <c r="C7" s="222">
        <v>0.84653935185185192</v>
      </c>
      <c r="D7" s="223"/>
      <c r="E7" s="224"/>
      <c r="F7" s="225" t="s">
        <v>573</v>
      </c>
      <c r="G7" s="226"/>
      <c r="H7" s="227"/>
    </row>
    <row r="8" spans="1:9" x14ac:dyDescent="0.25">
      <c r="A8" s="228">
        <v>39008</v>
      </c>
      <c r="B8" s="229">
        <v>0.3439814814814815</v>
      </c>
      <c r="C8" s="229">
        <v>0.35289351851851852</v>
      </c>
      <c r="D8" s="223"/>
      <c r="E8" s="224"/>
      <c r="F8" s="230" t="s">
        <v>580</v>
      </c>
      <c r="G8" s="226"/>
      <c r="H8" s="227"/>
    </row>
    <row r="9" spans="1:9" ht="16.5" thickBot="1" x14ac:dyDescent="0.3">
      <c r="A9" s="231">
        <v>39009</v>
      </c>
      <c r="B9" s="232">
        <v>0.59603009259259265</v>
      </c>
      <c r="C9" s="232">
        <v>0.59752314814814811</v>
      </c>
      <c r="D9" s="223"/>
      <c r="E9" s="224"/>
      <c r="F9" s="233" t="s">
        <v>574</v>
      </c>
      <c r="G9" s="226"/>
      <c r="H9" s="227"/>
    </row>
    <row r="10" spans="1:9" ht="17.25" customHeight="1" thickTop="1" thickBot="1" x14ac:dyDescent="0.3">
      <c r="A10" s="434"/>
      <c r="B10" s="434"/>
      <c r="C10" s="434"/>
      <c r="D10" s="434"/>
      <c r="E10" s="434"/>
      <c r="F10" s="434"/>
      <c r="G10" s="434"/>
      <c r="H10" s="434"/>
      <c r="I10" s="234"/>
    </row>
    <row r="11" spans="1:9" ht="20.25" customHeight="1" thickTop="1" x14ac:dyDescent="0.25">
      <c r="A11" s="436" t="s">
        <v>476</v>
      </c>
      <c r="B11" s="437"/>
      <c r="C11" s="235"/>
      <c r="D11" s="438" t="s">
        <v>563</v>
      </c>
      <c r="E11" s="439"/>
    </row>
    <row r="12" spans="1:9" ht="20.25" customHeight="1" thickBot="1" x14ac:dyDescent="0.3">
      <c r="A12" s="236" t="s">
        <v>576</v>
      </c>
      <c r="B12" s="237" t="s">
        <v>410</v>
      </c>
      <c r="C12" s="235"/>
      <c r="D12" s="440" t="s">
        <v>583</v>
      </c>
      <c r="E12" s="441"/>
    </row>
    <row r="13" spans="1:9" ht="20.25" customHeight="1" thickTop="1" x14ac:dyDescent="0.25">
      <c r="A13" s="238" t="s">
        <v>574</v>
      </c>
      <c r="B13" s="239">
        <v>1100</v>
      </c>
      <c r="C13" s="235"/>
      <c r="D13" s="240" t="s">
        <v>584</v>
      </c>
      <c r="E13" s="241"/>
    </row>
    <row r="14" spans="1:9" ht="20.25" customHeight="1" x14ac:dyDescent="0.25">
      <c r="A14" s="225" t="s">
        <v>580</v>
      </c>
      <c r="B14" s="225">
        <v>1000</v>
      </c>
      <c r="C14" s="235"/>
      <c r="D14" s="240" t="s">
        <v>585</v>
      </c>
      <c r="E14" s="241"/>
    </row>
    <row r="15" spans="1:9" ht="20.25" customHeight="1" x14ac:dyDescent="0.25">
      <c r="A15" s="242" t="s">
        <v>573</v>
      </c>
      <c r="B15" s="225">
        <v>1100</v>
      </c>
      <c r="C15" s="235"/>
      <c r="D15" s="240" t="s">
        <v>573</v>
      </c>
      <c r="E15" s="241"/>
    </row>
    <row r="16" spans="1:9" ht="20.25" customHeight="1" thickBot="1" x14ac:dyDescent="0.3">
      <c r="A16" s="225" t="s">
        <v>579</v>
      </c>
      <c r="B16" s="225">
        <v>3250</v>
      </c>
      <c r="C16" s="235"/>
      <c r="D16" s="243" t="s">
        <v>579</v>
      </c>
      <c r="E16" s="244"/>
    </row>
    <row r="17" spans="1:8" ht="16.5" thickTop="1" x14ac:dyDescent="0.25">
      <c r="A17" s="252" t="s">
        <v>358</v>
      </c>
      <c r="B17" s="253"/>
      <c r="C17" s="253"/>
      <c r="D17" s="254"/>
      <c r="E17" s="255"/>
      <c r="F17" s="253"/>
      <c r="G17" s="253"/>
      <c r="H17" s="253"/>
    </row>
    <row r="18" spans="1:8" ht="19.5" customHeight="1" x14ac:dyDescent="0.25">
      <c r="A18" s="253" t="s">
        <v>575</v>
      </c>
      <c r="B18" s="253"/>
      <c r="C18" s="253"/>
      <c r="D18" s="253"/>
      <c r="E18" s="253"/>
      <c r="F18" s="253"/>
      <c r="G18" s="253"/>
      <c r="H18" s="253"/>
    </row>
    <row r="19" spans="1:8" ht="36.75" customHeight="1" x14ac:dyDescent="0.25">
      <c r="A19" s="435" t="s">
        <v>578</v>
      </c>
      <c r="B19" s="435"/>
      <c r="C19" s="435"/>
      <c r="D19" s="435"/>
      <c r="E19" s="435"/>
      <c r="F19" s="435"/>
      <c r="G19" s="435"/>
      <c r="H19" s="435"/>
    </row>
    <row r="20" spans="1:8" ht="20.25" customHeight="1" x14ac:dyDescent="0.25">
      <c r="A20" s="253" t="s">
        <v>581</v>
      </c>
      <c r="B20" s="253"/>
      <c r="C20" s="253"/>
      <c r="D20" s="253"/>
      <c r="E20" s="253"/>
      <c r="F20" s="253"/>
      <c r="G20" s="253"/>
      <c r="H20" s="253"/>
    </row>
    <row r="21" spans="1:8" ht="19.5" customHeight="1" x14ac:dyDescent="0.25">
      <c r="A21" s="253" t="s">
        <v>582</v>
      </c>
      <c r="B21" s="253"/>
      <c r="C21" s="253"/>
      <c r="D21" s="253"/>
      <c r="E21" s="253"/>
      <c r="F21" s="253"/>
      <c r="G21" s="253"/>
      <c r="H21" s="253"/>
    </row>
    <row r="22" spans="1:8" ht="19.5" customHeight="1" x14ac:dyDescent="0.25">
      <c r="A22" s="253" t="s">
        <v>268</v>
      </c>
      <c r="B22" s="253"/>
      <c r="C22" s="253"/>
      <c r="D22" s="253"/>
      <c r="E22" s="253"/>
      <c r="F22" s="253"/>
      <c r="G22" s="253"/>
      <c r="H22" s="253"/>
    </row>
    <row r="23" spans="1:8" ht="20.25" customHeight="1" x14ac:dyDescent="0.25">
      <c r="A23" s="253" t="s">
        <v>324</v>
      </c>
      <c r="B23" s="253"/>
      <c r="C23" s="253"/>
      <c r="D23" s="253"/>
      <c r="E23" s="253"/>
      <c r="F23" s="253"/>
      <c r="G23" s="253"/>
      <c r="H23" s="253"/>
    </row>
  </sheetData>
  <mergeCells count="6">
    <mergeCell ref="A4:H4"/>
    <mergeCell ref="A10:H10"/>
    <mergeCell ref="A19:H19"/>
    <mergeCell ref="A11:B11"/>
    <mergeCell ref="D11:E11"/>
    <mergeCell ref="D12:E12"/>
  </mergeCells>
  <phoneticPr fontId="2" type="noConversion"/>
  <pageMargins left="0.75" right="0.75" top="1" bottom="1" header="0.5" footer="0.5"/>
  <pageSetup paperSize="9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49"/>
  <sheetViews>
    <sheetView topLeftCell="A25" workbookViewId="0">
      <selection activeCell="D12" sqref="D12"/>
    </sheetView>
  </sheetViews>
  <sheetFormatPr defaultRowHeight="15.75" x14ac:dyDescent="0.25"/>
  <cols>
    <col min="1" max="1" width="8.85546875" style="68" customWidth="1"/>
    <col min="2" max="2" width="10.5703125" style="68" customWidth="1"/>
    <col min="3" max="3" width="10.42578125" style="68" customWidth="1"/>
    <col min="4" max="4" width="10.85546875" style="68" customWidth="1"/>
    <col min="5" max="5" width="9.28515625" style="68" customWidth="1"/>
    <col min="6" max="6" width="10.28515625" style="68" customWidth="1"/>
    <col min="7" max="7" width="5.28515625" style="68" customWidth="1"/>
    <col min="8" max="8" width="7.5703125" style="68" customWidth="1"/>
    <col min="9" max="9" width="8.85546875" style="68" customWidth="1"/>
    <col min="10" max="11" width="9.140625" style="68"/>
    <col min="12" max="12" width="9.5703125" style="68" customWidth="1"/>
    <col min="13" max="13" width="5.140625" style="68" customWidth="1"/>
    <col min="14" max="15" width="6" style="68" customWidth="1"/>
    <col min="16" max="16" width="5.42578125" style="68" customWidth="1"/>
    <col min="17" max="16384" width="9.140625" style="68"/>
  </cols>
  <sheetData>
    <row r="2" spans="1:16" x14ac:dyDescent="0.25">
      <c r="A2" s="66" t="s">
        <v>710</v>
      </c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</row>
    <row r="4" spans="1:16" ht="16.5" thickBot="1" x14ac:dyDescent="0.3">
      <c r="A4" s="442" t="s">
        <v>655</v>
      </c>
      <c r="B4" s="442"/>
      <c r="C4" s="442"/>
      <c r="D4" s="442"/>
      <c r="E4" s="78"/>
      <c r="F4" s="445" t="s">
        <v>656</v>
      </c>
      <c r="G4" s="445"/>
      <c r="H4" s="445"/>
      <c r="I4" s="445"/>
      <c r="J4" s="445"/>
      <c r="K4" s="183"/>
      <c r="L4" s="183"/>
      <c r="M4" s="183"/>
      <c r="N4" s="183"/>
      <c r="O4" s="183"/>
      <c r="P4" s="183"/>
    </row>
    <row r="5" spans="1:16" ht="34.5" customHeight="1" thickTop="1" x14ac:dyDescent="0.25">
      <c r="A5" s="69" t="s">
        <v>657</v>
      </c>
      <c r="B5" s="70" t="s">
        <v>658</v>
      </c>
      <c r="C5" s="70" t="s">
        <v>659</v>
      </c>
      <c r="D5" s="71" t="s">
        <v>660</v>
      </c>
      <c r="F5" s="69" t="s">
        <v>516</v>
      </c>
      <c r="G5" s="184" t="s">
        <v>517</v>
      </c>
      <c r="H5" s="184" t="s">
        <v>518</v>
      </c>
      <c r="I5" s="184" t="s">
        <v>519</v>
      </c>
      <c r="J5" s="185" t="s">
        <v>596</v>
      </c>
    </row>
    <row r="6" spans="1:16" ht="16.5" thickBot="1" x14ac:dyDescent="0.3">
      <c r="A6" s="186" t="s">
        <v>517</v>
      </c>
      <c r="B6" s="187" t="s">
        <v>661</v>
      </c>
      <c r="C6" s="187">
        <v>19</v>
      </c>
      <c r="D6" s="188">
        <v>20</v>
      </c>
      <c r="F6" s="182" t="s">
        <v>662</v>
      </c>
      <c r="G6" s="189">
        <v>25</v>
      </c>
      <c r="H6" s="189">
        <v>23</v>
      </c>
      <c r="I6" s="189">
        <v>21</v>
      </c>
      <c r="J6" s="190">
        <v>19</v>
      </c>
    </row>
    <row r="7" spans="1:16" ht="16.5" thickTop="1" x14ac:dyDescent="0.25">
      <c r="A7" s="186" t="s">
        <v>518</v>
      </c>
      <c r="B7" s="187" t="s">
        <v>663</v>
      </c>
      <c r="C7" s="187">
        <v>17</v>
      </c>
      <c r="D7" s="188">
        <v>18</v>
      </c>
    </row>
    <row r="8" spans="1:16" x14ac:dyDescent="0.25">
      <c r="A8" s="186" t="s">
        <v>519</v>
      </c>
      <c r="B8" s="187" t="s">
        <v>664</v>
      </c>
      <c r="C8" s="187">
        <v>15</v>
      </c>
      <c r="D8" s="188">
        <v>16</v>
      </c>
    </row>
    <row r="9" spans="1:16" ht="16.5" thickBot="1" x14ac:dyDescent="0.3">
      <c r="A9" s="191" t="s">
        <v>596</v>
      </c>
      <c r="B9" s="189" t="s">
        <v>523</v>
      </c>
      <c r="C9" s="189">
        <v>13</v>
      </c>
      <c r="D9" s="190">
        <v>14</v>
      </c>
    </row>
    <row r="10" spans="1:16" ht="24.75" customHeight="1" thickTop="1" x14ac:dyDescent="0.25">
      <c r="A10" s="443" t="s">
        <v>665</v>
      </c>
      <c r="B10" s="443"/>
      <c r="C10" s="443"/>
      <c r="D10" s="443"/>
      <c r="E10" s="443"/>
      <c r="F10" s="443"/>
      <c r="G10" s="443"/>
      <c r="H10" s="443"/>
      <c r="I10" s="443"/>
      <c r="J10" s="443"/>
      <c r="K10" s="443"/>
      <c r="L10" s="443"/>
      <c r="M10" s="443"/>
      <c r="N10" s="443"/>
      <c r="O10" s="443"/>
    </row>
    <row r="11" spans="1:16" ht="37.5" customHeight="1" x14ac:dyDescent="0.25">
      <c r="A11" s="277" t="s">
        <v>666</v>
      </c>
      <c r="B11" s="278" t="s">
        <v>667</v>
      </c>
      <c r="C11" s="278" t="s">
        <v>668</v>
      </c>
      <c r="D11" s="277" t="s">
        <v>658</v>
      </c>
      <c r="E11" s="277" t="s">
        <v>669</v>
      </c>
      <c r="F11" s="277" t="s">
        <v>670</v>
      </c>
      <c r="G11" s="277" t="s">
        <v>522</v>
      </c>
      <c r="H11" s="277" t="s">
        <v>523</v>
      </c>
      <c r="I11" s="277" t="s">
        <v>284</v>
      </c>
      <c r="J11" s="277" t="s">
        <v>285</v>
      </c>
      <c r="K11" s="277" t="s">
        <v>671</v>
      </c>
      <c r="L11" s="277" t="s">
        <v>662</v>
      </c>
      <c r="M11" s="277" t="s">
        <v>286</v>
      </c>
    </row>
    <row r="12" spans="1:16" x14ac:dyDescent="0.25">
      <c r="A12" s="187" t="s">
        <v>677</v>
      </c>
      <c r="B12" s="187" t="s">
        <v>522</v>
      </c>
      <c r="C12" s="187" t="s">
        <v>678</v>
      </c>
      <c r="D12" s="192" t="str">
        <f t="shared" ref="D12:D19" si="0">VLOOKUP(LEFT(A12,1),$A$6:$D$9,2,0)</f>
        <v>Cơ khí</v>
      </c>
      <c r="E12" s="192">
        <f t="shared" ref="E12:E19" si="1">VALUE(MID(A12,2,1))</f>
        <v>2</v>
      </c>
      <c r="F12" s="187">
        <v>2</v>
      </c>
      <c r="G12" s="187">
        <v>6</v>
      </c>
      <c r="H12" s="187">
        <v>3</v>
      </c>
      <c r="I12" s="73">
        <f t="shared" ref="I12:I19" si="2">VLOOKUP(LEFT(A12,1),$A$6:$D$9,IF(VALUE(MID(A12,2,1))=1,3,4),0)</f>
        <v>16</v>
      </c>
      <c r="J12" s="73">
        <f t="shared" ref="J12:J19" si="3">(F12+G12+H12)</f>
        <v>11</v>
      </c>
      <c r="K12" s="192" t="str">
        <f t="shared" ref="K12:K19" si="4">IF(J12&gt;=I12,"Đậu","Rớt")</f>
        <v>Rớt</v>
      </c>
      <c r="L12" s="73">
        <f t="shared" ref="L12:L19" si="5">HLOOKUP(LEFT(A12,1),$G$5:$J$6,2,0)</f>
        <v>21</v>
      </c>
      <c r="M12" s="73" t="str">
        <f t="shared" ref="M12:M19" si="6">IF(J12&gt;=L12,"Có"," ")</f>
        <v xml:space="preserve"> </v>
      </c>
    </row>
    <row r="13" spans="1:16" x14ac:dyDescent="0.25">
      <c r="A13" s="187" t="s">
        <v>688</v>
      </c>
      <c r="B13" s="187" t="s">
        <v>689</v>
      </c>
      <c r="C13" s="187" t="s">
        <v>387</v>
      </c>
      <c r="D13" s="192" t="str">
        <f t="shared" si="0"/>
        <v>Máy tính</v>
      </c>
      <c r="E13" s="192">
        <f t="shared" si="1"/>
        <v>2</v>
      </c>
      <c r="F13" s="187">
        <v>4</v>
      </c>
      <c r="G13" s="187">
        <v>3</v>
      </c>
      <c r="H13" s="187">
        <v>5</v>
      </c>
      <c r="I13" s="73">
        <f t="shared" si="2"/>
        <v>20</v>
      </c>
      <c r="J13" s="73">
        <f t="shared" si="3"/>
        <v>12</v>
      </c>
      <c r="K13" s="192" t="str">
        <f t="shared" si="4"/>
        <v>Rớt</v>
      </c>
      <c r="L13" s="73">
        <f t="shared" si="5"/>
        <v>25</v>
      </c>
      <c r="M13" s="73" t="str">
        <f t="shared" si="6"/>
        <v xml:space="preserve"> </v>
      </c>
    </row>
    <row r="14" spans="1:16" x14ac:dyDescent="0.25">
      <c r="A14" s="187" t="s">
        <v>682</v>
      </c>
      <c r="B14" s="187" t="s">
        <v>376</v>
      </c>
      <c r="C14" s="187" t="s">
        <v>683</v>
      </c>
      <c r="D14" s="192" t="str">
        <f t="shared" si="0"/>
        <v>Máy tính</v>
      </c>
      <c r="E14" s="192">
        <f t="shared" si="1"/>
        <v>2</v>
      </c>
      <c r="F14" s="187">
        <v>5</v>
      </c>
      <c r="G14" s="187">
        <v>4</v>
      </c>
      <c r="H14" s="187">
        <v>4</v>
      </c>
      <c r="I14" s="73">
        <f t="shared" si="2"/>
        <v>20</v>
      </c>
      <c r="J14" s="73">
        <f t="shared" si="3"/>
        <v>13</v>
      </c>
      <c r="K14" s="192" t="str">
        <f t="shared" si="4"/>
        <v>Rớt</v>
      </c>
      <c r="L14" s="73">
        <f t="shared" si="5"/>
        <v>25</v>
      </c>
      <c r="M14" s="73" t="str">
        <f t="shared" si="6"/>
        <v xml:space="preserve"> </v>
      </c>
    </row>
    <row r="15" spans="1:16" x14ac:dyDescent="0.25">
      <c r="A15" s="187" t="s">
        <v>672</v>
      </c>
      <c r="B15" s="187" t="s">
        <v>380</v>
      </c>
      <c r="C15" s="187" t="s">
        <v>673</v>
      </c>
      <c r="D15" s="192" t="str">
        <f t="shared" si="0"/>
        <v>Máy tính</v>
      </c>
      <c r="E15" s="192">
        <f t="shared" si="1"/>
        <v>1</v>
      </c>
      <c r="F15" s="187">
        <v>5</v>
      </c>
      <c r="G15" s="187">
        <v>8</v>
      </c>
      <c r="H15" s="187">
        <v>7</v>
      </c>
      <c r="I15" s="73">
        <f t="shared" si="2"/>
        <v>19</v>
      </c>
      <c r="J15" s="73">
        <f t="shared" si="3"/>
        <v>20</v>
      </c>
      <c r="K15" s="192" t="str">
        <f t="shared" si="4"/>
        <v>Đậu</v>
      </c>
      <c r="L15" s="73">
        <f t="shared" si="5"/>
        <v>25</v>
      </c>
      <c r="M15" s="73" t="str">
        <f t="shared" si="6"/>
        <v xml:space="preserve"> </v>
      </c>
    </row>
    <row r="16" spans="1:16" x14ac:dyDescent="0.25">
      <c r="A16" s="187" t="s">
        <v>674</v>
      </c>
      <c r="B16" s="187" t="s">
        <v>675</v>
      </c>
      <c r="C16" s="187" t="s">
        <v>676</v>
      </c>
      <c r="D16" s="192" t="str">
        <f t="shared" si="0"/>
        <v>Điện tử</v>
      </c>
      <c r="E16" s="192">
        <f t="shared" si="1"/>
        <v>1</v>
      </c>
      <c r="F16" s="187">
        <v>6</v>
      </c>
      <c r="G16" s="187">
        <v>5</v>
      </c>
      <c r="H16" s="187">
        <v>5</v>
      </c>
      <c r="I16" s="73">
        <f t="shared" si="2"/>
        <v>17</v>
      </c>
      <c r="J16" s="73">
        <f t="shared" si="3"/>
        <v>16</v>
      </c>
      <c r="K16" s="192" t="str">
        <f t="shared" si="4"/>
        <v>Rớt</v>
      </c>
      <c r="L16" s="73">
        <f t="shared" si="5"/>
        <v>23</v>
      </c>
      <c r="M16" s="73" t="str">
        <f t="shared" si="6"/>
        <v xml:space="preserve"> </v>
      </c>
    </row>
    <row r="17" spans="1:15" x14ac:dyDescent="0.25">
      <c r="A17" s="187" t="s">
        <v>686</v>
      </c>
      <c r="B17" s="187" t="s">
        <v>380</v>
      </c>
      <c r="C17" s="187" t="s">
        <v>687</v>
      </c>
      <c r="D17" s="192" t="str">
        <f t="shared" si="0"/>
        <v>Hóa</v>
      </c>
      <c r="E17" s="192">
        <f t="shared" si="1"/>
        <v>1</v>
      </c>
      <c r="F17" s="187">
        <v>8</v>
      </c>
      <c r="G17" s="187">
        <v>6</v>
      </c>
      <c r="H17" s="187">
        <v>5</v>
      </c>
      <c r="I17" s="73">
        <f t="shared" si="2"/>
        <v>13</v>
      </c>
      <c r="J17" s="73">
        <f t="shared" si="3"/>
        <v>19</v>
      </c>
      <c r="K17" s="192" t="str">
        <f t="shared" si="4"/>
        <v>Đậu</v>
      </c>
      <c r="L17" s="73">
        <f t="shared" si="5"/>
        <v>19</v>
      </c>
      <c r="M17" s="73" t="str">
        <f t="shared" si="6"/>
        <v>Có</v>
      </c>
    </row>
    <row r="18" spans="1:15" x14ac:dyDescent="0.25">
      <c r="A18" s="187" t="s">
        <v>679</v>
      </c>
      <c r="B18" s="187" t="s">
        <v>680</v>
      </c>
      <c r="C18" s="187" t="s">
        <v>681</v>
      </c>
      <c r="D18" s="192" t="str">
        <f t="shared" si="0"/>
        <v>Hóa</v>
      </c>
      <c r="E18" s="192">
        <f t="shared" si="1"/>
        <v>2</v>
      </c>
      <c r="F18" s="187">
        <v>9</v>
      </c>
      <c r="G18" s="187">
        <v>9</v>
      </c>
      <c r="H18" s="187">
        <v>7</v>
      </c>
      <c r="I18" s="73">
        <f t="shared" si="2"/>
        <v>14</v>
      </c>
      <c r="J18" s="73">
        <f t="shared" si="3"/>
        <v>25</v>
      </c>
      <c r="K18" s="192" t="str">
        <f t="shared" si="4"/>
        <v>Đậu</v>
      </c>
      <c r="L18" s="73">
        <f t="shared" si="5"/>
        <v>19</v>
      </c>
      <c r="M18" s="73" t="str">
        <f t="shared" si="6"/>
        <v>Có</v>
      </c>
    </row>
    <row r="19" spans="1:15" x14ac:dyDescent="0.25">
      <c r="A19" s="187" t="s">
        <v>684</v>
      </c>
      <c r="B19" s="187" t="s">
        <v>384</v>
      </c>
      <c r="C19" s="187" t="s">
        <v>685</v>
      </c>
      <c r="D19" s="192" t="str">
        <f t="shared" si="0"/>
        <v>Cơ khí</v>
      </c>
      <c r="E19" s="192">
        <f t="shared" si="1"/>
        <v>1</v>
      </c>
      <c r="F19" s="187">
        <v>10</v>
      </c>
      <c r="G19" s="187">
        <v>8</v>
      </c>
      <c r="H19" s="187">
        <v>8</v>
      </c>
      <c r="I19" s="73">
        <f t="shared" si="2"/>
        <v>15</v>
      </c>
      <c r="J19" s="73">
        <f t="shared" si="3"/>
        <v>26</v>
      </c>
      <c r="K19" s="192" t="str">
        <f t="shared" si="4"/>
        <v>Đậu</v>
      </c>
      <c r="L19" s="73">
        <f t="shared" si="5"/>
        <v>21</v>
      </c>
      <c r="M19" s="73" t="str">
        <f t="shared" si="6"/>
        <v>Có</v>
      </c>
    </row>
    <row r="20" spans="1:15" x14ac:dyDescent="0.25">
      <c r="A20" s="76" t="s">
        <v>599</v>
      </c>
    </row>
    <row r="21" spans="1:15" ht="14.25" customHeight="1" x14ac:dyDescent="0.25">
      <c r="A21" s="68" t="s">
        <v>690</v>
      </c>
    </row>
    <row r="22" spans="1:15" ht="17.25" customHeight="1" x14ac:dyDescent="0.25">
      <c r="A22" s="68" t="s">
        <v>691</v>
      </c>
    </row>
    <row r="23" spans="1:15" ht="31.5" customHeight="1" x14ac:dyDescent="0.25">
      <c r="A23" s="444" t="s">
        <v>692</v>
      </c>
      <c r="B23" s="444"/>
      <c r="C23" s="444"/>
      <c r="D23" s="444"/>
      <c r="E23" s="444"/>
      <c r="F23" s="444"/>
      <c r="G23" s="444"/>
      <c r="H23" s="444"/>
      <c r="I23" s="444"/>
      <c r="J23" s="444"/>
      <c r="K23" s="444"/>
      <c r="L23" s="444"/>
      <c r="M23" s="444"/>
      <c r="N23" s="444"/>
      <c r="O23" s="444"/>
    </row>
    <row r="24" spans="1:15" ht="18.75" x14ac:dyDescent="0.3">
      <c r="A24" s="68" t="s">
        <v>693</v>
      </c>
      <c r="C24" s="366" t="s">
        <v>877</v>
      </c>
      <c r="D24" s="1"/>
      <c r="E24" s="1"/>
      <c r="F24" s="1"/>
      <c r="G24" s="1"/>
      <c r="H24" s="1"/>
    </row>
    <row r="25" spans="1:15" x14ac:dyDescent="0.25">
      <c r="B25" s="77" t="s">
        <v>694</v>
      </c>
    </row>
    <row r="26" spans="1:15" x14ac:dyDescent="0.25">
      <c r="B26" s="77" t="s">
        <v>695</v>
      </c>
    </row>
    <row r="27" spans="1:15" ht="32.25" customHeight="1" x14ac:dyDescent="0.25">
      <c r="A27" s="444" t="s">
        <v>696</v>
      </c>
      <c r="B27" s="444"/>
      <c r="C27" s="444"/>
      <c r="D27" s="444"/>
      <c r="E27" s="444"/>
      <c r="F27" s="444"/>
      <c r="G27" s="444"/>
      <c r="H27" s="444"/>
      <c r="I27" s="444"/>
      <c r="J27" s="444"/>
      <c r="K27" s="444"/>
      <c r="L27" s="444"/>
      <c r="M27" s="444"/>
      <c r="N27" s="444"/>
      <c r="O27" s="444"/>
    </row>
    <row r="28" spans="1:15" x14ac:dyDescent="0.25">
      <c r="A28" s="68" t="s">
        <v>697</v>
      </c>
    </row>
    <row r="29" spans="1:15" ht="15" customHeight="1" x14ac:dyDescent="0.25">
      <c r="A29" s="68" t="s">
        <v>698</v>
      </c>
    </row>
    <row r="30" spans="1:15" ht="16.5" customHeight="1" x14ac:dyDescent="0.25">
      <c r="A30" s="68" t="s">
        <v>699</v>
      </c>
    </row>
    <row r="31" spans="1:15" x14ac:dyDescent="0.25">
      <c r="A31" s="77" t="s">
        <v>700</v>
      </c>
    </row>
    <row r="32" spans="1:15" x14ac:dyDescent="0.25">
      <c r="A32" s="68" t="s">
        <v>701</v>
      </c>
    </row>
    <row r="33" spans="1:15" x14ac:dyDescent="0.25">
      <c r="A33" s="444" t="s">
        <v>327</v>
      </c>
      <c r="B33" s="444"/>
      <c r="C33" s="444"/>
      <c r="D33" s="444"/>
      <c r="E33" s="444"/>
      <c r="F33" s="444"/>
      <c r="G33" s="444"/>
      <c r="H33" s="444"/>
      <c r="I33" s="444"/>
      <c r="J33" s="444"/>
      <c r="K33" s="444"/>
      <c r="L33" s="444"/>
      <c r="M33" s="444"/>
      <c r="N33" s="444"/>
      <c r="O33" s="444"/>
    </row>
    <row r="34" spans="1:15" ht="15" customHeight="1" x14ac:dyDescent="0.25">
      <c r="A34" s="68" t="s">
        <v>702</v>
      </c>
    </row>
    <row r="35" spans="1:15" x14ac:dyDescent="0.25">
      <c r="A35" s="68" t="s">
        <v>703</v>
      </c>
    </row>
    <row r="36" spans="1:15" x14ac:dyDescent="0.25">
      <c r="A36" s="68" t="s">
        <v>328</v>
      </c>
    </row>
    <row r="37" spans="1:15" x14ac:dyDescent="0.25">
      <c r="A37" s="68" t="s">
        <v>711</v>
      </c>
    </row>
    <row r="38" spans="1:15" ht="16.5" thickBot="1" x14ac:dyDescent="0.3">
      <c r="A38" s="68" t="s">
        <v>262</v>
      </c>
    </row>
    <row r="39" spans="1:15" ht="31.5" customHeight="1" thickTop="1" x14ac:dyDescent="0.25">
      <c r="D39" s="193" t="s">
        <v>297</v>
      </c>
      <c r="E39" s="184" t="s">
        <v>298</v>
      </c>
      <c r="F39" s="449" t="s">
        <v>704</v>
      </c>
      <c r="G39" s="450"/>
    </row>
    <row r="40" spans="1:15" ht="28.5" customHeight="1" thickBot="1" x14ac:dyDescent="0.3">
      <c r="B40" s="194"/>
      <c r="C40" s="195"/>
      <c r="D40" s="196">
        <f>COUNTIF($K$12:$K$19,"Đậu")</f>
        <v>4</v>
      </c>
      <c r="E40" s="197">
        <f>COUNTIF($K$12:$K$19,"Rớt")</f>
        <v>4</v>
      </c>
      <c r="F40" s="447">
        <f>COUNTIF($M$12:$M$19,"Có")</f>
        <v>3</v>
      </c>
      <c r="G40" s="448"/>
    </row>
    <row r="41" spans="1:15" customFormat="1" ht="16.5" thickTop="1" x14ac:dyDescent="0.25">
      <c r="A41" s="194" t="s">
        <v>741</v>
      </c>
    </row>
    <row r="42" spans="1:15" ht="20.25" customHeight="1" x14ac:dyDescent="0.25">
      <c r="A42" s="68" t="s">
        <v>322</v>
      </c>
      <c r="B42" s="194"/>
      <c r="C42" s="85"/>
      <c r="D42" s="86"/>
      <c r="E42" s="86"/>
      <c r="F42" s="86"/>
      <c r="G42" s="86"/>
      <c r="H42" s="86"/>
      <c r="I42" s="86"/>
      <c r="J42" s="86"/>
      <c r="K42" s="86"/>
    </row>
    <row r="43" spans="1:15" ht="27.75" customHeight="1" x14ac:dyDescent="0.25">
      <c r="A43" s="277" t="s">
        <v>666</v>
      </c>
    </row>
    <row r="44" spans="1:15" x14ac:dyDescent="0.25">
      <c r="A44" s="187" t="s">
        <v>329</v>
      </c>
    </row>
    <row r="45" spans="1:15" x14ac:dyDescent="0.25">
      <c r="A45" s="446" t="s">
        <v>331</v>
      </c>
      <c r="B45" s="446"/>
      <c r="C45" s="446"/>
      <c r="D45" s="446"/>
      <c r="E45" s="446"/>
      <c r="F45" s="446"/>
      <c r="G45" s="446"/>
      <c r="H45" s="446"/>
      <c r="I45" s="446"/>
      <c r="J45" s="446"/>
      <c r="K45" s="446"/>
      <c r="L45" s="446"/>
      <c r="M45" s="446"/>
    </row>
    <row r="46" spans="1:15" ht="31.5" x14ac:dyDescent="0.25">
      <c r="A46" s="277" t="s">
        <v>666</v>
      </c>
      <c r="B46" s="278" t="s">
        <v>667</v>
      </c>
      <c r="C46" s="278" t="s">
        <v>668</v>
      </c>
      <c r="D46" s="277" t="s">
        <v>658</v>
      </c>
      <c r="E46" s="277" t="s">
        <v>669</v>
      </c>
      <c r="F46" s="277" t="s">
        <v>670</v>
      </c>
      <c r="G46" s="277" t="s">
        <v>522</v>
      </c>
      <c r="H46" s="277" t="s">
        <v>523</v>
      </c>
      <c r="I46" s="277" t="s">
        <v>284</v>
      </c>
      <c r="J46" s="277" t="s">
        <v>285</v>
      </c>
      <c r="K46" s="277" t="s">
        <v>671</v>
      </c>
      <c r="L46" s="277" t="s">
        <v>662</v>
      </c>
      <c r="M46" s="277" t="s">
        <v>286</v>
      </c>
    </row>
    <row r="47" spans="1:15" x14ac:dyDescent="0.25">
      <c r="A47" s="187" t="s">
        <v>688</v>
      </c>
      <c r="B47" s="187" t="s">
        <v>689</v>
      </c>
      <c r="C47" s="187" t="s">
        <v>387</v>
      </c>
      <c r="D47" s="192" t="s">
        <v>661</v>
      </c>
      <c r="E47" s="192">
        <v>2</v>
      </c>
      <c r="F47" s="187">
        <v>4</v>
      </c>
      <c r="G47" s="187">
        <v>3</v>
      </c>
      <c r="H47" s="187">
        <v>5</v>
      </c>
      <c r="I47" s="73">
        <v>20</v>
      </c>
      <c r="J47" s="73">
        <v>12</v>
      </c>
      <c r="K47" s="192" t="s">
        <v>467</v>
      </c>
      <c r="L47" s="73">
        <v>25</v>
      </c>
      <c r="M47" s="73" t="s">
        <v>303</v>
      </c>
    </row>
    <row r="48" spans="1:15" x14ac:dyDescent="0.25">
      <c r="A48" s="187" t="s">
        <v>682</v>
      </c>
      <c r="B48" s="187" t="s">
        <v>376</v>
      </c>
      <c r="C48" s="187" t="s">
        <v>683</v>
      </c>
      <c r="D48" s="192" t="s">
        <v>661</v>
      </c>
      <c r="E48" s="192">
        <v>2</v>
      </c>
      <c r="F48" s="187">
        <v>5</v>
      </c>
      <c r="G48" s="187">
        <v>4</v>
      </c>
      <c r="H48" s="187">
        <v>4</v>
      </c>
      <c r="I48" s="73">
        <v>20</v>
      </c>
      <c r="J48" s="73">
        <v>13</v>
      </c>
      <c r="K48" s="192" t="s">
        <v>467</v>
      </c>
      <c r="L48" s="73">
        <v>25</v>
      </c>
      <c r="M48" s="73" t="s">
        <v>303</v>
      </c>
    </row>
    <row r="49" spans="1:13" x14ac:dyDescent="0.25">
      <c r="A49" s="187" t="s">
        <v>672</v>
      </c>
      <c r="B49" s="187" t="s">
        <v>380</v>
      </c>
      <c r="C49" s="187" t="s">
        <v>673</v>
      </c>
      <c r="D49" s="192" t="s">
        <v>661</v>
      </c>
      <c r="E49" s="192">
        <v>1</v>
      </c>
      <c r="F49" s="187">
        <v>5</v>
      </c>
      <c r="G49" s="187">
        <v>8</v>
      </c>
      <c r="H49" s="187">
        <v>7</v>
      </c>
      <c r="I49" s="73">
        <v>19</v>
      </c>
      <c r="J49" s="73">
        <v>20</v>
      </c>
      <c r="K49" s="192" t="s">
        <v>330</v>
      </c>
      <c r="L49" s="73">
        <v>25</v>
      </c>
      <c r="M49" s="73" t="s">
        <v>303</v>
      </c>
    </row>
  </sheetData>
  <mergeCells count="9">
    <mergeCell ref="A4:D4"/>
    <mergeCell ref="A10:O10"/>
    <mergeCell ref="A23:O23"/>
    <mergeCell ref="F4:J4"/>
    <mergeCell ref="A45:M45"/>
    <mergeCell ref="A27:O27"/>
    <mergeCell ref="A33:O33"/>
    <mergeCell ref="F40:G40"/>
    <mergeCell ref="F39:G39"/>
  </mergeCells>
  <phoneticPr fontId="0" type="noConversion"/>
  <pageMargins left="0.75" right="0.75" top="0.5" bottom="0.5" header="0.5" footer="0.5"/>
  <pageSetup orientation="portrait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9"/>
  <sheetViews>
    <sheetView topLeftCell="A13" workbookViewId="0">
      <selection activeCell="C6" sqref="C6"/>
    </sheetView>
  </sheetViews>
  <sheetFormatPr defaultColWidth="15.140625" defaultRowHeight="15.75" x14ac:dyDescent="0.2"/>
  <cols>
    <col min="1" max="1" width="5.140625" style="307" customWidth="1"/>
    <col min="2" max="2" width="7.7109375" style="307" customWidth="1"/>
    <col min="3" max="3" width="14" style="307" customWidth="1"/>
    <col min="4" max="4" width="11.28515625" style="307" customWidth="1"/>
    <col min="5" max="5" width="7.28515625" style="307" customWidth="1"/>
    <col min="6" max="6" width="7.140625" style="307" customWidth="1"/>
    <col min="7" max="7" width="9.42578125" style="307" customWidth="1"/>
    <col min="8" max="8" width="10.85546875" style="307" customWidth="1"/>
    <col min="9" max="9" width="15.28515625" style="307" customWidth="1"/>
    <col min="10" max="10" width="14.140625" style="307" customWidth="1"/>
    <col min="11" max="11" width="15.140625" style="307" customWidth="1"/>
    <col min="12" max="12" width="15.28515625" style="307" customWidth="1"/>
    <col min="13" max="13" width="7.7109375" style="307" customWidth="1"/>
    <col min="14" max="14" width="7.28515625" style="307" customWidth="1"/>
    <col min="15" max="15" width="7.7109375" style="308" customWidth="1"/>
    <col min="16" max="16" width="7.140625" style="307" customWidth="1"/>
    <col min="17" max="18" width="5.85546875" style="307" customWidth="1"/>
    <col min="19" max="19" width="5.28515625" style="307" customWidth="1"/>
    <col min="20" max="20" width="4.28515625" style="307" customWidth="1"/>
    <col min="21" max="21" width="5.5703125" style="307" customWidth="1"/>
    <col min="22" max="16384" width="15.140625" style="307"/>
  </cols>
  <sheetData>
    <row r="1" spans="1:10" x14ac:dyDescent="0.2">
      <c r="A1" s="306" t="s">
        <v>712</v>
      </c>
    </row>
    <row r="3" spans="1:10" x14ac:dyDescent="0.2">
      <c r="A3" s="309"/>
      <c r="B3" s="309"/>
      <c r="C3" s="309"/>
      <c r="D3" s="309"/>
      <c r="E3" s="309"/>
      <c r="F3" s="309"/>
      <c r="G3" s="309"/>
      <c r="H3" s="309"/>
      <c r="I3" s="309"/>
      <c r="J3" s="309"/>
    </row>
    <row r="4" spans="1:10" x14ac:dyDescent="0.2">
      <c r="F4" s="310" t="s">
        <v>713</v>
      </c>
      <c r="G4" s="326">
        <v>15800</v>
      </c>
    </row>
    <row r="5" spans="1:10" ht="31.5" x14ac:dyDescent="0.2">
      <c r="A5" s="53" t="s">
        <v>451</v>
      </c>
      <c r="B5" s="53" t="s">
        <v>714</v>
      </c>
      <c r="C5" s="53" t="s">
        <v>342</v>
      </c>
      <c r="D5" s="53" t="s">
        <v>715</v>
      </c>
      <c r="E5" s="53" t="s">
        <v>716</v>
      </c>
      <c r="F5" s="53" t="s">
        <v>717</v>
      </c>
      <c r="G5" s="53" t="s">
        <v>343</v>
      </c>
      <c r="H5" s="53" t="s">
        <v>718</v>
      </c>
      <c r="I5" s="53" t="s">
        <v>719</v>
      </c>
      <c r="J5" s="53" t="s">
        <v>481</v>
      </c>
    </row>
    <row r="6" spans="1:10" x14ac:dyDescent="0.2">
      <c r="A6" s="311">
        <v>4</v>
      </c>
      <c r="B6" s="312" t="s">
        <v>723</v>
      </c>
      <c r="C6" s="178" t="str">
        <f t="shared" ref="C6:C15" si="0">VLOOKUP(B6,$A$21:$E$25,2,0)</f>
        <v>Máy điện thoại</v>
      </c>
      <c r="D6" s="313">
        <v>38364</v>
      </c>
      <c r="E6" s="311" t="s">
        <v>725</v>
      </c>
      <c r="F6" s="311"/>
      <c r="G6" s="314">
        <v>45</v>
      </c>
      <c r="H6" s="315">
        <f>VLOOKUP(C6,$B$21:$E$25,IF(E6="X",3,4),0)</f>
        <v>150</v>
      </c>
      <c r="I6" s="316">
        <f t="shared" ref="I6:I15" si="1">IF(D6=DATE(2005,1,20),(H6*95%)*G6*15800,G6*H6*15800)</f>
        <v>106650000</v>
      </c>
      <c r="J6" s="317" t="str">
        <f>IF(AND(10&lt;=DAY(D6),DAY(D6)&lt;=20),"Có khuyến mãi","")</f>
        <v>Có khuyến mãi</v>
      </c>
    </row>
    <row r="7" spans="1:10" x14ac:dyDescent="0.2">
      <c r="A7" s="311">
        <v>8</v>
      </c>
      <c r="B7" s="312" t="s">
        <v>723</v>
      </c>
      <c r="C7" s="178" t="str">
        <f t="shared" si="0"/>
        <v>Máy điện thoại</v>
      </c>
      <c r="D7" s="313">
        <v>38380</v>
      </c>
      <c r="E7" s="311"/>
      <c r="F7" s="311" t="s">
        <v>725</v>
      </c>
      <c r="G7" s="314">
        <v>15</v>
      </c>
      <c r="H7" s="315">
        <f>VLOOKUP(C7,$B$21:$E$25,IF(E7="X",3,4),0)</f>
        <v>180</v>
      </c>
      <c r="I7" s="316">
        <f t="shared" si="1"/>
        <v>42660000</v>
      </c>
      <c r="J7" s="317" t="str">
        <f t="shared" ref="J7:J15" si="2">IF(AND(10&lt;=DAY(D7),DAY(D7)&lt;=20),"Có khuyến mãi","")</f>
        <v/>
      </c>
    </row>
    <row r="8" spans="1:10" x14ac:dyDescent="0.2">
      <c r="A8" s="311">
        <v>3</v>
      </c>
      <c r="B8" s="312" t="s">
        <v>722</v>
      </c>
      <c r="C8" s="178" t="str">
        <f t="shared" si="0"/>
        <v>Máy lạnh</v>
      </c>
      <c r="D8" s="313">
        <v>38355</v>
      </c>
      <c r="E8" s="311" t="s">
        <v>725</v>
      </c>
      <c r="F8" s="311"/>
      <c r="G8" s="314">
        <v>25</v>
      </c>
      <c r="H8" s="315">
        <f>VLOOKUP(C8,$B$21:$E$25,IF(E8="X",3,4),0)</f>
        <v>250</v>
      </c>
      <c r="I8" s="316">
        <f t="shared" si="1"/>
        <v>98750000</v>
      </c>
      <c r="J8" s="317" t="str">
        <f t="shared" si="2"/>
        <v/>
      </c>
    </row>
    <row r="9" spans="1:10" x14ac:dyDescent="0.2">
      <c r="A9" s="311">
        <v>6</v>
      </c>
      <c r="B9" s="312" t="s">
        <v>722</v>
      </c>
      <c r="C9" s="178" t="str">
        <f t="shared" si="0"/>
        <v>Máy lạnh</v>
      </c>
      <c r="D9" s="313">
        <v>38358</v>
      </c>
      <c r="E9" s="311"/>
      <c r="F9" s="311" t="s">
        <v>725</v>
      </c>
      <c r="G9" s="314">
        <v>10</v>
      </c>
      <c r="H9" s="315">
        <f>VLOOKUP(C9,$B$21:$E$25,IF(E9="X",3,4),0)</f>
        <v>270</v>
      </c>
      <c r="I9" s="316">
        <f t="shared" si="1"/>
        <v>42660000</v>
      </c>
      <c r="J9" s="317" t="str">
        <f t="shared" si="2"/>
        <v/>
      </c>
    </row>
    <row r="10" spans="1:10" x14ac:dyDescent="0.2">
      <c r="A10" s="311">
        <v>7</v>
      </c>
      <c r="B10" s="312" t="s">
        <v>721</v>
      </c>
      <c r="C10" s="178" t="str">
        <f t="shared" si="0"/>
        <v>Máy photo</v>
      </c>
      <c r="D10" s="313">
        <v>38372</v>
      </c>
      <c r="E10" s="311" t="s">
        <v>725</v>
      </c>
      <c r="F10" s="311"/>
      <c r="G10" s="314">
        <v>50</v>
      </c>
      <c r="H10" s="315">
        <v>400</v>
      </c>
      <c r="I10" s="316">
        <f t="shared" si="1"/>
        <v>300200000</v>
      </c>
      <c r="J10" s="317" t="str">
        <f t="shared" si="2"/>
        <v>Có khuyến mãi</v>
      </c>
    </row>
    <row r="11" spans="1:10" x14ac:dyDescent="0.2">
      <c r="A11" s="311">
        <v>2</v>
      </c>
      <c r="B11" s="312" t="s">
        <v>721</v>
      </c>
      <c r="C11" s="178" t="str">
        <f t="shared" si="0"/>
        <v>Máy photo</v>
      </c>
      <c r="D11" s="313">
        <v>38354</v>
      </c>
      <c r="E11" s="311"/>
      <c r="F11" s="311" t="s">
        <v>725</v>
      </c>
      <c r="G11" s="314">
        <v>30</v>
      </c>
      <c r="H11" s="315">
        <f>VLOOKUP(C11,$B$21:$E$25,IF(E11="X",3,4),0)</f>
        <v>480</v>
      </c>
      <c r="I11" s="316">
        <f t="shared" si="1"/>
        <v>227520000</v>
      </c>
      <c r="J11" s="317" t="str">
        <f t="shared" si="2"/>
        <v/>
      </c>
    </row>
    <row r="12" spans="1:10" x14ac:dyDescent="0.2">
      <c r="A12" s="311">
        <v>9</v>
      </c>
      <c r="B12" s="312" t="s">
        <v>724</v>
      </c>
      <c r="C12" s="178" t="str">
        <f t="shared" si="0"/>
        <v>Tủ lạnh</v>
      </c>
      <c r="D12" s="313">
        <v>38369</v>
      </c>
      <c r="E12" s="311" t="s">
        <v>725</v>
      </c>
      <c r="F12" s="311"/>
      <c r="G12" s="314">
        <v>30</v>
      </c>
      <c r="H12" s="315">
        <f>VLOOKUP(C12,$B$21:$E$25,IF(E12="X",3,4),0)</f>
        <v>280</v>
      </c>
      <c r="I12" s="316">
        <f t="shared" si="1"/>
        <v>132720000</v>
      </c>
      <c r="J12" s="317" t="str">
        <f t="shared" si="2"/>
        <v>Có khuyến mãi</v>
      </c>
    </row>
    <row r="13" spans="1:10" x14ac:dyDescent="0.2">
      <c r="A13" s="311">
        <v>10</v>
      </c>
      <c r="B13" s="312" t="s">
        <v>724</v>
      </c>
      <c r="C13" s="178" t="str">
        <f t="shared" si="0"/>
        <v>Tủ lạnh</v>
      </c>
      <c r="D13" s="313">
        <v>38372</v>
      </c>
      <c r="E13" s="311"/>
      <c r="F13" s="311" t="s">
        <v>725</v>
      </c>
      <c r="G13" s="314">
        <v>8</v>
      </c>
      <c r="H13" s="315">
        <f>VLOOKUP(C13,$B$21:$E$25,IF(E13="X",3,4),0)</f>
        <v>300</v>
      </c>
      <c r="I13" s="316">
        <f t="shared" si="1"/>
        <v>36024000</v>
      </c>
      <c r="J13" s="317" t="str">
        <f t="shared" si="2"/>
        <v>Có khuyến mãi</v>
      </c>
    </row>
    <row r="14" spans="1:10" x14ac:dyDescent="0.2">
      <c r="A14" s="311">
        <v>1</v>
      </c>
      <c r="B14" s="312" t="s">
        <v>720</v>
      </c>
      <c r="C14" s="178" t="str">
        <f t="shared" si="0"/>
        <v>Ti vi</v>
      </c>
      <c r="D14" s="313">
        <v>38370</v>
      </c>
      <c r="E14" s="311" t="s">
        <v>725</v>
      </c>
      <c r="F14" s="311"/>
      <c r="G14" s="314">
        <v>50</v>
      </c>
      <c r="H14" s="315">
        <f>VLOOKUP(C14,$B$21:$E$25,IF(E14="X",3,4),0)</f>
        <v>200</v>
      </c>
      <c r="I14" s="316">
        <f t="shared" si="1"/>
        <v>158000000</v>
      </c>
      <c r="J14" s="317" t="str">
        <f t="shared" si="2"/>
        <v>Có khuyến mãi</v>
      </c>
    </row>
    <row r="15" spans="1:10" x14ac:dyDescent="0.2">
      <c r="A15" s="311">
        <v>5</v>
      </c>
      <c r="B15" s="312" t="s">
        <v>720</v>
      </c>
      <c r="C15" s="178" t="str">
        <f t="shared" si="0"/>
        <v>Ti vi</v>
      </c>
      <c r="D15" s="313">
        <v>38357</v>
      </c>
      <c r="E15" s="311"/>
      <c r="F15" s="311" t="s">
        <v>725</v>
      </c>
      <c r="G15" s="314">
        <v>15</v>
      </c>
      <c r="H15" s="315">
        <f>VLOOKUP(C15,$B$21:$E$25,IF(E15="X",3,4),0)</f>
        <v>220</v>
      </c>
      <c r="I15" s="316">
        <f t="shared" si="1"/>
        <v>52140000</v>
      </c>
      <c r="J15" s="317" t="str">
        <f t="shared" si="2"/>
        <v/>
      </c>
    </row>
    <row r="16" spans="1:10" x14ac:dyDescent="0.2">
      <c r="A16" s="318"/>
      <c r="B16" s="318"/>
      <c r="C16" s="318"/>
      <c r="D16" s="318"/>
      <c r="E16" s="459" t="s">
        <v>482</v>
      </c>
      <c r="F16" s="460"/>
      <c r="G16" s="346">
        <f>SUM(G6:G15)</f>
        <v>278</v>
      </c>
      <c r="H16" s="346">
        <f>SUM(H6:H15)</f>
        <v>2730</v>
      </c>
      <c r="I16" s="347">
        <f>SUM($I$6:$I$15)</f>
        <v>1197324000</v>
      </c>
      <c r="J16" s="348">
        <f>SUMIF($J$6:$J$15,"Có khuyến mãi",$G$6:$G$15)</f>
        <v>183</v>
      </c>
    </row>
    <row r="18" spans="1:16" ht="16.5" thickBot="1" x14ac:dyDescent="0.25">
      <c r="A18" s="461" t="s">
        <v>785</v>
      </c>
      <c r="B18" s="462"/>
      <c r="C18" s="462"/>
      <c r="D18" s="462"/>
      <c r="E18" s="463"/>
    </row>
    <row r="19" spans="1:16" ht="32.25" thickTop="1" x14ac:dyDescent="0.2">
      <c r="A19" s="455" t="s">
        <v>726</v>
      </c>
      <c r="B19" s="456"/>
      <c r="C19" s="456"/>
      <c r="D19" s="456"/>
      <c r="E19" s="457"/>
      <c r="G19" s="461" t="s">
        <v>786</v>
      </c>
      <c r="H19" s="462"/>
      <c r="I19" s="462"/>
      <c r="J19" s="463"/>
      <c r="K19" s="307" t="s">
        <v>318</v>
      </c>
      <c r="L19" s="307" t="s">
        <v>319</v>
      </c>
      <c r="M19" s="108" t="s">
        <v>714</v>
      </c>
      <c r="N19" s="162" t="s">
        <v>716</v>
      </c>
      <c r="O19" s="108" t="s">
        <v>714</v>
      </c>
      <c r="P19" s="162" t="s">
        <v>717</v>
      </c>
    </row>
    <row r="20" spans="1:16" ht="31.5" x14ac:dyDescent="0.2">
      <c r="A20" s="179" t="s">
        <v>407</v>
      </c>
      <c r="B20" s="455" t="s">
        <v>408</v>
      </c>
      <c r="C20" s="457"/>
      <c r="D20" s="180" t="s">
        <v>436</v>
      </c>
      <c r="E20" s="180" t="s">
        <v>437</v>
      </c>
      <c r="F20" s="181"/>
      <c r="G20" s="179" t="s">
        <v>407</v>
      </c>
      <c r="H20" s="455" t="s">
        <v>731</v>
      </c>
      <c r="I20" s="457"/>
      <c r="J20" s="180" t="s">
        <v>730</v>
      </c>
      <c r="K20" s="307" t="b">
        <f>AND(B6="TV",E6="x")</f>
        <v>0</v>
      </c>
      <c r="L20" s="307" t="b">
        <f>AND(B6="ML",E6="x")</f>
        <v>0</v>
      </c>
      <c r="M20" s="319" t="s">
        <v>720</v>
      </c>
      <c r="N20" s="320" t="s">
        <v>725</v>
      </c>
      <c r="O20" s="319" t="s">
        <v>720</v>
      </c>
      <c r="P20" s="320" t="s">
        <v>725</v>
      </c>
    </row>
    <row r="21" spans="1:16" ht="31.5" x14ac:dyDescent="0.2">
      <c r="A21" s="312" t="s">
        <v>720</v>
      </c>
      <c r="B21" s="453" t="s">
        <v>727</v>
      </c>
      <c r="C21" s="454"/>
      <c r="D21" s="312">
        <v>200</v>
      </c>
      <c r="E21" s="312">
        <v>220</v>
      </c>
      <c r="F21" s="318"/>
      <c r="G21" s="312" t="s">
        <v>720</v>
      </c>
      <c r="H21" s="451">
        <f>DSUM($A$5:$J$16,G5,$K$19:$K$20)</f>
        <v>50</v>
      </c>
      <c r="I21" s="452"/>
      <c r="J21" s="317">
        <f>DSUM($A$5:$J$15,G5,$O$19:$P$20)</f>
        <v>15</v>
      </c>
      <c r="M21" s="302" t="s">
        <v>714</v>
      </c>
      <c r="N21" s="303" t="s">
        <v>716</v>
      </c>
      <c r="O21" s="302" t="s">
        <v>714</v>
      </c>
      <c r="P21" s="303" t="s">
        <v>717</v>
      </c>
    </row>
    <row r="22" spans="1:16" x14ac:dyDescent="0.2">
      <c r="A22" s="312" t="s">
        <v>722</v>
      </c>
      <c r="B22" s="453" t="s">
        <v>598</v>
      </c>
      <c r="C22" s="454"/>
      <c r="D22" s="312">
        <v>250</v>
      </c>
      <c r="E22" s="312">
        <v>270</v>
      </c>
      <c r="F22" s="318"/>
      <c r="G22" s="312" t="s">
        <v>722</v>
      </c>
      <c r="H22" s="451">
        <f>DSUM($A$5:$J$16,G5,$L$19:$L$20)</f>
        <v>25</v>
      </c>
      <c r="I22" s="452"/>
      <c r="J22" s="317">
        <f>DSUM($A$5:$J$15,G5,$O$21:$P$22)</f>
        <v>10</v>
      </c>
      <c r="M22" s="319" t="s">
        <v>722</v>
      </c>
      <c r="N22" s="320" t="s">
        <v>725</v>
      </c>
      <c r="O22" s="319" t="s">
        <v>722</v>
      </c>
      <c r="P22" s="320" t="s">
        <v>725</v>
      </c>
    </row>
    <row r="23" spans="1:16" ht="31.5" x14ac:dyDescent="0.2">
      <c r="A23" s="312" t="s">
        <v>721</v>
      </c>
      <c r="B23" s="453" t="s">
        <v>728</v>
      </c>
      <c r="C23" s="454"/>
      <c r="D23" s="312">
        <v>450</v>
      </c>
      <c r="E23" s="312">
        <v>480</v>
      </c>
      <c r="F23" s="318"/>
      <c r="G23" s="312" t="s">
        <v>721</v>
      </c>
      <c r="H23" s="451">
        <f>DSUM($A$5:$J$15,G5,$M$23:$N$24)</f>
        <v>50</v>
      </c>
      <c r="I23" s="452"/>
      <c r="J23" s="317">
        <f>DSUM($A$5:$J$15,G5,$O$23:$P$24)</f>
        <v>30</v>
      </c>
      <c r="M23" s="302" t="s">
        <v>714</v>
      </c>
      <c r="N23" s="303" t="s">
        <v>716</v>
      </c>
      <c r="O23" s="302" t="s">
        <v>714</v>
      </c>
      <c r="P23" s="303" t="s">
        <v>717</v>
      </c>
    </row>
    <row r="24" spans="1:16" x14ac:dyDescent="0.2">
      <c r="A24" s="312" t="s">
        <v>724</v>
      </c>
      <c r="B24" s="453" t="s">
        <v>597</v>
      </c>
      <c r="C24" s="454"/>
      <c r="D24" s="312">
        <v>280</v>
      </c>
      <c r="E24" s="312">
        <v>300</v>
      </c>
      <c r="F24" s="318"/>
      <c r="G24" s="312" t="s">
        <v>724</v>
      </c>
      <c r="H24" s="451">
        <f>DSUM($A$5:$J$15,G5,$M$25:$N$26)</f>
        <v>30</v>
      </c>
      <c r="I24" s="452"/>
      <c r="J24" s="317">
        <f>DSUM($A$5:$J$15,G5,$O$25:$P$26)</f>
        <v>8</v>
      </c>
      <c r="M24" s="319" t="s">
        <v>721</v>
      </c>
      <c r="N24" s="320" t="s">
        <v>725</v>
      </c>
      <c r="O24" s="319" t="s">
        <v>721</v>
      </c>
      <c r="P24" s="320" t="s">
        <v>725</v>
      </c>
    </row>
    <row r="25" spans="1:16" ht="31.5" x14ac:dyDescent="0.2">
      <c r="A25" s="312" t="s">
        <v>723</v>
      </c>
      <c r="B25" s="453" t="s">
        <v>729</v>
      </c>
      <c r="C25" s="454"/>
      <c r="D25" s="312">
        <v>150</v>
      </c>
      <c r="E25" s="312">
        <v>180</v>
      </c>
      <c r="F25" s="318"/>
      <c r="G25" s="312" t="s">
        <v>723</v>
      </c>
      <c r="H25" s="451">
        <f>DSUM($A$5:$J$15,G5,$M$27:$N$28)</f>
        <v>45</v>
      </c>
      <c r="I25" s="452"/>
      <c r="J25" s="317">
        <f>DSUM($A$5:$J$15,G5,$O$27:$P$28)</f>
        <v>15</v>
      </c>
      <c r="M25" s="302" t="s">
        <v>714</v>
      </c>
      <c r="N25" s="303" t="s">
        <v>716</v>
      </c>
      <c r="O25" s="302" t="s">
        <v>714</v>
      </c>
      <c r="P25" s="303" t="s">
        <v>717</v>
      </c>
    </row>
    <row r="26" spans="1:16" x14ac:dyDescent="0.2">
      <c r="M26" s="319" t="s">
        <v>724</v>
      </c>
      <c r="N26" s="320" t="s">
        <v>725</v>
      </c>
      <c r="O26" s="319" t="s">
        <v>724</v>
      </c>
      <c r="P26" s="320" t="s">
        <v>725</v>
      </c>
    </row>
    <row r="27" spans="1:16" ht="31.5" x14ac:dyDescent="0.2">
      <c r="A27" s="321" t="s">
        <v>732</v>
      </c>
      <c r="B27" s="322"/>
      <c r="C27" s="322"/>
      <c r="D27" s="322"/>
      <c r="E27" s="322"/>
      <c r="F27" s="322"/>
      <c r="G27" s="322"/>
      <c r="H27" s="322"/>
      <c r="I27" s="322"/>
      <c r="J27" s="322"/>
      <c r="M27" s="302" t="s">
        <v>714</v>
      </c>
      <c r="N27" s="303" t="s">
        <v>716</v>
      </c>
      <c r="O27" s="302" t="s">
        <v>714</v>
      </c>
      <c r="P27" s="303" t="s">
        <v>717</v>
      </c>
    </row>
    <row r="28" spans="1:16" ht="16.5" thickBot="1" x14ac:dyDescent="0.25">
      <c r="A28" s="323" t="s">
        <v>734</v>
      </c>
      <c r="B28" s="322"/>
      <c r="C28" s="322"/>
      <c r="D28" s="322"/>
      <c r="E28" s="322"/>
      <c r="F28" s="322"/>
      <c r="G28" s="322"/>
      <c r="H28" s="322"/>
      <c r="I28" s="322"/>
      <c r="J28" s="322"/>
      <c r="M28" s="324" t="s">
        <v>723</v>
      </c>
      <c r="N28" s="325" t="s">
        <v>725</v>
      </c>
      <c r="O28" s="324" t="s">
        <v>723</v>
      </c>
      <c r="P28" s="325" t="s">
        <v>725</v>
      </c>
    </row>
    <row r="29" spans="1:16" ht="16.5" thickTop="1" x14ac:dyDescent="0.2">
      <c r="A29" s="321" t="s">
        <v>599</v>
      </c>
      <c r="B29" s="322"/>
      <c r="C29" s="322"/>
      <c r="D29" s="322"/>
      <c r="E29" s="322"/>
      <c r="F29" s="322"/>
      <c r="G29" s="322"/>
      <c r="H29" s="322"/>
      <c r="I29" s="322"/>
      <c r="J29" s="322"/>
    </row>
    <row r="30" spans="1:16" x14ac:dyDescent="0.2">
      <c r="A30" s="322" t="s">
        <v>733</v>
      </c>
      <c r="B30" s="322"/>
      <c r="C30" s="322"/>
      <c r="D30" s="322"/>
      <c r="E30" s="322"/>
      <c r="F30" s="322"/>
      <c r="G30" s="322"/>
      <c r="H30" s="322"/>
      <c r="I30" s="322"/>
      <c r="J30" s="322"/>
    </row>
    <row r="31" spans="1:16" x14ac:dyDescent="0.2">
      <c r="A31" s="322" t="s">
        <v>735</v>
      </c>
      <c r="B31" s="322"/>
      <c r="C31" s="322"/>
      <c r="D31" s="322"/>
      <c r="E31" s="322"/>
      <c r="F31" s="322"/>
      <c r="G31" s="322"/>
      <c r="H31" s="322"/>
      <c r="I31" s="322"/>
      <c r="J31" s="322"/>
    </row>
    <row r="32" spans="1:16" x14ac:dyDescent="0.2">
      <c r="A32" s="322" t="s">
        <v>736</v>
      </c>
      <c r="B32" s="322"/>
      <c r="C32" s="322"/>
      <c r="D32" s="322"/>
      <c r="E32" s="322"/>
      <c r="F32" s="322"/>
      <c r="G32" s="322"/>
      <c r="H32" s="322"/>
      <c r="I32" s="322"/>
      <c r="J32" s="322"/>
    </row>
    <row r="33" spans="1:17" x14ac:dyDescent="0.2">
      <c r="A33" s="322" t="s">
        <v>737</v>
      </c>
      <c r="B33" s="322"/>
      <c r="C33" s="322"/>
      <c r="D33" s="322"/>
      <c r="E33" s="322"/>
      <c r="F33" s="322"/>
      <c r="G33" s="322"/>
      <c r="H33" s="322"/>
      <c r="I33" s="322"/>
      <c r="J33" s="322"/>
    </row>
    <row r="34" spans="1:17" x14ac:dyDescent="0.2">
      <c r="A34" s="322" t="s">
        <v>263</v>
      </c>
      <c r="B34" s="322"/>
      <c r="C34" s="322"/>
      <c r="D34" s="322"/>
      <c r="E34" s="322"/>
      <c r="F34" s="322"/>
      <c r="G34" s="322"/>
      <c r="H34" s="322"/>
      <c r="I34" s="322"/>
      <c r="J34" s="322"/>
    </row>
    <row r="35" spans="1:17" x14ac:dyDescent="0.2">
      <c r="A35" s="322" t="s">
        <v>320</v>
      </c>
      <c r="B35" s="322"/>
      <c r="C35" s="322"/>
      <c r="D35" s="322"/>
      <c r="E35" s="322"/>
      <c r="F35" s="322"/>
      <c r="G35" s="322"/>
      <c r="H35" s="322"/>
      <c r="I35" s="322"/>
      <c r="J35" s="322"/>
    </row>
    <row r="36" spans="1:17" ht="35.25" customHeight="1" x14ac:dyDescent="0.2">
      <c r="A36" s="322" t="s">
        <v>738</v>
      </c>
      <c r="B36" s="322"/>
      <c r="C36" s="322"/>
      <c r="D36" s="322"/>
      <c r="E36" s="322"/>
      <c r="F36" s="322"/>
      <c r="G36" s="322"/>
      <c r="H36" s="322"/>
      <c r="I36" s="322"/>
      <c r="J36" s="322"/>
      <c r="L36" s="458" t="s">
        <v>332</v>
      </c>
      <c r="M36" s="458"/>
      <c r="N36" s="458"/>
      <c r="O36" s="458"/>
      <c r="P36" s="458"/>
      <c r="Q36" s="458"/>
    </row>
    <row r="37" spans="1:17" x14ac:dyDescent="0.2">
      <c r="A37" s="322" t="s">
        <v>739</v>
      </c>
      <c r="B37" s="322"/>
      <c r="C37" s="322"/>
      <c r="D37" s="322"/>
      <c r="E37" s="322"/>
      <c r="F37" s="322"/>
      <c r="G37" s="322"/>
      <c r="H37" s="322"/>
      <c r="I37" s="322"/>
      <c r="J37" s="322"/>
    </row>
    <row r="38" spans="1:17" x14ac:dyDescent="0.2">
      <c r="A38" s="322" t="s">
        <v>740</v>
      </c>
      <c r="B38" s="322"/>
      <c r="C38" s="322"/>
      <c r="D38" s="322"/>
      <c r="E38" s="322"/>
      <c r="F38" s="322"/>
      <c r="G38" s="322"/>
      <c r="H38" s="322"/>
      <c r="I38" s="322"/>
      <c r="J38" s="322"/>
    </row>
    <row r="39" spans="1:17" x14ac:dyDescent="0.2">
      <c r="A39" s="322" t="s">
        <v>269</v>
      </c>
      <c r="B39" s="322"/>
      <c r="C39" s="322"/>
      <c r="D39" s="322"/>
      <c r="E39" s="322"/>
      <c r="F39" s="322"/>
      <c r="G39" s="322"/>
      <c r="H39" s="322"/>
      <c r="I39" s="322"/>
      <c r="J39" s="322"/>
    </row>
    <row r="40" spans="1:17" x14ac:dyDescent="0.2">
      <c r="A40" s="322" t="s">
        <v>742</v>
      </c>
      <c r="B40" s="322"/>
      <c r="C40" s="322"/>
      <c r="D40" s="322"/>
      <c r="E40" s="322"/>
      <c r="F40" s="322"/>
      <c r="G40" s="322"/>
      <c r="H40" s="322"/>
      <c r="I40" s="322"/>
      <c r="J40" s="322"/>
    </row>
    <row r="41" spans="1:17" x14ac:dyDescent="0.2">
      <c r="A41" s="322" t="s">
        <v>743</v>
      </c>
      <c r="B41" s="322"/>
      <c r="C41" s="322"/>
      <c r="D41" s="322"/>
      <c r="E41" s="322"/>
      <c r="F41" s="322"/>
      <c r="G41" s="322"/>
      <c r="H41" s="322"/>
      <c r="I41" s="322"/>
      <c r="J41" s="322"/>
    </row>
    <row r="42" spans="1:17" x14ac:dyDescent="0.2">
      <c r="A42" s="322" t="s">
        <v>321</v>
      </c>
      <c r="B42" s="322"/>
      <c r="C42" s="322"/>
      <c r="D42" s="322"/>
      <c r="E42" s="322"/>
      <c r="F42" s="322"/>
      <c r="G42" s="322"/>
      <c r="H42" s="322"/>
      <c r="I42" s="322"/>
      <c r="J42" s="322"/>
    </row>
    <row r="43" spans="1:17" ht="31.5" x14ac:dyDescent="0.2">
      <c r="A43" s="53" t="s">
        <v>451</v>
      </c>
      <c r="B43" s="53" t="s">
        <v>714</v>
      </c>
      <c r="C43" s="53" t="s">
        <v>342</v>
      </c>
      <c r="D43" s="53" t="s">
        <v>715</v>
      </c>
      <c r="E43" s="53" t="s">
        <v>716</v>
      </c>
      <c r="F43" s="53" t="s">
        <v>717</v>
      </c>
      <c r="G43" s="53" t="s">
        <v>343</v>
      </c>
      <c r="H43" s="53" t="s">
        <v>718</v>
      </c>
      <c r="I43" s="53" t="s">
        <v>719</v>
      </c>
      <c r="J43" s="53" t="s">
        <v>481</v>
      </c>
    </row>
    <row r="44" spans="1:17" x14ac:dyDescent="0.2">
      <c r="A44" s="311">
        <v>2</v>
      </c>
      <c r="B44" s="312" t="s">
        <v>721</v>
      </c>
      <c r="C44" s="178" t="s">
        <v>728</v>
      </c>
      <c r="D44" s="313">
        <v>38354</v>
      </c>
      <c r="E44" s="311"/>
      <c r="F44" s="311" t="s">
        <v>725</v>
      </c>
      <c r="G44" s="314">
        <v>30</v>
      </c>
      <c r="H44" s="315">
        <v>480</v>
      </c>
      <c r="I44" s="316">
        <v>227520000</v>
      </c>
      <c r="J44" s="317" t="s">
        <v>288</v>
      </c>
    </row>
    <row r="45" spans="1:17" x14ac:dyDescent="0.2">
      <c r="A45" s="311">
        <v>3</v>
      </c>
      <c r="B45" s="312" t="s">
        <v>722</v>
      </c>
      <c r="C45" s="178" t="s">
        <v>598</v>
      </c>
      <c r="D45" s="313">
        <v>38355</v>
      </c>
      <c r="E45" s="311" t="s">
        <v>725</v>
      </c>
      <c r="F45" s="311"/>
      <c r="G45" s="314">
        <v>25</v>
      </c>
      <c r="H45" s="315">
        <v>250</v>
      </c>
      <c r="I45" s="316">
        <v>98750000</v>
      </c>
      <c r="J45" s="317" t="s">
        <v>288</v>
      </c>
    </row>
    <row r="46" spans="1:17" x14ac:dyDescent="0.2">
      <c r="A46" s="311">
        <v>5</v>
      </c>
      <c r="B46" s="312" t="s">
        <v>720</v>
      </c>
      <c r="C46" s="178" t="s">
        <v>727</v>
      </c>
      <c r="D46" s="313">
        <v>38357</v>
      </c>
      <c r="E46" s="311"/>
      <c r="F46" s="311" t="s">
        <v>725</v>
      </c>
      <c r="G46" s="314">
        <v>15</v>
      </c>
      <c r="H46" s="315">
        <v>220</v>
      </c>
      <c r="I46" s="316">
        <v>52140000</v>
      </c>
      <c r="J46" s="317" t="s">
        <v>288</v>
      </c>
    </row>
    <row r="47" spans="1:17" x14ac:dyDescent="0.2">
      <c r="A47" s="311">
        <v>6</v>
      </c>
      <c r="B47" s="312" t="s">
        <v>722</v>
      </c>
      <c r="C47" s="178" t="s">
        <v>598</v>
      </c>
      <c r="D47" s="313">
        <v>38358</v>
      </c>
      <c r="E47" s="311"/>
      <c r="F47" s="311" t="s">
        <v>725</v>
      </c>
      <c r="G47" s="314">
        <v>10</v>
      </c>
      <c r="H47" s="315">
        <v>270</v>
      </c>
      <c r="I47" s="316">
        <v>42660000</v>
      </c>
      <c r="J47" s="317" t="s">
        <v>288</v>
      </c>
    </row>
    <row r="48" spans="1:17" x14ac:dyDescent="0.2">
      <c r="A48" s="311">
        <v>4</v>
      </c>
      <c r="B48" s="312" t="s">
        <v>723</v>
      </c>
      <c r="C48" s="178" t="s">
        <v>729</v>
      </c>
      <c r="D48" s="313">
        <v>38364</v>
      </c>
      <c r="E48" s="311" t="s">
        <v>725</v>
      </c>
      <c r="F48" s="311"/>
      <c r="G48" s="314">
        <v>45</v>
      </c>
      <c r="H48" s="315">
        <v>150</v>
      </c>
      <c r="I48" s="316">
        <v>106650000</v>
      </c>
      <c r="J48" s="317" t="s">
        <v>287</v>
      </c>
    </row>
    <row r="49" spans="2:7" ht="18.75" x14ac:dyDescent="0.3">
      <c r="B49" s="366" t="s">
        <v>877</v>
      </c>
      <c r="C49" s="1"/>
      <c r="D49" s="1"/>
      <c r="E49" s="1"/>
      <c r="F49" s="1"/>
      <c r="G49" s="1"/>
    </row>
  </sheetData>
  <mergeCells count="17">
    <mergeCell ref="A19:E19"/>
    <mergeCell ref="L36:Q36"/>
    <mergeCell ref="E16:F16"/>
    <mergeCell ref="B20:C20"/>
    <mergeCell ref="B21:C21"/>
    <mergeCell ref="H20:I20"/>
    <mergeCell ref="H21:I21"/>
    <mergeCell ref="G19:J19"/>
    <mergeCell ref="A18:E18"/>
    <mergeCell ref="H22:I22"/>
    <mergeCell ref="H23:I23"/>
    <mergeCell ref="H24:I24"/>
    <mergeCell ref="H25:I25"/>
    <mergeCell ref="B22:C22"/>
    <mergeCell ref="B23:C23"/>
    <mergeCell ref="B24:C24"/>
    <mergeCell ref="B25:C25"/>
  </mergeCells>
  <phoneticPr fontId="2" type="noConversion"/>
  <pageMargins left="0.5" right="0.5" top="1" bottom="1" header="0.5" footer="0.5"/>
  <pageSetup orientation="portrait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2"/>
  <sheetViews>
    <sheetView topLeftCell="A22" workbookViewId="0">
      <selection activeCell="D6" sqref="D6"/>
    </sheetView>
  </sheetViews>
  <sheetFormatPr defaultRowHeight="15.75" x14ac:dyDescent="0.25"/>
  <cols>
    <col min="1" max="1" width="9.140625" style="16"/>
    <col min="2" max="2" width="10.7109375" style="16" customWidth="1"/>
    <col min="3" max="3" width="10.5703125" style="16" customWidth="1"/>
    <col min="4" max="4" width="11" style="16" customWidth="1"/>
    <col min="5" max="5" width="11.7109375" style="16" customWidth="1"/>
    <col min="6" max="6" width="11.28515625" style="16" customWidth="1"/>
    <col min="7" max="7" width="14" style="16" customWidth="1"/>
    <col min="8" max="8" width="9.85546875" style="16" customWidth="1"/>
    <col min="9" max="9" width="9.140625" style="16"/>
    <col min="10" max="10" width="15.7109375" style="16" customWidth="1"/>
    <col min="11" max="11" width="12.140625" style="16" customWidth="1"/>
    <col min="12" max="12" width="14.140625" style="16" customWidth="1"/>
    <col min="13" max="13" width="14" style="16" customWidth="1"/>
    <col min="14" max="16384" width="9.140625" style="16"/>
  </cols>
  <sheetData>
    <row r="1" spans="1:11" x14ac:dyDescent="0.25">
      <c r="A1" s="158" t="s">
        <v>744</v>
      </c>
    </row>
    <row r="5" spans="1:11" x14ac:dyDescent="0.25">
      <c r="A5" s="171" t="s">
        <v>745</v>
      </c>
      <c r="B5" s="171" t="s">
        <v>408</v>
      </c>
      <c r="C5" s="171" t="s">
        <v>746</v>
      </c>
      <c r="D5" s="171" t="s">
        <v>747</v>
      </c>
      <c r="E5" s="171" t="s">
        <v>346</v>
      </c>
      <c r="F5" s="171" t="s">
        <v>439</v>
      </c>
      <c r="G5" s="171" t="s">
        <v>748</v>
      </c>
      <c r="H5" s="171" t="s">
        <v>749</v>
      </c>
    </row>
    <row r="6" spans="1:11" x14ac:dyDescent="0.25">
      <c r="A6" s="177" t="s">
        <v>752</v>
      </c>
      <c r="B6" s="176" t="str">
        <f t="shared" ref="B6:B14" si="0">VLOOKUP(LEFT(A6,1),$A$18:$C$22,2,0)</f>
        <v>Gấm T.hải</v>
      </c>
      <c r="C6" s="177">
        <v>250</v>
      </c>
      <c r="D6" s="198">
        <f t="shared" ref="D6:D14" si="1">C6*VLOOKUP(LEFT(A6,1),$A$18:$C$22,3,0)</f>
        <v>18750000</v>
      </c>
      <c r="E6" s="198">
        <f t="shared" ref="E6:E14" si="2">D6*HLOOKUP(VALUE(MID(A6,2,2)),$F$17:$H$18,2,2)</f>
        <v>281250</v>
      </c>
      <c r="F6" s="198">
        <f>D6*IF(AND(VALUE(MID(A6,2,2))&gt;=1,VALUE(MID(A6,2,2))&lt;=3),1.2%,IF(AND(VALUE(MID(A6,2,2))&gt;=4,VALUE(MID(A6,2,2))&lt;9),1.5%,1.75%))</f>
        <v>281250</v>
      </c>
      <c r="G6" s="198">
        <f t="shared" ref="G6:G14" si="3">IF(D6&gt;5000000,D6*75%,D6*50%)</f>
        <v>14062500</v>
      </c>
      <c r="H6" s="198">
        <f t="shared" ref="H6:H14" si="4">D6-G6</f>
        <v>4687500</v>
      </c>
    </row>
    <row r="7" spans="1:11" x14ac:dyDescent="0.25">
      <c r="A7" s="177" t="s">
        <v>278</v>
      </c>
      <c r="B7" s="176" t="str">
        <f t="shared" si="0"/>
        <v>Vải Katê</v>
      </c>
      <c r="C7" s="177">
        <v>120</v>
      </c>
      <c r="D7" s="198">
        <f t="shared" si="1"/>
        <v>840000</v>
      </c>
      <c r="E7" s="198">
        <f t="shared" si="2"/>
        <v>10080</v>
      </c>
      <c r="F7" s="198">
        <f t="shared" ref="F7:F14" si="5">D7*IF(AND(VALUE(MID(A7,2,2))&gt;=1,VALUE(MID(A7,2,2))&lt;=3),1.2%,IF(AND(VALUE(MID(A7,2,2))&gt;=4,VALUE(MID(A7,2,2))&lt;9),1.5%,1.75%))</f>
        <v>10080</v>
      </c>
      <c r="G7" s="198">
        <f t="shared" si="3"/>
        <v>420000</v>
      </c>
      <c r="H7" s="198">
        <f t="shared" si="4"/>
        <v>420000</v>
      </c>
    </row>
    <row r="8" spans="1:11" x14ac:dyDescent="0.25">
      <c r="A8" s="177" t="s">
        <v>751</v>
      </c>
      <c r="B8" s="176" t="str">
        <f t="shared" si="0"/>
        <v>Vải Katê</v>
      </c>
      <c r="C8" s="177">
        <v>180</v>
      </c>
      <c r="D8" s="198">
        <f t="shared" si="1"/>
        <v>1260000</v>
      </c>
      <c r="E8" s="198">
        <f t="shared" si="2"/>
        <v>15120</v>
      </c>
      <c r="F8" s="198">
        <f t="shared" si="5"/>
        <v>15120</v>
      </c>
      <c r="G8" s="198">
        <f t="shared" si="3"/>
        <v>630000</v>
      </c>
      <c r="H8" s="198">
        <f t="shared" si="4"/>
        <v>630000</v>
      </c>
    </row>
    <row r="9" spans="1:11" x14ac:dyDescent="0.25">
      <c r="A9" s="177" t="s">
        <v>755</v>
      </c>
      <c r="B9" s="176" t="str">
        <f t="shared" si="0"/>
        <v>Vải Katê</v>
      </c>
      <c r="C9" s="177">
        <v>220</v>
      </c>
      <c r="D9" s="198">
        <f t="shared" si="1"/>
        <v>1540000</v>
      </c>
      <c r="E9" s="198">
        <f t="shared" si="2"/>
        <v>26950.000000000004</v>
      </c>
      <c r="F9" s="198">
        <f t="shared" si="5"/>
        <v>26950.000000000004</v>
      </c>
      <c r="G9" s="198">
        <f t="shared" si="3"/>
        <v>770000</v>
      </c>
      <c r="H9" s="198">
        <f t="shared" si="4"/>
        <v>770000</v>
      </c>
    </row>
    <row r="10" spans="1:11" x14ac:dyDescent="0.25">
      <c r="A10" s="177" t="s">
        <v>754</v>
      </c>
      <c r="B10" s="176" t="str">
        <f t="shared" si="0"/>
        <v>Vải Silk</v>
      </c>
      <c r="C10" s="177">
        <v>180</v>
      </c>
      <c r="D10" s="198">
        <f t="shared" si="1"/>
        <v>5400000</v>
      </c>
      <c r="E10" s="198">
        <f t="shared" si="2"/>
        <v>81000</v>
      </c>
      <c r="F10" s="198">
        <f t="shared" si="5"/>
        <v>81000</v>
      </c>
      <c r="G10" s="198">
        <f t="shared" si="3"/>
        <v>4050000</v>
      </c>
      <c r="H10" s="198">
        <f t="shared" si="4"/>
        <v>1350000</v>
      </c>
    </row>
    <row r="11" spans="1:11" x14ac:dyDescent="0.25">
      <c r="A11" s="177" t="s">
        <v>750</v>
      </c>
      <c r="B11" s="176" t="str">
        <f t="shared" si="0"/>
        <v>Vải Silk</v>
      </c>
      <c r="C11" s="177">
        <v>200</v>
      </c>
      <c r="D11" s="198">
        <f t="shared" si="1"/>
        <v>6000000</v>
      </c>
      <c r="E11" s="198">
        <f t="shared" si="2"/>
        <v>90000</v>
      </c>
      <c r="F11" s="198">
        <f t="shared" si="5"/>
        <v>90000</v>
      </c>
      <c r="G11" s="198">
        <f t="shared" si="3"/>
        <v>4500000</v>
      </c>
      <c r="H11" s="198">
        <f t="shared" si="4"/>
        <v>1500000</v>
      </c>
    </row>
    <row r="12" spans="1:11" x14ac:dyDescent="0.25">
      <c r="A12" s="177" t="s">
        <v>277</v>
      </c>
      <c r="B12" s="176" t="str">
        <f t="shared" si="0"/>
        <v>Vải Tole</v>
      </c>
      <c r="C12" s="177">
        <v>150</v>
      </c>
      <c r="D12" s="198">
        <f t="shared" si="1"/>
        <v>1800000</v>
      </c>
      <c r="E12" s="198">
        <f t="shared" si="2"/>
        <v>21600</v>
      </c>
      <c r="F12" s="198">
        <f t="shared" si="5"/>
        <v>21600</v>
      </c>
      <c r="G12" s="198">
        <f t="shared" si="3"/>
        <v>900000</v>
      </c>
      <c r="H12" s="198">
        <f t="shared" si="4"/>
        <v>900000</v>
      </c>
    </row>
    <row r="13" spans="1:11" x14ac:dyDescent="0.25">
      <c r="A13" s="177" t="s">
        <v>753</v>
      </c>
      <c r="B13" s="176" t="str">
        <f t="shared" si="0"/>
        <v>Vải xô</v>
      </c>
      <c r="C13" s="177">
        <v>140</v>
      </c>
      <c r="D13" s="198">
        <f t="shared" si="1"/>
        <v>4900000</v>
      </c>
      <c r="E13" s="198">
        <f t="shared" si="2"/>
        <v>73500</v>
      </c>
      <c r="F13" s="198">
        <f t="shared" si="5"/>
        <v>73500</v>
      </c>
      <c r="G13" s="198">
        <f t="shared" si="3"/>
        <v>2450000</v>
      </c>
      <c r="H13" s="198">
        <f t="shared" si="4"/>
        <v>2450000</v>
      </c>
    </row>
    <row r="14" spans="1:11" x14ac:dyDescent="0.25">
      <c r="A14" s="177" t="s">
        <v>756</v>
      </c>
      <c r="B14" s="176" t="str">
        <f t="shared" si="0"/>
        <v>Vải xô</v>
      </c>
      <c r="C14" s="177">
        <v>150</v>
      </c>
      <c r="D14" s="198">
        <f t="shared" si="1"/>
        <v>5250000</v>
      </c>
      <c r="E14" s="198">
        <f t="shared" si="2"/>
        <v>91875.000000000015</v>
      </c>
      <c r="F14" s="198">
        <f t="shared" si="5"/>
        <v>91875.000000000015</v>
      </c>
      <c r="G14" s="198">
        <f t="shared" si="3"/>
        <v>3937500</v>
      </c>
      <c r="H14" s="198">
        <f t="shared" si="4"/>
        <v>1312500</v>
      </c>
    </row>
    <row r="15" spans="1:11" ht="18.75" x14ac:dyDescent="0.3">
      <c r="A15" s="149"/>
      <c r="B15" s="121"/>
      <c r="C15" s="149"/>
      <c r="D15" s="149"/>
      <c r="E15" s="149"/>
      <c r="F15" s="366" t="s">
        <v>877</v>
      </c>
      <c r="G15" s="1"/>
      <c r="H15" s="1"/>
      <c r="I15" s="1"/>
      <c r="J15" s="1"/>
      <c r="K15" s="1"/>
    </row>
    <row r="16" spans="1:11" x14ac:dyDescent="0.25">
      <c r="A16" s="200" t="s">
        <v>757</v>
      </c>
      <c r="E16" s="200" t="s">
        <v>772</v>
      </c>
    </row>
    <row r="17" spans="1:16" x14ac:dyDescent="0.25">
      <c r="A17" s="201" t="s">
        <v>758</v>
      </c>
      <c r="B17" s="201" t="s">
        <v>408</v>
      </c>
      <c r="C17" s="201" t="s">
        <v>769</v>
      </c>
      <c r="D17" s="202"/>
      <c r="E17" s="201" t="s">
        <v>770</v>
      </c>
      <c r="F17" s="203">
        <v>1</v>
      </c>
      <c r="G17" s="203">
        <v>4</v>
      </c>
      <c r="H17" s="203">
        <v>9</v>
      </c>
    </row>
    <row r="18" spans="1:16" x14ac:dyDescent="0.25">
      <c r="A18" s="177" t="s">
        <v>759</v>
      </c>
      <c r="B18" s="177" t="s">
        <v>764</v>
      </c>
      <c r="C18" s="177">
        <v>7000</v>
      </c>
      <c r="D18" s="204"/>
      <c r="E18" s="201" t="s">
        <v>771</v>
      </c>
      <c r="F18" s="205">
        <v>1.2E-2</v>
      </c>
      <c r="G18" s="205">
        <v>1.4999999999999999E-2</v>
      </c>
      <c r="H18" s="205">
        <v>1.7500000000000002E-2</v>
      </c>
    </row>
    <row r="19" spans="1:16" x14ac:dyDescent="0.25">
      <c r="A19" s="177" t="s">
        <v>760</v>
      </c>
      <c r="B19" s="177" t="s">
        <v>765</v>
      </c>
      <c r="C19" s="177">
        <v>75000</v>
      </c>
      <c r="D19" s="204"/>
    </row>
    <row r="20" spans="1:16" x14ac:dyDescent="0.25">
      <c r="A20" s="177" t="s">
        <v>761</v>
      </c>
      <c r="B20" s="177" t="s">
        <v>766</v>
      </c>
      <c r="C20" s="177">
        <v>12000</v>
      </c>
      <c r="D20" s="204"/>
      <c r="E20" s="16" t="s">
        <v>774</v>
      </c>
    </row>
    <row r="21" spans="1:16" x14ac:dyDescent="0.25">
      <c r="A21" s="177" t="s">
        <v>762</v>
      </c>
      <c r="B21" s="177" t="s">
        <v>767</v>
      </c>
      <c r="C21" s="177">
        <v>30000</v>
      </c>
      <c r="D21" s="204"/>
      <c r="E21" s="16" t="s">
        <v>775</v>
      </c>
      <c r="J21" s="206" t="s">
        <v>289</v>
      </c>
      <c r="K21" s="206" t="s">
        <v>290</v>
      </c>
      <c r="L21" s="206" t="s">
        <v>291</v>
      </c>
      <c r="M21" s="206" t="s">
        <v>292</v>
      </c>
    </row>
    <row r="22" spans="1:16" x14ac:dyDescent="0.25">
      <c r="A22" s="177" t="s">
        <v>763</v>
      </c>
      <c r="B22" s="177" t="s">
        <v>768</v>
      </c>
      <c r="C22" s="177">
        <v>35000</v>
      </c>
      <c r="D22" s="204"/>
      <c r="E22" s="16" t="s">
        <v>776</v>
      </c>
      <c r="J22" s="207" t="b">
        <f>AND(B6="Vải Katê",1&lt;=VALUE(MID(A6,2,2)),VALUE(MID(A6,2,2))&lt;=3)</f>
        <v>0</v>
      </c>
      <c r="K22" s="207" t="b">
        <f>AND(VALUE(MID(A6,2,2))&gt;=4,VALUE(MID(A6,2,2))&lt;=6,B6="Vải Katê")</f>
        <v>0</v>
      </c>
      <c r="L22" s="207" t="b">
        <f>AND(B6="Vải Tole",VALUE(MID(A6,2,2))&gt;=1,VALUE(MID(A6,2,2))&lt;=3)</f>
        <v>0</v>
      </c>
      <c r="M22" s="207" t="b">
        <f>AND(B6="Vải Tole",VALUE(MID(A6,2,2))&gt;=4,VALUE(MID(A6,2,2))&lt;=6)</f>
        <v>0</v>
      </c>
    </row>
    <row r="24" spans="1:16" x14ac:dyDescent="0.25">
      <c r="B24" s="200" t="s">
        <v>563</v>
      </c>
      <c r="J24" s="212" t="s">
        <v>294</v>
      </c>
    </row>
    <row r="25" spans="1:16" x14ac:dyDescent="0.25">
      <c r="B25" s="464" t="s">
        <v>537</v>
      </c>
      <c r="C25" s="465"/>
      <c r="D25" s="466"/>
      <c r="J25" s="212" t="b">
        <f>AND(VALUE(MID(A6,2,2))&gt;=3,B6="Vải Katê")</f>
        <v>0</v>
      </c>
    </row>
    <row r="26" spans="1:16" x14ac:dyDescent="0.25">
      <c r="B26" s="208" t="s">
        <v>773</v>
      </c>
      <c r="C26" s="176" t="s">
        <v>777</v>
      </c>
      <c r="D26" s="176" t="s">
        <v>778</v>
      </c>
      <c r="J26" s="171" t="s">
        <v>745</v>
      </c>
      <c r="K26" s="171" t="s">
        <v>408</v>
      </c>
      <c r="L26" s="171" t="s">
        <v>746</v>
      </c>
      <c r="M26" s="171" t="s">
        <v>747</v>
      </c>
      <c r="N26" s="171" t="s">
        <v>439</v>
      </c>
      <c r="O26" s="171" t="s">
        <v>748</v>
      </c>
      <c r="P26" s="171" t="s">
        <v>749</v>
      </c>
    </row>
    <row r="27" spans="1:16" x14ac:dyDescent="0.25">
      <c r="B27" s="208" t="s">
        <v>764</v>
      </c>
      <c r="C27" s="209">
        <f>DSUM($A$5:$H$14,C5,$J$21:$J$22)</f>
        <v>300</v>
      </c>
      <c r="D27" s="209">
        <f>DSUM($A$5:$H$14,C5,$K$21:$K$22)</f>
        <v>0</v>
      </c>
      <c r="J27" s="177" t="s">
        <v>751</v>
      </c>
      <c r="K27" s="176" t="s">
        <v>764</v>
      </c>
      <c r="L27" s="177">
        <v>180</v>
      </c>
      <c r="M27" s="198">
        <v>1260000</v>
      </c>
      <c r="N27" s="199">
        <v>15120</v>
      </c>
      <c r="O27" s="198">
        <v>630000</v>
      </c>
      <c r="P27" s="198">
        <v>630000</v>
      </c>
    </row>
    <row r="28" spans="1:16" x14ac:dyDescent="0.25">
      <c r="B28" s="208" t="s">
        <v>766</v>
      </c>
      <c r="C28" s="209">
        <f>DSUM($A$5:$H$14,C5,$L$21:$L$22)</f>
        <v>150</v>
      </c>
      <c r="D28" s="209">
        <f>DSUM($A$5:$H$14,C5,$M$21:$M$22)</f>
        <v>0</v>
      </c>
      <c r="J28" s="177" t="s">
        <v>755</v>
      </c>
      <c r="K28" s="176" t="s">
        <v>764</v>
      </c>
      <c r="L28" s="177">
        <v>220</v>
      </c>
      <c r="M28" s="198">
        <v>1540000</v>
      </c>
      <c r="N28" s="199">
        <v>26950.000000000004</v>
      </c>
      <c r="O28" s="198">
        <v>770000</v>
      </c>
      <c r="P28" s="198">
        <v>770000</v>
      </c>
    </row>
    <row r="29" spans="1:16" x14ac:dyDescent="0.25">
      <c r="A29" s="134" t="s">
        <v>779</v>
      </c>
      <c r="B29" s="135"/>
      <c r="C29" s="135"/>
      <c r="D29" s="135"/>
      <c r="E29" s="135"/>
      <c r="F29" s="135"/>
      <c r="G29" s="135"/>
      <c r="H29" s="135"/>
      <c r="I29" s="135"/>
    </row>
    <row r="30" spans="1:16" x14ac:dyDescent="0.25">
      <c r="A30" s="172" t="s">
        <v>856</v>
      </c>
      <c r="B30" s="135"/>
      <c r="C30" s="135"/>
      <c r="D30" s="135"/>
      <c r="E30" s="135"/>
      <c r="F30" s="135"/>
      <c r="G30" s="135"/>
      <c r="H30" s="135"/>
      <c r="I30" s="135"/>
    </row>
    <row r="31" spans="1:16" x14ac:dyDescent="0.25">
      <c r="A31" s="135" t="s">
        <v>857</v>
      </c>
      <c r="B31" s="135"/>
      <c r="C31" s="135"/>
      <c r="D31" s="135"/>
      <c r="E31" s="135"/>
      <c r="F31" s="135"/>
      <c r="G31" s="135"/>
      <c r="H31" s="135"/>
      <c r="I31" s="135"/>
    </row>
    <row r="32" spans="1:16" x14ac:dyDescent="0.25">
      <c r="A32" s="172" t="s">
        <v>780</v>
      </c>
      <c r="B32" s="135"/>
      <c r="C32" s="135"/>
      <c r="D32" s="135"/>
      <c r="E32" s="135"/>
      <c r="F32" s="135"/>
      <c r="G32" s="135"/>
      <c r="H32" s="135"/>
      <c r="I32" s="135"/>
    </row>
    <row r="33" spans="1:9" x14ac:dyDescent="0.25">
      <c r="A33" s="135" t="s">
        <v>781</v>
      </c>
      <c r="B33" s="135"/>
      <c r="C33" s="135"/>
      <c r="D33" s="135"/>
      <c r="E33" s="135"/>
      <c r="F33" s="135"/>
      <c r="G33" s="135"/>
      <c r="H33" s="135"/>
      <c r="I33" s="135"/>
    </row>
    <row r="34" spans="1:9" x14ac:dyDescent="0.25">
      <c r="A34" s="134" t="s">
        <v>732</v>
      </c>
      <c r="B34" s="135"/>
      <c r="C34" s="135"/>
      <c r="D34" s="135"/>
      <c r="E34" s="135"/>
      <c r="F34" s="135"/>
      <c r="G34" s="135"/>
      <c r="H34" s="135"/>
      <c r="I34" s="135"/>
    </row>
    <row r="35" spans="1:9" x14ac:dyDescent="0.25">
      <c r="A35" s="210" t="s">
        <v>782</v>
      </c>
      <c r="B35" s="135"/>
      <c r="C35" s="135"/>
      <c r="D35" s="135"/>
      <c r="E35" s="135"/>
      <c r="F35" s="135"/>
      <c r="G35" s="135"/>
      <c r="H35" s="135"/>
      <c r="I35" s="135"/>
    </row>
    <row r="36" spans="1:9" x14ac:dyDescent="0.25">
      <c r="A36" s="210" t="s">
        <v>783</v>
      </c>
      <c r="B36" s="135"/>
      <c r="C36" s="135"/>
      <c r="D36" s="135"/>
      <c r="E36" s="135"/>
      <c r="F36" s="135"/>
      <c r="G36" s="135"/>
      <c r="H36" s="135"/>
      <c r="I36" s="135"/>
    </row>
    <row r="37" spans="1:9" x14ac:dyDescent="0.25">
      <c r="A37" s="210" t="s">
        <v>784</v>
      </c>
      <c r="B37" s="135"/>
      <c r="C37" s="135"/>
      <c r="D37" s="135"/>
      <c r="E37" s="135"/>
      <c r="F37" s="135"/>
      <c r="G37" s="135"/>
      <c r="H37" s="135"/>
      <c r="I37" s="135"/>
    </row>
    <row r="38" spans="1:9" x14ac:dyDescent="0.25">
      <c r="A38" s="211" t="s">
        <v>599</v>
      </c>
      <c r="B38" s="135"/>
      <c r="C38" s="135"/>
      <c r="D38" s="135"/>
      <c r="E38" s="135"/>
      <c r="F38" s="135"/>
      <c r="G38" s="135"/>
      <c r="H38" s="135"/>
      <c r="I38" s="135"/>
    </row>
    <row r="39" spans="1:9" ht="14.25" customHeight="1" x14ac:dyDescent="0.25">
      <c r="A39" s="135" t="s">
        <v>787</v>
      </c>
      <c r="B39" s="135"/>
      <c r="C39" s="135"/>
      <c r="D39" s="135"/>
      <c r="E39" s="135"/>
      <c r="F39" s="135"/>
      <c r="G39" s="135"/>
      <c r="H39" s="135"/>
      <c r="I39" s="135"/>
    </row>
    <row r="40" spans="1:9" ht="14.25" customHeight="1" x14ac:dyDescent="0.25">
      <c r="A40" s="135" t="s">
        <v>788</v>
      </c>
      <c r="B40" s="135"/>
      <c r="C40" s="135"/>
      <c r="D40" s="135"/>
      <c r="E40" s="135"/>
      <c r="F40" s="135"/>
      <c r="G40" s="135"/>
      <c r="H40" s="135"/>
      <c r="I40" s="135"/>
    </row>
    <row r="41" spans="1:9" ht="14.25" customHeight="1" x14ac:dyDescent="0.25">
      <c r="A41" s="135"/>
      <c r="B41" s="172" t="s">
        <v>789</v>
      </c>
      <c r="C41" s="135"/>
      <c r="D41" s="135"/>
      <c r="E41" s="135"/>
      <c r="F41" s="135"/>
      <c r="G41" s="135"/>
      <c r="H41" s="135"/>
      <c r="I41" s="135"/>
    </row>
    <row r="42" spans="1:9" ht="14.25" customHeight="1" x14ac:dyDescent="0.25">
      <c r="A42" s="135" t="s">
        <v>790</v>
      </c>
      <c r="B42" s="135"/>
      <c r="C42" s="135"/>
      <c r="D42" s="135"/>
      <c r="E42" s="135"/>
      <c r="F42" s="135"/>
      <c r="G42" s="135"/>
      <c r="H42" s="135"/>
      <c r="I42" s="135"/>
    </row>
    <row r="43" spans="1:9" ht="14.25" customHeight="1" x14ac:dyDescent="0.25">
      <c r="A43" s="135"/>
      <c r="B43" s="172" t="s">
        <v>791</v>
      </c>
      <c r="C43" s="135"/>
      <c r="D43" s="135"/>
      <c r="E43" s="135"/>
      <c r="F43" s="135"/>
      <c r="G43" s="135"/>
      <c r="H43" s="135"/>
      <c r="I43" s="135"/>
    </row>
    <row r="44" spans="1:9" ht="14.25" customHeight="1" x14ac:dyDescent="0.25">
      <c r="A44" s="135" t="s">
        <v>792</v>
      </c>
      <c r="B44" s="135"/>
      <c r="C44" s="135"/>
      <c r="D44" s="135"/>
      <c r="E44" s="135"/>
      <c r="F44" s="135"/>
      <c r="G44" s="135"/>
      <c r="H44" s="135"/>
      <c r="I44" s="135"/>
    </row>
    <row r="45" spans="1:9" ht="14.25" customHeight="1" x14ac:dyDescent="0.25">
      <c r="A45" s="135"/>
      <c r="B45" s="172" t="s">
        <v>793</v>
      </c>
      <c r="C45" s="135"/>
      <c r="D45" s="135"/>
      <c r="E45" s="135"/>
      <c r="F45" s="135"/>
      <c r="G45" s="135"/>
      <c r="H45" s="135"/>
      <c r="I45" s="135"/>
    </row>
    <row r="46" spans="1:9" ht="14.25" customHeight="1" x14ac:dyDescent="0.25">
      <c r="A46" s="135"/>
      <c r="B46" s="135" t="s">
        <v>293</v>
      </c>
      <c r="C46" s="135"/>
      <c r="D46" s="135"/>
      <c r="E46" s="135"/>
      <c r="F46" s="135"/>
      <c r="G46" s="135"/>
      <c r="H46" s="135"/>
      <c r="I46" s="135"/>
    </row>
    <row r="47" spans="1:9" ht="14.25" customHeight="1" x14ac:dyDescent="0.25">
      <c r="A47" s="135" t="s">
        <v>794</v>
      </c>
      <c r="B47" s="135"/>
      <c r="C47" s="135"/>
      <c r="D47" s="135"/>
      <c r="E47" s="135"/>
      <c r="F47" s="135"/>
      <c r="G47" s="135"/>
      <c r="H47" s="135"/>
      <c r="I47" s="135"/>
    </row>
    <row r="48" spans="1:9" ht="16.5" customHeight="1" x14ac:dyDescent="0.25">
      <c r="A48" s="135" t="s">
        <v>858</v>
      </c>
      <c r="B48" s="135"/>
      <c r="C48" s="135"/>
      <c r="D48" s="135"/>
      <c r="E48" s="135"/>
      <c r="F48" s="135"/>
      <c r="G48" s="135"/>
      <c r="H48" s="135"/>
      <c r="I48" s="135"/>
    </row>
    <row r="49" spans="1:9" ht="16.5" customHeight="1" x14ac:dyDescent="0.25">
      <c r="A49" s="135" t="s">
        <v>859</v>
      </c>
      <c r="B49" s="135"/>
      <c r="C49" s="135"/>
      <c r="D49" s="135"/>
      <c r="E49" s="135"/>
      <c r="F49" s="135"/>
      <c r="G49" s="135"/>
      <c r="H49" s="135"/>
      <c r="I49" s="135"/>
    </row>
    <row r="50" spans="1:9" ht="15.75" customHeight="1" x14ac:dyDescent="0.25">
      <c r="A50" s="135" t="s">
        <v>795</v>
      </c>
      <c r="B50" s="135"/>
      <c r="C50" s="135"/>
      <c r="D50" s="135"/>
      <c r="E50" s="135"/>
      <c r="F50" s="135"/>
      <c r="G50" s="135"/>
      <c r="H50" s="135"/>
      <c r="I50" s="135"/>
    </row>
    <row r="51" spans="1:9" ht="17.25" customHeight="1" x14ac:dyDescent="0.25">
      <c r="A51" s="135" t="s">
        <v>270</v>
      </c>
      <c r="B51" s="135"/>
      <c r="C51" s="135"/>
      <c r="D51" s="135"/>
      <c r="E51" s="135"/>
      <c r="F51" s="135"/>
      <c r="G51" s="135"/>
      <c r="H51" s="135"/>
      <c r="I51" s="135"/>
    </row>
    <row r="52" spans="1:9" ht="16.5" customHeight="1" x14ac:dyDescent="0.25">
      <c r="A52" s="135" t="s">
        <v>323</v>
      </c>
      <c r="B52" s="135"/>
      <c r="C52" s="135"/>
      <c r="D52" s="135"/>
      <c r="E52" s="135"/>
      <c r="F52" s="135"/>
      <c r="G52" s="135"/>
      <c r="H52" s="135"/>
      <c r="I52" s="135"/>
    </row>
  </sheetData>
  <mergeCells count="1">
    <mergeCell ref="B25:D25"/>
  </mergeCells>
  <phoneticPr fontId="2" type="noConversion"/>
  <pageMargins left="0.5" right="0.5" top="0.25" bottom="0.25" header="0.5" footer="0.5"/>
  <pageSetup orientation="portrait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7"/>
  <sheetViews>
    <sheetView tabSelected="1" workbookViewId="0">
      <selection activeCell="F6" sqref="F6"/>
    </sheetView>
  </sheetViews>
  <sheetFormatPr defaultRowHeight="15.75" x14ac:dyDescent="0.25"/>
  <cols>
    <col min="1" max="1" width="12.28515625" style="16" customWidth="1"/>
    <col min="2" max="2" width="9.7109375" style="16" customWidth="1"/>
    <col min="3" max="3" width="9.140625" style="16"/>
    <col min="4" max="4" width="9.5703125" style="16" customWidth="1"/>
    <col min="5" max="5" width="11.28515625" style="16" bestFit="1" customWidth="1"/>
    <col min="6" max="6" width="9.140625" style="16"/>
    <col min="7" max="7" width="7.7109375" style="16" customWidth="1"/>
    <col min="8" max="8" width="9.140625" style="16"/>
    <col min="9" max="9" width="15" style="16" customWidth="1"/>
    <col min="10" max="10" width="7.28515625" style="16" customWidth="1"/>
    <col min="11" max="11" width="7" style="16" customWidth="1"/>
    <col min="12" max="12" width="11" style="16" customWidth="1"/>
    <col min="13" max="13" width="7" style="16" customWidth="1"/>
    <col min="14" max="15" width="6.85546875" style="16" customWidth="1"/>
    <col min="16" max="16384" width="9.140625" style="16"/>
  </cols>
  <sheetData>
    <row r="1" spans="1:16" ht="18.75" x14ac:dyDescent="0.3">
      <c r="A1" s="158" t="s">
        <v>799</v>
      </c>
      <c r="K1" s="366" t="s">
        <v>877</v>
      </c>
      <c r="L1" s="1"/>
      <c r="M1" s="1"/>
      <c r="N1" s="1"/>
      <c r="O1" s="1"/>
      <c r="P1" s="1"/>
    </row>
    <row r="2" spans="1:16" x14ac:dyDescent="0.25">
      <c r="D2" s="122" t="s">
        <v>340</v>
      </c>
      <c r="E2" s="245">
        <f>DATE(2011,10,11)</f>
        <v>40827</v>
      </c>
      <c r="F2" s="17"/>
      <c r="G2" s="17"/>
      <c r="H2" s="17"/>
      <c r="I2" s="17"/>
    </row>
    <row r="3" spans="1:16" ht="47.25" customHeight="1" x14ac:dyDescent="0.25">
      <c r="A3" s="53" t="s">
        <v>451</v>
      </c>
      <c r="B3" s="53" t="s">
        <v>803</v>
      </c>
      <c r="C3" s="53" t="s">
        <v>804</v>
      </c>
      <c r="D3" s="53" t="s">
        <v>805</v>
      </c>
      <c r="E3" s="53" t="s">
        <v>806</v>
      </c>
      <c r="F3" s="53" t="s">
        <v>280</v>
      </c>
      <c r="G3" s="53" t="s">
        <v>281</v>
      </c>
      <c r="H3" s="53" t="s">
        <v>617</v>
      </c>
      <c r="I3" s="53" t="s">
        <v>282</v>
      </c>
      <c r="J3" s="53" t="s">
        <v>397</v>
      </c>
      <c r="K3" s="53" t="s">
        <v>346</v>
      </c>
      <c r="L3" s="53" t="s">
        <v>807</v>
      </c>
    </row>
    <row r="4" spans="1:16" x14ac:dyDescent="0.25">
      <c r="A4" s="54">
        <v>1</v>
      </c>
      <c r="B4" s="55" t="s">
        <v>379</v>
      </c>
      <c r="C4" s="54" t="s">
        <v>816</v>
      </c>
      <c r="D4" s="246" t="s">
        <v>826</v>
      </c>
      <c r="E4" s="54">
        <v>300</v>
      </c>
      <c r="F4" s="248">
        <f>VLOOKUP(RIGHT(D4,3),$A$16:$C$19,IF(LEFT(D4,2)="SX",2,3),0)*E4</f>
        <v>54000</v>
      </c>
      <c r="G4" s="248"/>
      <c r="H4" s="249"/>
      <c r="I4" s="248"/>
      <c r="J4" s="249"/>
      <c r="K4" s="249"/>
      <c r="L4" s="248"/>
    </row>
    <row r="5" spans="1:16" x14ac:dyDescent="0.25">
      <c r="A5" s="54">
        <v>2</v>
      </c>
      <c r="B5" s="55" t="s">
        <v>808</v>
      </c>
      <c r="C5" s="54" t="s">
        <v>817</v>
      </c>
      <c r="D5" s="246" t="s">
        <v>827</v>
      </c>
      <c r="E5" s="54">
        <v>150</v>
      </c>
      <c r="F5" s="248">
        <f t="shared" ref="F5:F13" si="0">VLOOKUP(RIGHT(D5,3),$A$16:$C$19,IF(LEFT(D5,2)="SX",2,3),0)*E5</f>
        <v>16500</v>
      </c>
      <c r="G5" s="248"/>
      <c r="H5" s="249"/>
      <c r="I5" s="248"/>
      <c r="J5" s="249"/>
      <c r="K5" s="249"/>
      <c r="L5" s="248"/>
    </row>
    <row r="6" spans="1:16" x14ac:dyDescent="0.25">
      <c r="A6" s="54">
        <v>3</v>
      </c>
      <c r="B6" s="55" t="s">
        <v>809</v>
      </c>
      <c r="C6" s="54" t="s">
        <v>818</v>
      </c>
      <c r="D6" s="246" t="s">
        <v>828</v>
      </c>
      <c r="E6" s="54">
        <v>100</v>
      </c>
      <c r="F6" s="248">
        <f t="shared" si="0"/>
        <v>18500</v>
      </c>
      <c r="G6" s="248"/>
      <c r="H6" s="249"/>
      <c r="I6" s="248"/>
      <c r="J6" s="249"/>
      <c r="K6" s="249"/>
      <c r="L6" s="248"/>
    </row>
    <row r="7" spans="1:16" x14ac:dyDescent="0.25">
      <c r="A7" s="54">
        <v>4</v>
      </c>
      <c r="B7" s="55" t="s">
        <v>810</v>
      </c>
      <c r="C7" s="54" t="s">
        <v>819</v>
      </c>
      <c r="D7" s="246" t="s">
        <v>829</v>
      </c>
      <c r="E7" s="54">
        <v>100</v>
      </c>
      <c r="F7" s="248">
        <f t="shared" si="0"/>
        <v>12000</v>
      </c>
      <c r="G7" s="248"/>
      <c r="H7" s="249"/>
      <c r="I7" s="248"/>
      <c r="J7" s="249"/>
      <c r="K7" s="249"/>
      <c r="L7" s="248"/>
    </row>
    <row r="8" spans="1:16" x14ac:dyDescent="0.25">
      <c r="A8" s="54">
        <v>5</v>
      </c>
      <c r="B8" s="55" t="s">
        <v>811</v>
      </c>
      <c r="C8" s="54" t="s">
        <v>820</v>
      </c>
      <c r="D8" s="246" t="s">
        <v>830</v>
      </c>
      <c r="E8" s="54">
        <v>180</v>
      </c>
      <c r="F8" s="248">
        <f t="shared" si="0"/>
        <v>27000</v>
      </c>
      <c r="G8" s="248"/>
      <c r="H8" s="249"/>
      <c r="I8" s="248"/>
      <c r="J8" s="249"/>
      <c r="K8" s="249"/>
      <c r="L8" s="248"/>
    </row>
    <row r="9" spans="1:16" x14ac:dyDescent="0.25">
      <c r="A9" s="54">
        <v>6</v>
      </c>
      <c r="B9" s="55" t="s">
        <v>812</v>
      </c>
      <c r="C9" s="54" t="s">
        <v>821</v>
      </c>
      <c r="D9" s="246" t="s">
        <v>830</v>
      </c>
      <c r="E9" s="54">
        <v>390</v>
      </c>
      <c r="F9" s="248">
        <f t="shared" si="0"/>
        <v>58500</v>
      </c>
      <c r="G9" s="248"/>
      <c r="H9" s="249"/>
      <c r="I9" s="248"/>
      <c r="J9" s="249"/>
      <c r="K9" s="249"/>
      <c r="L9" s="248"/>
    </row>
    <row r="10" spans="1:16" x14ac:dyDescent="0.25">
      <c r="A10" s="54">
        <v>7</v>
      </c>
      <c r="B10" s="55" t="s">
        <v>685</v>
      </c>
      <c r="C10" s="54" t="s">
        <v>822</v>
      </c>
      <c r="D10" s="246" t="s">
        <v>826</v>
      </c>
      <c r="E10" s="54">
        <v>300</v>
      </c>
      <c r="F10" s="248">
        <f t="shared" si="0"/>
        <v>54000</v>
      </c>
      <c r="G10" s="248"/>
      <c r="H10" s="249"/>
      <c r="I10" s="248"/>
      <c r="J10" s="249"/>
      <c r="K10" s="249"/>
      <c r="L10" s="248"/>
    </row>
    <row r="11" spans="1:16" x14ac:dyDescent="0.25">
      <c r="A11" s="54">
        <v>8</v>
      </c>
      <c r="B11" s="55" t="s">
        <v>813</v>
      </c>
      <c r="C11" s="54" t="s">
        <v>823</v>
      </c>
      <c r="D11" s="246" t="s">
        <v>832</v>
      </c>
      <c r="E11" s="54">
        <v>120</v>
      </c>
      <c r="F11" s="248">
        <f t="shared" si="0"/>
        <v>18000</v>
      </c>
      <c r="G11" s="248"/>
      <c r="H11" s="249"/>
      <c r="I11" s="248"/>
      <c r="J11" s="249"/>
      <c r="K11" s="249"/>
      <c r="L11" s="248"/>
    </row>
    <row r="12" spans="1:16" x14ac:dyDescent="0.25">
      <c r="A12" s="54">
        <v>9</v>
      </c>
      <c r="B12" s="55" t="s">
        <v>814</v>
      </c>
      <c r="C12" s="54" t="s">
        <v>824</v>
      </c>
      <c r="D12" s="246" t="s">
        <v>833</v>
      </c>
      <c r="E12" s="54">
        <v>100</v>
      </c>
      <c r="F12" s="248">
        <f t="shared" si="0"/>
        <v>21500</v>
      </c>
      <c r="G12" s="248"/>
      <c r="H12" s="249"/>
      <c r="I12" s="248"/>
      <c r="J12" s="249"/>
      <c r="K12" s="249"/>
      <c r="L12" s="248"/>
    </row>
    <row r="13" spans="1:16" x14ac:dyDescent="0.25">
      <c r="A13" s="54">
        <v>10</v>
      </c>
      <c r="B13" s="55" t="s">
        <v>815</v>
      </c>
      <c r="C13" s="54" t="s">
        <v>825</v>
      </c>
      <c r="D13" s="246" t="s">
        <v>831</v>
      </c>
      <c r="E13" s="54">
        <v>290</v>
      </c>
      <c r="F13" s="248">
        <f t="shared" si="0"/>
        <v>58000</v>
      </c>
      <c r="G13" s="248"/>
      <c r="H13" s="249"/>
      <c r="I13" s="248"/>
      <c r="J13" s="249"/>
      <c r="K13" s="249"/>
      <c r="L13" s="248"/>
    </row>
    <row r="14" spans="1:16" x14ac:dyDescent="0.25">
      <c r="A14" s="467" t="s">
        <v>836</v>
      </c>
      <c r="B14" s="467"/>
      <c r="C14" s="467"/>
      <c r="D14" s="283"/>
      <c r="E14" s="468" t="s">
        <v>843</v>
      </c>
      <c r="F14" s="468"/>
      <c r="G14" s="468"/>
      <c r="H14" s="468"/>
      <c r="I14" s="468"/>
      <c r="J14" s="468"/>
      <c r="K14" s="468"/>
      <c r="L14" s="468"/>
    </row>
    <row r="15" spans="1:16" x14ac:dyDescent="0.25">
      <c r="A15" s="280"/>
      <c r="B15" s="280" t="s">
        <v>837</v>
      </c>
      <c r="C15" s="280" t="s">
        <v>838</v>
      </c>
      <c r="E15" s="281" t="s">
        <v>844</v>
      </c>
      <c r="F15" s="282">
        <v>1</v>
      </c>
      <c r="G15" s="282">
        <v>2</v>
      </c>
      <c r="H15" s="282">
        <v>3</v>
      </c>
      <c r="I15" s="282">
        <v>4</v>
      </c>
      <c r="J15" s="282">
        <v>5</v>
      </c>
      <c r="K15" s="282">
        <v>6</v>
      </c>
      <c r="L15" s="282">
        <v>7</v>
      </c>
    </row>
    <row r="16" spans="1:16" x14ac:dyDescent="0.25">
      <c r="A16" s="54" t="s">
        <v>839</v>
      </c>
      <c r="B16" s="55">
        <v>180</v>
      </c>
      <c r="C16" s="54">
        <v>185</v>
      </c>
      <c r="E16" s="246" t="s">
        <v>845</v>
      </c>
      <c r="F16" s="56">
        <v>1.02</v>
      </c>
      <c r="G16" s="56">
        <v>1.06</v>
      </c>
      <c r="H16" s="56">
        <v>1.1299999999999999</v>
      </c>
      <c r="I16" s="56">
        <v>1.2</v>
      </c>
      <c r="J16" s="56">
        <v>1.28</v>
      </c>
      <c r="K16" s="56">
        <v>1.36</v>
      </c>
      <c r="L16" s="56">
        <v>1.45</v>
      </c>
    </row>
    <row r="17" spans="1:12" x14ac:dyDescent="0.25">
      <c r="A17" s="54" t="s">
        <v>840</v>
      </c>
      <c r="B17" s="55">
        <v>110</v>
      </c>
      <c r="C17" s="54">
        <v>120</v>
      </c>
    </row>
    <row r="18" spans="1:12" x14ac:dyDescent="0.25">
      <c r="A18" s="54" t="s">
        <v>841</v>
      </c>
      <c r="B18" s="55">
        <v>150</v>
      </c>
      <c r="C18" s="54">
        <v>150</v>
      </c>
      <c r="D18" s="250"/>
      <c r="E18" s="121"/>
      <c r="F18" s="121"/>
      <c r="G18" s="121"/>
      <c r="H18" s="121"/>
      <c r="I18" s="121"/>
      <c r="J18" s="121"/>
      <c r="K18" s="149"/>
      <c r="L18" s="149"/>
    </row>
    <row r="19" spans="1:12" x14ac:dyDescent="0.25">
      <c r="A19" s="54" t="s">
        <v>842</v>
      </c>
      <c r="B19" s="55">
        <v>200</v>
      </c>
      <c r="C19" s="54">
        <v>215</v>
      </c>
      <c r="D19" s="250"/>
    </row>
    <row r="20" spans="1:12" ht="16.5" customHeight="1" x14ac:dyDescent="0.25">
      <c r="A20" s="251" t="s">
        <v>325</v>
      </c>
      <c r="B20" s="135"/>
      <c r="C20" s="135"/>
      <c r="D20" s="135"/>
      <c r="E20" s="135"/>
      <c r="F20" s="135"/>
      <c r="G20" s="135"/>
      <c r="H20" s="135"/>
      <c r="I20" s="135"/>
    </row>
    <row r="21" spans="1:12" x14ac:dyDescent="0.25">
      <c r="A21" s="135" t="s">
        <v>834</v>
      </c>
      <c r="B21" s="135"/>
      <c r="C21" s="135"/>
      <c r="D21" s="135"/>
      <c r="E21" s="135"/>
      <c r="F21" s="135"/>
      <c r="G21" s="135"/>
      <c r="H21" s="135"/>
      <c r="I21" s="135"/>
    </row>
    <row r="22" spans="1:12" x14ac:dyDescent="0.25">
      <c r="A22" s="135" t="s">
        <v>282</v>
      </c>
      <c r="B22" s="135"/>
      <c r="C22" s="135"/>
      <c r="D22" s="135"/>
      <c r="E22" s="135"/>
      <c r="F22" s="135"/>
      <c r="G22" s="135"/>
      <c r="H22" s="135"/>
      <c r="I22" s="135"/>
    </row>
    <row r="23" spans="1:12" ht="17.25" customHeight="1" x14ac:dyDescent="0.25">
      <c r="A23" s="135" t="s">
        <v>835</v>
      </c>
      <c r="B23" s="135"/>
      <c r="C23" s="135"/>
      <c r="D23" s="135"/>
      <c r="E23" s="135"/>
      <c r="F23" s="135"/>
      <c r="G23" s="135"/>
      <c r="H23" s="135"/>
      <c r="I23" s="135"/>
    </row>
    <row r="24" spans="1:12" x14ac:dyDescent="0.25">
      <c r="A24" s="135" t="s">
        <v>283</v>
      </c>
      <c r="B24" s="135"/>
      <c r="C24" s="135"/>
      <c r="D24" s="135"/>
      <c r="E24" s="135"/>
      <c r="F24" s="135"/>
      <c r="G24" s="135"/>
      <c r="H24" s="135"/>
      <c r="I24" s="135"/>
    </row>
    <row r="25" spans="1:12" ht="18" customHeight="1" x14ac:dyDescent="0.25">
      <c r="A25" s="135" t="s">
        <v>846</v>
      </c>
      <c r="B25" s="135"/>
      <c r="C25" s="135"/>
      <c r="D25" s="135"/>
      <c r="E25" s="135"/>
      <c r="F25" s="135"/>
      <c r="G25" s="135"/>
      <c r="H25" s="135"/>
      <c r="I25" s="135"/>
    </row>
    <row r="26" spans="1:12" x14ac:dyDescent="0.25">
      <c r="A26" s="135" t="s">
        <v>847</v>
      </c>
      <c r="B26" s="135"/>
      <c r="C26" s="135"/>
      <c r="D26" s="135"/>
      <c r="E26" s="135"/>
      <c r="F26" s="135"/>
      <c r="G26" s="135"/>
      <c r="H26" s="135"/>
      <c r="I26" s="135"/>
    </row>
    <row r="27" spans="1:12" x14ac:dyDescent="0.25">
      <c r="A27" s="135" t="s">
        <v>848</v>
      </c>
      <c r="B27" s="135"/>
      <c r="C27" s="135"/>
      <c r="D27" s="135"/>
      <c r="E27" s="135"/>
      <c r="F27" s="135"/>
      <c r="G27" s="135"/>
      <c r="H27" s="135"/>
      <c r="I27" s="135"/>
    </row>
    <row r="28" spans="1:12" ht="18" customHeight="1" x14ac:dyDescent="0.25">
      <c r="A28" s="135" t="s">
        <v>855</v>
      </c>
      <c r="B28" s="135"/>
      <c r="C28" s="135"/>
      <c r="D28" s="135"/>
      <c r="E28" s="135"/>
      <c r="F28" s="135"/>
      <c r="G28" s="135"/>
      <c r="H28" s="135"/>
      <c r="I28" s="135"/>
    </row>
    <row r="29" spans="1:12" ht="18" customHeight="1" x14ac:dyDescent="0.25">
      <c r="A29" s="135" t="s">
        <v>849</v>
      </c>
      <c r="B29" s="135"/>
      <c r="C29" s="135"/>
      <c r="D29" s="135"/>
      <c r="E29" s="135"/>
      <c r="F29" s="135"/>
      <c r="G29" s="135"/>
      <c r="H29" s="135"/>
      <c r="I29" s="135"/>
    </row>
    <row r="30" spans="1:12" x14ac:dyDescent="0.25">
      <c r="A30" s="135" t="s">
        <v>850</v>
      </c>
      <c r="B30" s="135"/>
      <c r="C30" s="135"/>
      <c r="D30" s="135"/>
      <c r="E30" s="135"/>
      <c r="F30" s="135"/>
      <c r="G30" s="135"/>
      <c r="H30" s="135"/>
      <c r="I30" s="135"/>
    </row>
    <row r="31" spans="1:12" ht="17.25" customHeight="1" x14ac:dyDescent="0.25">
      <c r="A31" s="135" t="s">
        <v>851</v>
      </c>
      <c r="B31" s="135"/>
      <c r="C31" s="135"/>
      <c r="D31" s="135"/>
      <c r="E31" s="135"/>
      <c r="F31" s="135"/>
      <c r="G31" s="135"/>
      <c r="H31" s="135"/>
      <c r="I31" s="135"/>
    </row>
    <row r="32" spans="1:12" x14ac:dyDescent="0.25">
      <c r="A32" s="135" t="s">
        <v>852</v>
      </c>
      <c r="B32" s="135"/>
      <c r="C32" s="135"/>
      <c r="D32" s="135"/>
      <c r="E32" s="135"/>
      <c r="F32" s="135"/>
      <c r="G32" s="135"/>
      <c r="H32" s="135"/>
      <c r="I32" s="135"/>
    </row>
    <row r="33" spans="1:12" ht="15.75" customHeight="1" x14ac:dyDescent="0.25">
      <c r="A33" s="135" t="s">
        <v>333</v>
      </c>
      <c r="B33" s="135"/>
      <c r="C33" s="135"/>
      <c r="D33" s="135"/>
      <c r="E33" s="135"/>
      <c r="F33" s="135"/>
      <c r="G33" s="135"/>
      <c r="H33" s="135"/>
      <c r="I33" s="135"/>
    </row>
    <row r="34" spans="1:12" x14ac:dyDescent="0.25">
      <c r="A34" s="135" t="s">
        <v>334</v>
      </c>
      <c r="B34" s="135"/>
      <c r="C34" s="135"/>
      <c r="D34" s="135"/>
      <c r="E34" s="135"/>
      <c r="F34" s="135"/>
      <c r="G34" s="135"/>
      <c r="H34" s="135"/>
      <c r="I34" s="135"/>
    </row>
    <row r="35" spans="1:12" ht="18" customHeight="1" x14ac:dyDescent="0.25">
      <c r="A35" s="135" t="s">
        <v>853</v>
      </c>
      <c r="B35" s="135"/>
      <c r="C35" s="135"/>
      <c r="D35" s="135"/>
      <c r="E35" s="135"/>
      <c r="F35" s="135"/>
      <c r="G35" s="135"/>
      <c r="H35" s="135"/>
      <c r="I35" s="135"/>
    </row>
    <row r="36" spans="1:12" ht="18" customHeight="1" x14ac:dyDescent="0.25">
      <c r="A36" s="135" t="s">
        <v>336</v>
      </c>
      <c r="B36" s="135"/>
      <c r="C36" s="135"/>
      <c r="D36" s="135"/>
      <c r="E36" s="135"/>
      <c r="F36" s="135"/>
      <c r="G36" s="135"/>
      <c r="H36" s="135"/>
      <c r="I36" s="135"/>
    </row>
    <row r="37" spans="1:12" ht="18.75" customHeight="1" x14ac:dyDescent="0.25">
      <c r="A37" s="135" t="s">
        <v>854</v>
      </c>
      <c r="B37" s="135"/>
      <c r="C37" s="135"/>
      <c r="D37" s="135"/>
      <c r="E37" s="135"/>
      <c r="F37" s="135"/>
      <c r="G37" s="135"/>
      <c r="H37" s="135"/>
      <c r="I37" s="135"/>
    </row>
    <row r="38" spans="1:12" ht="18" customHeight="1" x14ac:dyDescent="0.25">
      <c r="A38" s="135" t="s">
        <v>326</v>
      </c>
      <c r="B38" s="135"/>
      <c r="C38" s="135"/>
      <c r="D38" s="135"/>
      <c r="E38" s="135"/>
      <c r="F38" s="135"/>
      <c r="G38" s="135"/>
      <c r="H38" s="135"/>
      <c r="I38" s="135"/>
    </row>
    <row r="39" spans="1:12" x14ac:dyDescent="0.25">
      <c r="A39" s="469" t="s">
        <v>335</v>
      </c>
      <c r="B39" s="469"/>
      <c r="C39" s="469"/>
      <c r="D39" s="469"/>
      <c r="E39" s="469"/>
      <c r="F39" s="469"/>
      <c r="G39" s="469"/>
      <c r="H39" s="469"/>
      <c r="I39" s="469"/>
      <c r="J39" s="469"/>
      <c r="K39" s="469"/>
      <c r="L39" s="469"/>
    </row>
    <row r="40" spans="1:12" x14ac:dyDescent="0.25">
      <c r="A40" s="16" t="s">
        <v>295</v>
      </c>
    </row>
    <row r="41" spans="1:12" ht="31.5" x14ac:dyDescent="0.25">
      <c r="A41" s="53" t="s">
        <v>282</v>
      </c>
    </row>
    <row r="42" spans="1:12" x14ac:dyDescent="0.25">
      <c r="A42" s="279" t="s">
        <v>337</v>
      </c>
    </row>
    <row r="43" spans="1:12" ht="47.25" x14ac:dyDescent="0.25">
      <c r="A43" s="53" t="s">
        <v>451</v>
      </c>
      <c r="B43" s="53" t="s">
        <v>803</v>
      </c>
      <c r="C43" s="53" t="s">
        <v>804</v>
      </c>
      <c r="D43" s="53" t="s">
        <v>805</v>
      </c>
      <c r="E43" s="53" t="s">
        <v>806</v>
      </c>
      <c r="F43" s="53" t="s">
        <v>280</v>
      </c>
      <c r="G43" s="53" t="s">
        <v>281</v>
      </c>
      <c r="H43" s="53" t="s">
        <v>617</v>
      </c>
      <c r="I43" s="53" t="s">
        <v>282</v>
      </c>
      <c r="J43" s="53" t="s">
        <v>397</v>
      </c>
      <c r="K43" s="53" t="s">
        <v>346</v>
      </c>
      <c r="L43" s="53" t="s">
        <v>807</v>
      </c>
    </row>
    <row r="44" spans="1:12" x14ac:dyDescent="0.25">
      <c r="A44" s="54">
        <v>1</v>
      </c>
      <c r="B44" s="55" t="s">
        <v>379</v>
      </c>
      <c r="C44" s="54" t="s">
        <v>816</v>
      </c>
      <c r="D44" s="246" t="s">
        <v>826</v>
      </c>
      <c r="E44" s="54">
        <v>300</v>
      </c>
      <c r="F44" s="247">
        <v>54000</v>
      </c>
      <c r="G44" s="248">
        <v>2700</v>
      </c>
      <c r="H44" s="249">
        <v>1.2</v>
      </c>
      <c r="I44" s="248">
        <v>54000</v>
      </c>
      <c r="J44" s="249">
        <v>10800</v>
      </c>
      <c r="K44" s="249">
        <v>12600</v>
      </c>
      <c r="L44" s="248">
        <v>40500</v>
      </c>
    </row>
    <row r="45" spans="1:12" x14ac:dyDescent="0.25">
      <c r="A45" s="54">
        <v>6</v>
      </c>
      <c r="B45" s="55" t="s">
        <v>812</v>
      </c>
      <c r="C45" s="54" t="s">
        <v>821</v>
      </c>
      <c r="D45" s="246" t="s">
        <v>830</v>
      </c>
      <c r="E45" s="54">
        <v>390</v>
      </c>
      <c r="F45" s="249">
        <v>58500</v>
      </c>
      <c r="G45" s="248">
        <v>2925</v>
      </c>
      <c r="H45" s="249">
        <v>1.06</v>
      </c>
      <c r="I45" s="248">
        <v>58500</v>
      </c>
      <c r="J45" s="249">
        <v>11700</v>
      </c>
      <c r="K45" s="249">
        <v>13950</v>
      </c>
      <c r="L45" s="248">
        <v>43875</v>
      </c>
    </row>
    <row r="46" spans="1:12" x14ac:dyDescent="0.25">
      <c r="A46" s="54">
        <v>7</v>
      </c>
      <c r="B46" s="55" t="s">
        <v>685</v>
      </c>
      <c r="C46" s="54" t="s">
        <v>822</v>
      </c>
      <c r="D46" s="246" t="s">
        <v>826</v>
      </c>
      <c r="E46" s="54">
        <v>300</v>
      </c>
      <c r="F46" s="249">
        <v>54000</v>
      </c>
      <c r="G46" s="248">
        <v>2700</v>
      </c>
      <c r="H46" s="249">
        <v>1.02</v>
      </c>
      <c r="I46" s="248">
        <v>54000</v>
      </c>
      <c r="J46" s="249">
        <v>10800</v>
      </c>
      <c r="K46" s="249">
        <v>12600</v>
      </c>
      <c r="L46" s="248">
        <v>40500</v>
      </c>
    </row>
    <row r="47" spans="1:12" x14ac:dyDescent="0.25">
      <c r="A47" s="54">
        <v>10</v>
      </c>
      <c r="B47" s="55" t="s">
        <v>815</v>
      </c>
      <c r="C47" s="54" t="s">
        <v>825</v>
      </c>
      <c r="D47" s="246" t="s">
        <v>831</v>
      </c>
      <c r="E47" s="54">
        <v>290</v>
      </c>
      <c r="F47" s="249">
        <v>58000</v>
      </c>
      <c r="G47" s="248">
        <v>0</v>
      </c>
      <c r="H47" s="249">
        <v>1.1299999999999999</v>
      </c>
      <c r="I47" s="248">
        <v>58000</v>
      </c>
      <c r="J47" s="249">
        <v>11600</v>
      </c>
      <c r="K47" s="249">
        <v>13800</v>
      </c>
      <c r="L47" s="248">
        <v>46400</v>
      </c>
    </row>
  </sheetData>
  <mergeCells count="3">
    <mergeCell ref="A14:C14"/>
    <mergeCell ref="E14:L14"/>
    <mergeCell ref="A39:L39"/>
  </mergeCells>
  <phoneticPr fontId="2" type="noConversion"/>
  <pageMargins left="0.5" right="0.5" top="0.5" bottom="0.5" header="0.5" footer="0.5"/>
  <pageSetup orientation="portrait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4"/>
  <sheetViews>
    <sheetView workbookViewId="0">
      <selection activeCell="I21" sqref="I21"/>
    </sheetView>
  </sheetViews>
  <sheetFormatPr defaultRowHeight="15" x14ac:dyDescent="0.25"/>
  <cols>
    <col min="1" max="1" width="10.140625" style="7" customWidth="1"/>
    <col min="2" max="2" width="16.7109375" style="7" customWidth="1"/>
    <col min="3" max="3" width="9.140625" style="7"/>
    <col min="4" max="4" width="9.7109375" style="7" customWidth="1"/>
    <col min="5" max="5" width="10.140625" style="7" customWidth="1"/>
    <col min="6" max="6" width="9.140625" style="7"/>
    <col min="7" max="7" width="12.7109375" style="7" customWidth="1"/>
    <col min="8" max="8" width="18.140625" style="7" customWidth="1"/>
    <col min="9" max="9" width="9.42578125" style="7" customWidth="1"/>
    <col min="10" max="10" width="10.140625" style="7" bestFit="1" customWidth="1"/>
    <col min="11" max="13" width="9.140625" style="7"/>
    <col min="14" max="14" width="12.28515625" style="7" customWidth="1"/>
    <col min="15" max="16384" width="9.140625" style="7"/>
  </cols>
  <sheetData>
    <row r="1" spans="1:15" ht="18.75" x14ac:dyDescent="0.3">
      <c r="A1" s="6" t="s">
        <v>860</v>
      </c>
      <c r="J1" s="366" t="s">
        <v>877</v>
      </c>
      <c r="K1" s="1"/>
      <c r="L1" s="1"/>
      <c r="M1" s="1"/>
      <c r="N1" s="1"/>
      <c r="O1" s="1"/>
    </row>
    <row r="2" spans="1:15" ht="15.75" x14ac:dyDescent="0.25">
      <c r="A2" s="6"/>
    </row>
    <row r="3" spans="1:15" ht="20.25" x14ac:dyDescent="0.3">
      <c r="A3" s="470" t="s">
        <v>861</v>
      </c>
      <c r="B3" s="470"/>
      <c r="C3" s="470"/>
      <c r="D3" s="470"/>
      <c r="E3" s="470"/>
      <c r="F3" s="470"/>
      <c r="G3" s="470"/>
      <c r="H3" s="470"/>
      <c r="I3" s="470"/>
      <c r="J3" s="15"/>
    </row>
    <row r="4" spans="1:15" ht="19.5" x14ac:dyDescent="0.3">
      <c r="A4" s="285" t="s">
        <v>338</v>
      </c>
      <c r="B4" s="3">
        <f ca="1">YEAR(TODAY())</f>
        <v>2024</v>
      </c>
      <c r="C4" s="284"/>
      <c r="D4" s="284"/>
      <c r="E4" s="284"/>
      <c r="F4" s="284"/>
      <c r="G4" s="284"/>
      <c r="H4" s="284"/>
      <c r="I4" s="284"/>
      <c r="J4" s="15"/>
    </row>
    <row r="5" spans="1:15" ht="15.75" x14ac:dyDescent="0.25">
      <c r="G5" s="479" t="s">
        <v>865</v>
      </c>
      <c r="H5" s="479"/>
    </row>
    <row r="6" spans="1:15" s="1" customFormat="1" ht="31.5" x14ac:dyDescent="0.25">
      <c r="A6" s="49" t="s">
        <v>745</v>
      </c>
      <c r="B6" s="49" t="s">
        <v>408</v>
      </c>
      <c r="C6" s="49" t="s">
        <v>862</v>
      </c>
      <c r="D6" s="49" t="s">
        <v>746</v>
      </c>
      <c r="E6" s="49" t="s">
        <v>863</v>
      </c>
      <c r="F6" s="49" t="s">
        <v>864</v>
      </c>
      <c r="G6" s="50" t="s">
        <v>592</v>
      </c>
      <c r="H6" s="49" t="s">
        <v>747</v>
      </c>
      <c r="I6" s="10"/>
    </row>
    <row r="7" spans="1:15" s="1" customFormat="1" ht="15.75" x14ac:dyDescent="0.25">
      <c r="A7" s="63" t="s">
        <v>866</v>
      </c>
      <c r="B7" s="63" t="str">
        <f t="shared" ref="B7:B13" si="0">VLOOKUP(LEFT(A7,4),$A$15:$F$19,2,0)</f>
        <v>Thép tròn 20mm</v>
      </c>
      <c r="C7" s="36"/>
      <c r="D7" s="60">
        <v>50</v>
      </c>
      <c r="E7" s="61">
        <v>38811</v>
      </c>
      <c r="F7" s="60">
        <f t="shared" ref="F7:F13" si="1">D7*VLOOKUP(LEFT(A7,4),$A$15:$F$19, IF(RIGHT(A7,1)="C",5,6),0)</f>
        <v>22500</v>
      </c>
      <c r="G7" s="36"/>
      <c r="H7" s="290"/>
      <c r="I7" s="11"/>
      <c r="J7" s="1" t="s">
        <v>294</v>
      </c>
    </row>
    <row r="8" spans="1:15" s="1" customFormat="1" ht="15.75" x14ac:dyDescent="0.25">
      <c r="A8" s="63" t="s">
        <v>868</v>
      </c>
      <c r="B8" s="63" t="str">
        <f t="shared" si="0"/>
        <v>Thép tròn 20mm</v>
      </c>
      <c r="C8" s="36"/>
      <c r="D8" s="60">
        <v>36</v>
      </c>
      <c r="E8" s="61">
        <v>38831</v>
      </c>
      <c r="F8" s="60">
        <f t="shared" si="1"/>
        <v>14400</v>
      </c>
      <c r="G8" s="36"/>
      <c r="H8" s="290"/>
      <c r="I8" s="11"/>
    </row>
    <row r="9" spans="1:15" s="1" customFormat="1" ht="15.75" x14ac:dyDescent="0.25">
      <c r="A9" s="63" t="s">
        <v>7</v>
      </c>
      <c r="B9" s="63" t="str">
        <f t="shared" si="0"/>
        <v>Thép góc 5x5mm</v>
      </c>
      <c r="C9" s="36"/>
      <c r="D9" s="60">
        <v>70</v>
      </c>
      <c r="E9" s="61">
        <v>38839</v>
      </c>
      <c r="F9" s="60">
        <f t="shared" si="1"/>
        <v>36400</v>
      </c>
      <c r="G9" s="36"/>
      <c r="H9" s="290"/>
      <c r="I9" s="11"/>
    </row>
    <row r="10" spans="1:15" s="1" customFormat="1" ht="15.75" x14ac:dyDescent="0.25">
      <c r="A10" s="63" t="s">
        <v>869</v>
      </c>
      <c r="B10" s="63" t="str">
        <f t="shared" si="0"/>
        <v>Thép góc 5x5mm</v>
      </c>
      <c r="C10" s="36"/>
      <c r="D10" s="60">
        <v>12</v>
      </c>
      <c r="E10" s="61">
        <v>38861</v>
      </c>
      <c r="F10" s="60">
        <f t="shared" si="1"/>
        <v>5640</v>
      </c>
      <c r="G10" s="36"/>
      <c r="H10" s="290"/>
      <c r="I10" s="11"/>
    </row>
    <row r="11" spans="1:15" s="1" customFormat="1" ht="15.75" x14ac:dyDescent="0.25">
      <c r="A11" s="63" t="s">
        <v>0</v>
      </c>
      <c r="B11" s="63" t="str">
        <f t="shared" si="0"/>
        <v>Thép tấm 10mm</v>
      </c>
      <c r="C11" s="36"/>
      <c r="D11" s="60">
        <v>60</v>
      </c>
      <c r="E11" s="61">
        <v>38863</v>
      </c>
      <c r="F11" s="60">
        <f t="shared" si="1"/>
        <v>38400</v>
      </c>
      <c r="G11" s="36"/>
      <c r="H11" s="290"/>
      <c r="I11" s="11"/>
    </row>
    <row r="12" spans="1:15" s="1" customFormat="1" ht="15.75" x14ac:dyDescent="0.25">
      <c r="A12" s="63" t="s">
        <v>867</v>
      </c>
      <c r="B12" s="63" t="str">
        <f t="shared" si="0"/>
        <v>Thép tấm 10mm</v>
      </c>
      <c r="C12" s="36"/>
      <c r="D12" s="60">
        <v>45</v>
      </c>
      <c r="E12" s="61">
        <v>38849</v>
      </c>
      <c r="F12" s="60">
        <f t="shared" si="1"/>
        <v>31500</v>
      </c>
      <c r="G12" s="36"/>
      <c r="H12" s="290"/>
      <c r="I12" s="11"/>
    </row>
    <row r="13" spans="1:15" s="1" customFormat="1" ht="15.75" x14ac:dyDescent="0.25">
      <c r="A13" s="63" t="s">
        <v>867</v>
      </c>
      <c r="B13" s="63" t="str">
        <f t="shared" si="0"/>
        <v>Thép tấm 10mm</v>
      </c>
      <c r="C13" s="36"/>
      <c r="D13" s="60">
        <v>35</v>
      </c>
      <c r="E13" s="61">
        <v>38822</v>
      </c>
      <c r="F13" s="60">
        <f t="shared" si="1"/>
        <v>24500</v>
      </c>
      <c r="G13" s="36"/>
      <c r="H13" s="290"/>
      <c r="I13" s="11"/>
    </row>
    <row r="14" spans="1:15" s="1" customFormat="1" ht="15.75" x14ac:dyDescent="0.25">
      <c r="A14" s="12" t="s">
        <v>757</v>
      </c>
      <c r="H14" s="12" t="s">
        <v>772</v>
      </c>
    </row>
    <row r="15" spans="1:15" s="1" customFormat="1" ht="15.75" customHeight="1" x14ac:dyDescent="0.25">
      <c r="A15" s="475" t="s">
        <v>1</v>
      </c>
      <c r="B15" s="471" t="s">
        <v>408</v>
      </c>
      <c r="C15" s="472"/>
      <c r="D15" s="477" t="s">
        <v>862</v>
      </c>
      <c r="E15" s="383" t="s">
        <v>410</v>
      </c>
      <c r="F15" s="385"/>
      <c r="H15" s="49" t="s">
        <v>862</v>
      </c>
      <c r="I15" s="49" t="s">
        <v>14</v>
      </c>
      <c r="J15" s="49" t="s">
        <v>15</v>
      </c>
    </row>
    <row r="16" spans="1:15" s="1" customFormat="1" ht="16.5" customHeight="1" x14ac:dyDescent="0.25">
      <c r="A16" s="476"/>
      <c r="B16" s="473"/>
      <c r="C16" s="474"/>
      <c r="D16" s="478"/>
      <c r="E16" s="49" t="s">
        <v>2</v>
      </c>
      <c r="F16" s="49" t="s">
        <v>3</v>
      </c>
      <c r="H16" s="60" t="s">
        <v>11</v>
      </c>
      <c r="I16" s="62" t="s">
        <v>16</v>
      </c>
      <c r="J16" s="60">
        <v>120</v>
      </c>
    </row>
    <row r="17" spans="1:10" s="1" customFormat="1" ht="15.75" x14ac:dyDescent="0.25">
      <c r="A17" s="60" t="s">
        <v>4</v>
      </c>
      <c r="B17" s="62" t="s">
        <v>8</v>
      </c>
      <c r="C17" s="62"/>
      <c r="D17" s="60" t="s">
        <v>11</v>
      </c>
      <c r="E17" s="60">
        <v>450</v>
      </c>
      <c r="F17" s="60">
        <v>400</v>
      </c>
      <c r="H17" s="60" t="s">
        <v>12</v>
      </c>
      <c r="I17" s="62" t="s">
        <v>17</v>
      </c>
      <c r="J17" s="60">
        <v>100</v>
      </c>
    </row>
    <row r="18" spans="1:10" s="1" customFormat="1" ht="15.75" x14ac:dyDescent="0.25">
      <c r="A18" s="60" t="s">
        <v>5</v>
      </c>
      <c r="B18" s="62" t="s">
        <v>9</v>
      </c>
      <c r="C18" s="62"/>
      <c r="D18" s="60" t="s">
        <v>12</v>
      </c>
      <c r="E18" s="60">
        <v>700</v>
      </c>
      <c r="F18" s="60">
        <v>640</v>
      </c>
      <c r="H18" s="60" t="s">
        <v>13</v>
      </c>
      <c r="I18" s="62" t="s">
        <v>18</v>
      </c>
      <c r="J18" s="60">
        <v>150</v>
      </c>
    </row>
    <row r="19" spans="1:10" s="1" customFormat="1" ht="15.75" x14ac:dyDescent="0.25">
      <c r="A19" s="60" t="s">
        <v>6</v>
      </c>
      <c r="B19" s="62" t="s">
        <v>10</v>
      </c>
      <c r="C19" s="62"/>
      <c r="D19" s="60" t="s">
        <v>13</v>
      </c>
      <c r="E19" s="60">
        <v>520</v>
      </c>
      <c r="F19" s="60">
        <v>470</v>
      </c>
    </row>
    <row r="20" spans="1:10" ht="15.75" x14ac:dyDescent="0.25">
      <c r="H20" s="304" t="s">
        <v>299</v>
      </c>
    </row>
    <row r="21" spans="1:10" s="1" customFormat="1" ht="15.75" x14ac:dyDescent="0.25">
      <c r="A21" s="8" t="s">
        <v>732</v>
      </c>
      <c r="H21" s="304"/>
    </row>
    <row r="22" spans="1:10" s="1" customFormat="1" ht="15.75" x14ac:dyDescent="0.25">
      <c r="A22" s="9" t="s">
        <v>19</v>
      </c>
      <c r="H22" s="46" t="s">
        <v>300</v>
      </c>
    </row>
    <row r="23" spans="1:10" s="1" customFormat="1" ht="15.75" x14ac:dyDescent="0.25">
      <c r="A23" s="9"/>
      <c r="H23" s="46"/>
    </row>
    <row r="24" spans="1:10" s="1" customFormat="1" ht="15.75" x14ac:dyDescent="0.25">
      <c r="A24" s="8" t="s">
        <v>599</v>
      </c>
      <c r="H24" s="304" t="s">
        <v>302</v>
      </c>
    </row>
    <row r="25" spans="1:10" s="1" customFormat="1" ht="15.75" x14ac:dyDescent="0.25">
      <c r="A25" s="1" t="s">
        <v>26</v>
      </c>
      <c r="H25" s="304"/>
    </row>
    <row r="26" spans="1:10" s="1" customFormat="1" ht="15.75" x14ac:dyDescent="0.25">
      <c r="A26" s="1" t="s">
        <v>27</v>
      </c>
      <c r="H26" s="46" t="s">
        <v>301</v>
      </c>
    </row>
    <row r="27" spans="1:10" s="1" customFormat="1" ht="15.75" x14ac:dyDescent="0.25">
      <c r="A27" s="1" t="s">
        <v>28</v>
      </c>
      <c r="H27" s="41"/>
    </row>
    <row r="28" spans="1:10" s="1" customFormat="1" ht="15.75" x14ac:dyDescent="0.25">
      <c r="A28" s="1" t="s">
        <v>29</v>
      </c>
    </row>
    <row r="29" spans="1:10" s="1" customFormat="1" ht="15.75" x14ac:dyDescent="0.25">
      <c r="B29" s="4" t="s">
        <v>21</v>
      </c>
    </row>
    <row r="30" spans="1:10" s="1" customFormat="1" ht="15.75" x14ac:dyDescent="0.25">
      <c r="B30" s="1" t="s">
        <v>20</v>
      </c>
    </row>
    <row r="31" spans="1:10" s="1" customFormat="1" ht="15.75" x14ac:dyDescent="0.25">
      <c r="A31" s="1" t="s">
        <v>30</v>
      </c>
    </row>
    <row r="32" spans="1:10" s="1" customFormat="1" ht="15.75" x14ac:dyDescent="0.25">
      <c r="B32" s="4" t="s">
        <v>22</v>
      </c>
    </row>
    <row r="33" spans="1:11" s="1" customFormat="1" ht="15.75" x14ac:dyDescent="0.25">
      <c r="A33" s="1" t="s">
        <v>31</v>
      </c>
    </row>
    <row r="34" spans="1:11" s="1" customFormat="1" ht="15.75" x14ac:dyDescent="0.25">
      <c r="A34" s="1" t="s">
        <v>23</v>
      </c>
    </row>
    <row r="35" spans="1:11" s="1" customFormat="1" ht="15.75" x14ac:dyDescent="0.25">
      <c r="A35" s="1" t="s">
        <v>32</v>
      </c>
    </row>
    <row r="36" spans="1:11" s="1" customFormat="1" ht="15.75" x14ac:dyDescent="0.25">
      <c r="A36" s="1" t="s">
        <v>33</v>
      </c>
    </row>
    <row r="37" spans="1:11" s="1" customFormat="1" ht="15.75" x14ac:dyDescent="0.25">
      <c r="A37" s="1" t="s">
        <v>264</v>
      </c>
    </row>
    <row r="38" spans="1:11" s="1" customFormat="1" ht="15.75" x14ac:dyDescent="0.25">
      <c r="B38" s="51" t="s">
        <v>862</v>
      </c>
      <c r="C38" s="480" t="s">
        <v>24</v>
      </c>
      <c r="D38" s="480"/>
      <c r="E38" s="480" t="s">
        <v>25</v>
      </c>
      <c r="F38" s="480"/>
      <c r="H38" s="1" t="s">
        <v>275</v>
      </c>
      <c r="I38" s="1" t="s">
        <v>276</v>
      </c>
      <c r="K38" s="1" t="s">
        <v>295</v>
      </c>
    </row>
    <row r="39" spans="1:11" s="1" customFormat="1" ht="15.75" x14ac:dyDescent="0.25">
      <c r="B39" s="60" t="s">
        <v>12</v>
      </c>
      <c r="C39" s="481"/>
      <c r="D39" s="481"/>
      <c r="E39" s="481"/>
      <c r="F39" s="481"/>
    </row>
    <row r="40" spans="1:11" s="1" customFormat="1" ht="15.75" x14ac:dyDescent="0.25">
      <c r="B40" s="60" t="s">
        <v>13</v>
      </c>
      <c r="C40" s="481"/>
      <c r="D40" s="481"/>
      <c r="E40" s="481"/>
      <c r="F40" s="481"/>
    </row>
    <row r="41" spans="1:11" s="1" customFormat="1" ht="15.75" x14ac:dyDescent="0.25">
      <c r="A41" s="1" t="s">
        <v>34</v>
      </c>
    </row>
    <row r="42" spans="1:11" ht="31.5" x14ac:dyDescent="0.25">
      <c r="A42" s="49" t="s">
        <v>745</v>
      </c>
      <c r="B42" s="49" t="s">
        <v>408</v>
      </c>
      <c r="C42" s="49" t="s">
        <v>862</v>
      </c>
      <c r="D42" s="49" t="s">
        <v>746</v>
      </c>
      <c r="E42" s="49" t="s">
        <v>863</v>
      </c>
      <c r="F42" s="49" t="s">
        <v>864</v>
      </c>
      <c r="G42" s="50" t="s">
        <v>592</v>
      </c>
      <c r="H42" s="49" t="s">
        <v>747</v>
      </c>
    </row>
    <row r="43" spans="1:11" ht="15.75" x14ac:dyDescent="0.25">
      <c r="A43" s="63" t="s">
        <v>869</v>
      </c>
      <c r="B43" s="63" t="s">
        <v>10</v>
      </c>
      <c r="C43" s="36" t="s">
        <v>13</v>
      </c>
      <c r="D43" s="60">
        <v>12</v>
      </c>
      <c r="E43" s="61">
        <v>38861</v>
      </c>
      <c r="F43" s="60">
        <v>5640</v>
      </c>
      <c r="G43" s="36">
        <v>1800</v>
      </c>
      <c r="H43" s="36">
        <v>372</v>
      </c>
    </row>
    <row r="44" spans="1:11" ht="15.75" x14ac:dyDescent="0.25">
      <c r="A44" s="63" t="s">
        <v>0</v>
      </c>
      <c r="B44" s="63" t="s">
        <v>9</v>
      </c>
      <c r="C44" s="36" t="s">
        <v>12</v>
      </c>
      <c r="D44" s="60">
        <v>60</v>
      </c>
      <c r="E44" s="61">
        <v>38863</v>
      </c>
      <c r="F44" s="60">
        <v>38400</v>
      </c>
      <c r="G44" s="36">
        <v>6000</v>
      </c>
      <c r="H44" s="36">
        <v>2220</v>
      </c>
    </row>
  </sheetData>
  <mergeCells count="12">
    <mergeCell ref="C38:D38"/>
    <mergeCell ref="E38:F38"/>
    <mergeCell ref="C39:D39"/>
    <mergeCell ref="C40:D40"/>
    <mergeCell ref="E39:F39"/>
    <mergeCell ref="E40:F40"/>
    <mergeCell ref="A3:I3"/>
    <mergeCell ref="B15:C16"/>
    <mergeCell ref="A15:A16"/>
    <mergeCell ref="E15:F15"/>
    <mergeCell ref="D15:D16"/>
    <mergeCell ref="G5:H5"/>
  </mergeCells>
  <phoneticPr fontId="2" type="noConversion"/>
  <pageMargins left="0.5" right="0.25" top="0.75" bottom="0.75" header="0.5" footer="0.5"/>
  <pageSetup orientation="portrait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0"/>
  <sheetViews>
    <sheetView topLeftCell="A31" workbookViewId="0">
      <selection activeCell="J17" sqref="J17"/>
    </sheetView>
  </sheetViews>
  <sheetFormatPr defaultRowHeight="15.75" x14ac:dyDescent="0.2"/>
  <cols>
    <col min="1" max="1" width="6.85546875" style="81" customWidth="1"/>
    <col min="2" max="2" width="10.140625" style="81" customWidth="1"/>
    <col min="3" max="3" width="17.7109375" style="81" customWidth="1"/>
    <col min="4" max="4" width="20.85546875" style="81" customWidth="1"/>
    <col min="5" max="5" width="9.140625" style="81"/>
    <col min="6" max="6" width="10.85546875" style="81" customWidth="1"/>
    <col min="7" max="7" width="10.5703125" style="81" customWidth="1"/>
    <col min="8" max="8" width="10.42578125" style="81" customWidth="1"/>
    <col min="9" max="9" width="8.42578125" style="81" customWidth="1"/>
    <col min="10" max="10" width="13.42578125" style="81" customWidth="1"/>
    <col min="11" max="11" width="12" style="81" customWidth="1"/>
    <col min="12" max="12" width="16" style="81" customWidth="1"/>
    <col min="13" max="13" width="20" style="81" customWidth="1"/>
    <col min="14" max="16384" width="9.140625" style="81"/>
  </cols>
  <sheetData>
    <row r="1" spans="1:14" ht="18.75" x14ac:dyDescent="0.3">
      <c r="A1" s="329" t="s">
        <v>35</v>
      </c>
      <c r="I1" s="366" t="s">
        <v>877</v>
      </c>
      <c r="J1" s="1"/>
      <c r="K1" s="1"/>
      <c r="L1" s="1"/>
      <c r="M1" s="1"/>
      <c r="N1" s="1"/>
    </row>
    <row r="3" spans="1:14" ht="22.5" x14ac:dyDescent="0.2">
      <c r="A3" s="488" t="s">
        <v>36</v>
      </c>
      <c r="B3" s="489"/>
      <c r="C3" s="489"/>
      <c r="D3" s="489"/>
      <c r="E3" s="489"/>
      <c r="F3" s="489"/>
      <c r="G3" s="489"/>
      <c r="H3" s="490"/>
    </row>
    <row r="4" spans="1:14" x14ac:dyDescent="0.2">
      <c r="A4" s="491" t="s">
        <v>37</v>
      </c>
      <c r="B4" s="492"/>
      <c r="C4" s="492"/>
      <c r="D4" s="492" t="s">
        <v>38</v>
      </c>
      <c r="E4" s="492"/>
      <c r="F4" s="492"/>
      <c r="G4" s="492"/>
      <c r="H4" s="493"/>
    </row>
    <row r="5" spans="1:14" ht="47.25" x14ac:dyDescent="0.2">
      <c r="A5" s="49" t="s">
        <v>451</v>
      </c>
      <c r="B5" s="50" t="s">
        <v>39</v>
      </c>
      <c r="C5" s="50" t="s">
        <v>40</v>
      </c>
      <c r="D5" s="49" t="s">
        <v>41</v>
      </c>
      <c r="E5" s="50" t="s">
        <v>42</v>
      </c>
      <c r="F5" s="49" t="s">
        <v>43</v>
      </c>
      <c r="G5" s="50" t="s">
        <v>44</v>
      </c>
      <c r="H5" s="49" t="s">
        <v>45</v>
      </c>
    </row>
    <row r="6" spans="1:14" x14ac:dyDescent="0.2">
      <c r="A6" s="105">
        <v>2</v>
      </c>
      <c r="B6" s="105" t="s">
        <v>47</v>
      </c>
      <c r="C6" s="330"/>
      <c r="D6" s="330"/>
      <c r="E6" s="331">
        <v>0.34722222222222227</v>
      </c>
      <c r="F6" s="332"/>
      <c r="G6" s="333"/>
      <c r="H6" s="106"/>
    </row>
    <row r="7" spans="1:14" x14ac:dyDescent="0.2">
      <c r="A7" s="105">
        <v>10</v>
      </c>
      <c r="B7" s="105" t="s">
        <v>55</v>
      </c>
      <c r="C7" s="330"/>
      <c r="D7" s="330"/>
      <c r="E7" s="331">
        <v>0.34791666666666665</v>
      </c>
      <c r="F7" s="332"/>
      <c r="G7" s="333"/>
      <c r="H7" s="106"/>
    </row>
    <row r="8" spans="1:14" x14ac:dyDescent="0.2">
      <c r="A8" s="105">
        <v>6</v>
      </c>
      <c r="B8" s="105" t="s">
        <v>51</v>
      </c>
      <c r="C8" s="330"/>
      <c r="D8" s="330"/>
      <c r="E8" s="331">
        <v>0.34861111111111115</v>
      </c>
      <c r="F8" s="332"/>
      <c r="G8" s="333"/>
      <c r="H8" s="106"/>
    </row>
    <row r="9" spans="1:14" x14ac:dyDescent="0.2">
      <c r="A9" s="105">
        <v>8</v>
      </c>
      <c r="B9" s="105" t="s">
        <v>53</v>
      </c>
      <c r="C9" s="330"/>
      <c r="D9" s="330"/>
      <c r="E9" s="331">
        <v>0.35138888888888892</v>
      </c>
      <c r="F9" s="332"/>
      <c r="G9" s="333"/>
      <c r="H9" s="106"/>
    </row>
    <row r="10" spans="1:14" x14ac:dyDescent="0.2">
      <c r="A10" s="105">
        <v>7</v>
      </c>
      <c r="B10" s="105" t="s">
        <v>52</v>
      </c>
      <c r="C10" s="330"/>
      <c r="D10" s="330"/>
      <c r="E10" s="331">
        <v>0.3520833333333333</v>
      </c>
      <c r="F10" s="332"/>
      <c r="G10" s="333"/>
      <c r="H10" s="106"/>
    </row>
    <row r="11" spans="1:14" x14ac:dyDescent="0.2">
      <c r="A11" s="105">
        <v>1</v>
      </c>
      <c r="B11" s="105" t="s">
        <v>46</v>
      </c>
      <c r="C11" s="330"/>
      <c r="D11" s="330"/>
      <c r="E11" s="331">
        <v>0.35416666666666669</v>
      </c>
      <c r="F11" s="332"/>
      <c r="G11" s="333"/>
      <c r="H11" s="106"/>
    </row>
    <row r="12" spans="1:14" x14ac:dyDescent="0.2">
      <c r="A12" s="105">
        <v>4</v>
      </c>
      <c r="B12" s="105" t="s">
        <v>49</v>
      </c>
      <c r="C12" s="330"/>
      <c r="D12" s="330"/>
      <c r="E12" s="331">
        <v>0.35555555555555557</v>
      </c>
      <c r="F12" s="332"/>
      <c r="G12" s="333"/>
      <c r="H12" s="106"/>
    </row>
    <row r="13" spans="1:14" x14ac:dyDescent="0.2">
      <c r="A13" s="105">
        <v>5</v>
      </c>
      <c r="B13" s="105" t="s">
        <v>50</v>
      </c>
      <c r="C13" s="330"/>
      <c r="D13" s="330"/>
      <c r="E13" s="331">
        <v>0.3576388888888889</v>
      </c>
      <c r="F13" s="332"/>
      <c r="G13" s="333"/>
      <c r="H13" s="106"/>
    </row>
    <row r="14" spans="1:14" x14ac:dyDescent="0.2">
      <c r="A14" s="105">
        <v>3</v>
      </c>
      <c r="B14" s="105" t="s">
        <v>48</v>
      </c>
      <c r="C14" s="330"/>
      <c r="D14" s="330"/>
      <c r="E14" s="331">
        <v>0.36458333333333331</v>
      </c>
      <c r="F14" s="332"/>
      <c r="G14" s="333"/>
      <c r="H14" s="106"/>
    </row>
    <row r="15" spans="1:14" x14ac:dyDescent="0.2">
      <c r="A15" s="105">
        <v>9</v>
      </c>
      <c r="B15" s="105" t="s">
        <v>54</v>
      </c>
      <c r="C15" s="330"/>
      <c r="D15" s="330"/>
      <c r="E15" s="331">
        <v>0.375</v>
      </c>
      <c r="F15" s="332"/>
      <c r="G15" s="333"/>
      <c r="H15" s="106"/>
    </row>
    <row r="16" spans="1:14" s="308" customFormat="1" ht="12.75" x14ac:dyDescent="0.2"/>
    <row r="17" spans="1:9" x14ac:dyDescent="0.2">
      <c r="A17" s="485" t="s">
        <v>56</v>
      </c>
      <c r="B17" s="486"/>
      <c r="C17" s="486"/>
      <c r="D17" s="487"/>
      <c r="F17" s="286"/>
    </row>
    <row r="18" spans="1:9" x14ac:dyDescent="0.2">
      <c r="A18" s="49" t="s">
        <v>57</v>
      </c>
      <c r="B18" s="383" t="s">
        <v>58</v>
      </c>
      <c r="C18" s="384"/>
      <c r="D18" s="385"/>
      <c r="F18" s="494" t="s">
        <v>104</v>
      </c>
      <c r="G18" s="49" t="s">
        <v>66</v>
      </c>
      <c r="H18" s="383" t="s">
        <v>67</v>
      </c>
      <c r="I18" s="385"/>
    </row>
    <row r="19" spans="1:9" x14ac:dyDescent="0.2">
      <c r="A19" s="65" t="s">
        <v>59</v>
      </c>
      <c r="B19" s="482" t="s">
        <v>62</v>
      </c>
      <c r="C19" s="484"/>
      <c r="D19" s="483"/>
      <c r="F19" s="495"/>
      <c r="G19" s="105" t="s">
        <v>68</v>
      </c>
      <c r="H19" s="482" t="s">
        <v>78</v>
      </c>
      <c r="I19" s="483"/>
    </row>
    <row r="20" spans="1:9" x14ac:dyDescent="0.2">
      <c r="A20" s="65" t="s">
        <v>60</v>
      </c>
      <c r="B20" s="482" t="s">
        <v>63</v>
      </c>
      <c r="C20" s="484"/>
      <c r="D20" s="483"/>
      <c r="F20" s="495"/>
      <c r="G20" s="105" t="s">
        <v>69</v>
      </c>
      <c r="H20" s="482" t="s">
        <v>79</v>
      </c>
      <c r="I20" s="483"/>
    </row>
    <row r="21" spans="1:9" x14ac:dyDescent="0.2">
      <c r="A21" s="65" t="s">
        <v>61</v>
      </c>
      <c r="B21" s="482" t="s">
        <v>64</v>
      </c>
      <c r="C21" s="484"/>
      <c r="D21" s="483"/>
      <c r="F21" s="495"/>
      <c r="G21" s="105" t="s">
        <v>70</v>
      </c>
      <c r="H21" s="482" t="s">
        <v>80</v>
      </c>
      <c r="I21" s="483"/>
    </row>
    <row r="22" spans="1:9" x14ac:dyDescent="0.2">
      <c r="A22" s="65" t="s">
        <v>584</v>
      </c>
      <c r="B22" s="482" t="s">
        <v>65</v>
      </c>
      <c r="C22" s="484"/>
      <c r="D22" s="483"/>
      <c r="F22" s="495"/>
      <c r="G22" s="105" t="s">
        <v>71</v>
      </c>
      <c r="H22" s="482" t="s">
        <v>81</v>
      </c>
      <c r="I22" s="483"/>
    </row>
    <row r="23" spans="1:9" x14ac:dyDescent="0.2">
      <c r="F23" s="495"/>
      <c r="G23" s="105" t="s">
        <v>72</v>
      </c>
      <c r="H23" s="482" t="s">
        <v>82</v>
      </c>
      <c r="I23" s="483"/>
    </row>
    <row r="24" spans="1:9" x14ac:dyDescent="0.2">
      <c r="A24" s="334" t="s">
        <v>732</v>
      </c>
      <c r="F24" s="495"/>
      <c r="G24" s="105" t="s">
        <v>73</v>
      </c>
      <c r="H24" s="482" t="s">
        <v>83</v>
      </c>
      <c r="I24" s="483"/>
    </row>
    <row r="25" spans="1:9" x14ac:dyDescent="0.2">
      <c r="A25" s="335" t="s">
        <v>88</v>
      </c>
      <c r="F25" s="495"/>
      <c r="G25" s="105" t="s">
        <v>74</v>
      </c>
      <c r="H25" s="482" t="s">
        <v>84</v>
      </c>
      <c r="I25" s="483"/>
    </row>
    <row r="26" spans="1:9" x14ac:dyDescent="0.2">
      <c r="A26" s="336" t="s">
        <v>89</v>
      </c>
      <c r="F26" s="495"/>
      <c r="G26" s="105" t="s">
        <v>75</v>
      </c>
      <c r="H26" s="482" t="s">
        <v>85</v>
      </c>
      <c r="I26" s="483"/>
    </row>
    <row r="27" spans="1:9" x14ac:dyDescent="0.2">
      <c r="F27" s="495"/>
      <c r="G27" s="105" t="s">
        <v>76</v>
      </c>
      <c r="H27" s="482" t="s">
        <v>86</v>
      </c>
      <c r="I27" s="483"/>
    </row>
    <row r="28" spans="1:9" x14ac:dyDescent="0.2">
      <c r="A28" s="334" t="s">
        <v>599</v>
      </c>
      <c r="F28" s="496"/>
      <c r="G28" s="105" t="s">
        <v>77</v>
      </c>
      <c r="H28" s="482" t="s">
        <v>87</v>
      </c>
      <c r="I28" s="483"/>
    </row>
    <row r="29" spans="1:9" x14ac:dyDescent="0.2">
      <c r="A29" s="81" t="s">
        <v>90</v>
      </c>
    </row>
    <row r="30" spans="1:9" x14ac:dyDescent="0.2">
      <c r="A30" s="81" t="s">
        <v>91</v>
      </c>
    </row>
    <row r="31" spans="1:9" x14ac:dyDescent="0.2">
      <c r="A31" s="81" t="s">
        <v>92</v>
      </c>
    </row>
    <row r="32" spans="1:9" x14ac:dyDescent="0.2">
      <c r="A32" s="81" t="s">
        <v>93</v>
      </c>
    </row>
    <row r="33" spans="1:8" x14ac:dyDescent="0.2">
      <c r="A33" s="81" t="s">
        <v>94</v>
      </c>
    </row>
    <row r="34" spans="1:8" x14ac:dyDescent="0.2">
      <c r="A34" s="81" t="s">
        <v>95</v>
      </c>
    </row>
    <row r="35" spans="1:8" x14ac:dyDescent="0.2">
      <c r="A35" s="81" t="s">
        <v>96</v>
      </c>
    </row>
    <row r="36" spans="1:8" x14ac:dyDescent="0.2">
      <c r="A36" s="49" t="s">
        <v>57</v>
      </c>
      <c r="B36" s="383" t="s">
        <v>97</v>
      </c>
      <c r="C36" s="385"/>
      <c r="D36" s="49" t="s">
        <v>98</v>
      </c>
      <c r="E36" s="81" t="s">
        <v>102</v>
      </c>
    </row>
    <row r="37" spans="1:8" x14ac:dyDescent="0.2">
      <c r="A37" s="65" t="s">
        <v>584</v>
      </c>
      <c r="B37" s="497"/>
      <c r="C37" s="498"/>
      <c r="D37" s="305"/>
      <c r="E37" s="81" t="s">
        <v>103</v>
      </c>
    </row>
    <row r="38" spans="1:8" x14ac:dyDescent="0.2">
      <c r="A38" s="65" t="s">
        <v>60</v>
      </c>
      <c r="B38" s="497"/>
      <c r="C38" s="498"/>
      <c r="D38" s="305"/>
      <c r="E38" s="81" t="s">
        <v>99</v>
      </c>
    </row>
    <row r="39" spans="1:8" x14ac:dyDescent="0.2">
      <c r="A39" s="65" t="s">
        <v>59</v>
      </c>
      <c r="B39" s="497"/>
      <c r="C39" s="498"/>
      <c r="D39" s="305"/>
      <c r="E39" s="81" t="s">
        <v>100</v>
      </c>
    </row>
    <row r="40" spans="1:8" x14ac:dyDescent="0.2">
      <c r="A40" s="65" t="s">
        <v>61</v>
      </c>
      <c r="B40" s="497"/>
      <c r="C40" s="498"/>
      <c r="D40" s="305"/>
    </row>
    <row r="42" spans="1:8" x14ac:dyDescent="0.2">
      <c r="A42" s="81" t="s">
        <v>101</v>
      </c>
    </row>
    <row r="43" spans="1:8" x14ac:dyDescent="0.2">
      <c r="A43" s="81" t="s">
        <v>105</v>
      </c>
    </row>
    <row r="44" spans="1:8" x14ac:dyDescent="0.2">
      <c r="D44" s="21" t="s">
        <v>279</v>
      </c>
    </row>
    <row r="45" spans="1:8" x14ac:dyDescent="0.2">
      <c r="D45" s="22"/>
    </row>
    <row r="47" spans="1:8" ht="47.25" x14ac:dyDescent="0.2">
      <c r="A47" s="49" t="s">
        <v>451</v>
      </c>
      <c r="B47" s="50" t="s">
        <v>39</v>
      </c>
      <c r="C47" s="50" t="s">
        <v>40</v>
      </c>
      <c r="D47" s="49" t="s">
        <v>41</v>
      </c>
      <c r="E47" s="50" t="s">
        <v>42</v>
      </c>
      <c r="F47" s="49" t="s">
        <v>43</v>
      </c>
      <c r="G47" s="50" t="s">
        <v>44</v>
      </c>
      <c r="H47" s="49" t="s">
        <v>45</v>
      </c>
    </row>
    <row r="48" spans="1:8" x14ac:dyDescent="0.2">
      <c r="A48" s="105">
        <v>2</v>
      </c>
      <c r="B48" s="105" t="s">
        <v>47</v>
      </c>
      <c r="C48" s="330" t="s">
        <v>87</v>
      </c>
      <c r="D48" s="330" t="s">
        <v>62</v>
      </c>
      <c r="E48" s="331">
        <v>0.34722222222222227</v>
      </c>
      <c r="F48" s="332">
        <v>9.7222222222222265E-2</v>
      </c>
      <c r="G48" s="333">
        <v>51.428571428571423</v>
      </c>
      <c r="H48" s="106">
        <v>1</v>
      </c>
    </row>
    <row r="49" spans="1:8" x14ac:dyDescent="0.2">
      <c r="A49" s="105">
        <v>10</v>
      </c>
      <c r="B49" s="105" t="s">
        <v>55</v>
      </c>
      <c r="C49" s="330" t="s">
        <v>86</v>
      </c>
      <c r="D49" s="330" t="s">
        <v>65</v>
      </c>
      <c r="E49" s="331">
        <v>0.34791666666666665</v>
      </c>
      <c r="F49" s="332">
        <v>9.7916666666666652E-2</v>
      </c>
      <c r="G49" s="333">
        <v>51.063829787234042</v>
      </c>
      <c r="H49" s="106">
        <v>2</v>
      </c>
    </row>
    <row r="50" spans="1:8" x14ac:dyDescent="0.2">
      <c r="A50" s="105">
        <v>6</v>
      </c>
      <c r="B50" s="105" t="s">
        <v>51</v>
      </c>
      <c r="C50" s="330" t="s">
        <v>82</v>
      </c>
      <c r="D50" s="330" t="s">
        <v>63</v>
      </c>
      <c r="E50" s="331">
        <v>0.34861111111111115</v>
      </c>
      <c r="F50" s="332">
        <v>9.8611111111111149E-2</v>
      </c>
      <c r="G50" s="333">
        <v>50.704225352112672</v>
      </c>
      <c r="H50" s="106">
        <v>3</v>
      </c>
    </row>
  </sheetData>
  <dataConsolidate/>
  <mergeCells count="26">
    <mergeCell ref="B40:C40"/>
    <mergeCell ref="B21:D21"/>
    <mergeCell ref="B36:C36"/>
    <mergeCell ref="B37:C37"/>
    <mergeCell ref="B38:C38"/>
    <mergeCell ref="B39:C39"/>
    <mergeCell ref="H25:I25"/>
    <mergeCell ref="H24:I24"/>
    <mergeCell ref="A3:H3"/>
    <mergeCell ref="A4:C4"/>
    <mergeCell ref="D4:H4"/>
    <mergeCell ref="F18:F28"/>
    <mergeCell ref="H19:I19"/>
    <mergeCell ref="B18:D18"/>
    <mergeCell ref="H28:I28"/>
    <mergeCell ref="B19:D19"/>
    <mergeCell ref="H21:I21"/>
    <mergeCell ref="B20:D20"/>
    <mergeCell ref="A17:D17"/>
    <mergeCell ref="H27:I27"/>
    <mergeCell ref="H18:I18"/>
    <mergeCell ref="H26:I26"/>
    <mergeCell ref="H22:I22"/>
    <mergeCell ref="B22:D22"/>
    <mergeCell ref="H23:I23"/>
    <mergeCell ref="H20:I20"/>
  </mergeCells>
  <phoneticPr fontId="2" type="noConversion"/>
  <pageMargins left="0.75" right="0.5" top="0.5" bottom="0.5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workbookViewId="0">
      <selection activeCell="I15" sqref="I15"/>
    </sheetView>
  </sheetViews>
  <sheetFormatPr defaultRowHeight="15.75" x14ac:dyDescent="0.25"/>
  <cols>
    <col min="1" max="1" width="6" style="16" customWidth="1"/>
    <col min="2" max="2" width="9.140625" style="16"/>
    <col min="3" max="3" width="10.28515625" style="16" customWidth="1"/>
    <col min="4" max="4" width="18.28515625" style="16" customWidth="1"/>
    <col min="5" max="5" width="16" style="16" bestFit="1" customWidth="1"/>
    <col min="6" max="6" width="12.7109375" style="16" bestFit="1" customWidth="1"/>
    <col min="7" max="7" width="11.5703125" style="16" customWidth="1"/>
    <col min="8" max="8" width="16" style="16" bestFit="1" customWidth="1"/>
    <col min="9" max="16384" width="9.140625" style="16"/>
  </cols>
  <sheetData>
    <row r="1" spans="1:13" x14ac:dyDescent="0.25">
      <c r="A1" s="398" t="s">
        <v>339</v>
      </c>
      <c r="B1" s="398"/>
      <c r="C1" s="398"/>
      <c r="D1" s="398"/>
      <c r="E1" s="398"/>
      <c r="F1" s="398"/>
      <c r="G1" s="398"/>
      <c r="H1" s="398"/>
      <c r="I1" s="359"/>
      <c r="J1" s="81"/>
    </row>
    <row r="2" spans="1:13" x14ac:dyDescent="0.25">
      <c r="A2" s="119"/>
      <c r="B2" s="120"/>
      <c r="C2" s="120"/>
      <c r="D2" s="120"/>
      <c r="E2" s="120"/>
      <c r="F2" s="120"/>
      <c r="G2" s="120"/>
      <c r="H2" s="120"/>
      <c r="I2" s="121"/>
      <c r="J2" s="121"/>
      <c r="K2" s="121"/>
      <c r="L2" s="121"/>
      <c r="M2" s="121"/>
    </row>
    <row r="3" spans="1:13" x14ac:dyDescent="0.25">
      <c r="A3" s="16" t="s">
        <v>357</v>
      </c>
    </row>
    <row r="4" spans="1:13" x14ac:dyDescent="0.25">
      <c r="A4" s="394" t="s">
        <v>365</v>
      </c>
      <c r="B4" s="394"/>
      <c r="C4" s="394"/>
      <c r="D4" s="394"/>
      <c r="E4" s="394"/>
      <c r="F4" s="394"/>
      <c r="G4" s="394"/>
      <c r="H4" s="394"/>
    </row>
    <row r="5" spans="1:13" ht="16.5" thickBot="1" x14ac:dyDescent="0.3">
      <c r="D5" s="122" t="s">
        <v>254</v>
      </c>
      <c r="E5" s="123">
        <f ca="1">DAY(TODAY())</f>
        <v>31</v>
      </c>
    </row>
    <row r="6" spans="1:13" ht="48" thickTop="1" x14ac:dyDescent="0.25">
      <c r="A6" s="124" t="s">
        <v>341</v>
      </c>
      <c r="B6" s="125" t="s">
        <v>342</v>
      </c>
      <c r="C6" s="125" t="s">
        <v>343</v>
      </c>
      <c r="D6" s="125" t="s">
        <v>344</v>
      </c>
      <c r="E6" s="125" t="s">
        <v>345</v>
      </c>
      <c r="F6" s="125" t="s">
        <v>346</v>
      </c>
      <c r="G6" s="125" t="s">
        <v>347</v>
      </c>
      <c r="H6" s="126" t="s">
        <v>348</v>
      </c>
    </row>
    <row r="7" spans="1:13" x14ac:dyDescent="0.25">
      <c r="A7" s="127">
        <v>1</v>
      </c>
      <c r="B7" s="55" t="s">
        <v>349</v>
      </c>
      <c r="C7" s="128">
        <v>100</v>
      </c>
      <c r="D7" s="129">
        <v>4000000</v>
      </c>
      <c r="E7" s="130"/>
      <c r="F7" s="130"/>
      <c r="G7" s="130"/>
      <c r="H7" s="131"/>
    </row>
    <row r="8" spans="1:13" x14ac:dyDescent="0.25">
      <c r="A8" s="127">
        <v>2</v>
      </c>
      <c r="B8" s="55" t="s">
        <v>350</v>
      </c>
      <c r="C8" s="128">
        <v>50</v>
      </c>
      <c r="D8" s="129">
        <v>150000</v>
      </c>
      <c r="E8" s="130"/>
      <c r="F8" s="130"/>
      <c r="G8" s="130"/>
      <c r="H8" s="131"/>
    </row>
    <row r="9" spans="1:13" x14ac:dyDescent="0.25">
      <c r="A9" s="127">
        <v>3</v>
      </c>
      <c r="B9" s="55" t="s">
        <v>351</v>
      </c>
      <c r="C9" s="128">
        <v>58</v>
      </c>
      <c r="D9" s="129">
        <v>1200000</v>
      </c>
      <c r="E9" s="130"/>
      <c r="F9" s="130"/>
      <c r="G9" s="130"/>
      <c r="H9" s="131"/>
    </row>
    <row r="10" spans="1:13" x14ac:dyDescent="0.25">
      <c r="A10" s="127">
        <v>4</v>
      </c>
      <c r="B10" s="55" t="s">
        <v>352</v>
      </c>
      <c r="C10" s="128">
        <v>79</v>
      </c>
      <c r="D10" s="129">
        <v>850000</v>
      </c>
      <c r="E10" s="130"/>
      <c r="F10" s="130"/>
      <c r="G10" s="130"/>
      <c r="H10" s="131"/>
    </row>
    <row r="11" spans="1:13" x14ac:dyDescent="0.25">
      <c r="A11" s="127">
        <v>5</v>
      </c>
      <c r="B11" s="55" t="s">
        <v>353</v>
      </c>
      <c r="C11" s="128">
        <v>92</v>
      </c>
      <c r="D11" s="129">
        <v>200000</v>
      </c>
      <c r="E11" s="130"/>
      <c r="F11" s="130"/>
      <c r="G11" s="130"/>
      <c r="H11" s="131"/>
    </row>
    <row r="12" spans="1:13" x14ac:dyDescent="0.25">
      <c r="A12" s="127">
        <v>6</v>
      </c>
      <c r="B12" s="55" t="s">
        <v>354</v>
      </c>
      <c r="C12" s="128">
        <v>220</v>
      </c>
      <c r="D12" s="129">
        <v>2500000</v>
      </c>
      <c r="E12" s="130"/>
      <c r="F12" s="130"/>
      <c r="G12" s="130"/>
      <c r="H12" s="131"/>
    </row>
    <row r="13" spans="1:13" x14ac:dyDescent="0.25">
      <c r="A13" s="127">
        <v>7</v>
      </c>
      <c r="B13" s="55" t="s">
        <v>355</v>
      </c>
      <c r="C13" s="128">
        <v>199</v>
      </c>
      <c r="D13" s="129">
        <v>600000</v>
      </c>
      <c r="E13" s="130"/>
      <c r="F13" s="130"/>
      <c r="G13" s="130"/>
      <c r="H13" s="131"/>
    </row>
    <row r="14" spans="1:13" ht="16.5" thickBot="1" x14ac:dyDescent="0.3">
      <c r="A14" s="395" t="s">
        <v>356</v>
      </c>
      <c r="B14" s="396"/>
      <c r="C14" s="396"/>
      <c r="D14" s="397"/>
      <c r="E14" s="132"/>
      <c r="F14" s="132"/>
      <c r="G14" s="132"/>
      <c r="H14" s="133"/>
    </row>
    <row r="15" spans="1:13" ht="16.5" thickTop="1" x14ac:dyDescent="0.25">
      <c r="A15" s="134" t="s">
        <v>358</v>
      </c>
      <c r="B15" s="135"/>
      <c r="C15" s="135"/>
      <c r="D15" s="135"/>
      <c r="E15" s="135"/>
      <c r="F15" s="135"/>
      <c r="G15" s="135"/>
      <c r="H15" s="135"/>
    </row>
    <row r="16" spans="1:13" x14ac:dyDescent="0.25">
      <c r="A16" s="135" t="s">
        <v>359</v>
      </c>
      <c r="B16" s="135"/>
      <c r="C16" s="135"/>
      <c r="D16" s="135"/>
      <c r="E16" s="135"/>
      <c r="F16" s="135"/>
      <c r="G16" s="135"/>
      <c r="H16" s="135"/>
    </row>
    <row r="17" spans="1:8" x14ac:dyDescent="0.25">
      <c r="A17" s="135" t="s">
        <v>360</v>
      </c>
      <c r="B17" s="135"/>
      <c r="C17" s="135"/>
      <c r="D17" s="135"/>
      <c r="E17" s="135"/>
      <c r="F17" s="135"/>
      <c r="G17" s="135"/>
      <c r="H17" s="135"/>
    </row>
    <row r="18" spans="1:8" x14ac:dyDescent="0.25">
      <c r="A18" s="135" t="s">
        <v>361</v>
      </c>
      <c r="B18" s="135"/>
      <c r="C18" s="135"/>
      <c r="D18" s="135"/>
      <c r="E18" s="135"/>
      <c r="F18" s="135"/>
      <c r="G18" s="135"/>
      <c r="H18" s="135"/>
    </row>
    <row r="19" spans="1:8" x14ac:dyDescent="0.25">
      <c r="A19" s="135" t="s">
        <v>362</v>
      </c>
      <c r="B19" s="135"/>
      <c r="C19" s="135"/>
      <c r="D19" s="135"/>
      <c r="E19" s="135"/>
      <c r="F19" s="135"/>
      <c r="G19" s="135"/>
      <c r="H19" s="135"/>
    </row>
    <row r="20" spans="1:8" x14ac:dyDescent="0.25">
      <c r="A20" s="135" t="s">
        <v>363</v>
      </c>
      <c r="B20" s="135"/>
      <c r="C20" s="135"/>
      <c r="D20" s="135"/>
      <c r="E20" s="135"/>
      <c r="F20" s="135"/>
      <c r="G20" s="135"/>
      <c r="H20" s="135"/>
    </row>
    <row r="21" spans="1:8" x14ac:dyDescent="0.25">
      <c r="A21" s="135" t="s">
        <v>364</v>
      </c>
      <c r="B21" s="135"/>
      <c r="C21" s="135"/>
      <c r="D21" s="135"/>
      <c r="E21" s="135"/>
      <c r="F21" s="135"/>
      <c r="G21" s="135"/>
      <c r="H21" s="135"/>
    </row>
    <row r="22" spans="1:8" x14ac:dyDescent="0.25">
      <c r="A22" s="135" t="s">
        <v>256</v>
      </c>
      <c r="B22" s="135"/>
      <c r="C22" s="135"/>
      <c r="D22" s="135"/>
      <c r="E22" s="135"/>
      <c r="F22" s="135"/>
      <c r="G22" s="135"/>
      <c r="H22" s="135"/>
    </row>
    <row r="23" spans="1:8" x14ac:dyDescent="0.25">
      <c r="A23" s="135" t="s">
        <v>257</v>
      </c>
      <c r="B23" s="135"/>
      <c r="C23" s="135"/>
      <c r="D23" s="135"/>
      <c r="E23" s="135"/>
      <c r="F23" s="135"/>
      <c r="G23" s="135"/>
      <c r="H23" s="135"/>
    </row>
    <row r="24" spans="1:8" x14ac:dyDescent="0.25">
      <c r="A24" s="135" t="s">
        <v>311</v>
      </c>
      <c r="B24" s="135"/>
      <c r="C24" s="135"/>
      <c r="D24" s="135"/>
      <c r="E24" s="135"/>
      <c r="F24" s="135"/>
      <c r="G24" s="135"/>
      <c r="H24" s="135"/>
    </row>
    <row r="25" spans="1:8" ht="18.75" x14ac:dyDescent="0.3">
      <c r="C25" s="366"/>
      <c r="D25" s="1"/>
      <c r="E25" s="1"/>
      <c r="F25" s="1"/>
      <c r="G25" s="1"/>
      <c r="H25" s="1"/>
    </row>
  </sheetData>
  <mergeCells count="3">
    <mergeCell ref="A4:H4"/>
    <mergeCell ref="A14:D14"/>
    <mergeCell ref="A1:H1"/>
  </mergeCells>
  <phoneticPr fontId="2" type="noConversion"/>
  <pageMargins left="1.25" right="0.75" top="0.25" bottom="0.25" header="0.5" footer="0.5"/>
  <pageSetup paperSize="9" orientation="landscape" r:id="rId1"/>
  <headerFooter alignWithMargins="0">
    <oddHeader>&amp;RBiên soạn: Khoa Công nghệ Thông tin - Toán Ứng dụng, ĐH Bán công Tôn Đức Thắng</oddHead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2"/>
  <sheetViews>
    <sheetView zoomScaleNormal="100" workbookViewId="0">
      <selection activeCell="K14" sqref="K14"/>
    </sheetView>
  </sheetViews>
  <sheetFormatPr defaultRowHeight="15.75" x14ac:dyDescent="0.2"/>
  <cols>
    <col min="1" max="1" width="7.7109375" style="81" customWidth="1"/>
    <col min="2" max="2" width="16.28515625" style="81" customWidth="1"/>
    <col min="3" max="4" width="9.140625" style="81"/>
    <col min="5" max="5" width="9.5703125" style="81" customWidth="1"/>
    <col min="6" max="6" width="10.5703125" style="81" customWidth="1"/>
    <col min="7" max="7" width="11.5703125" style="81" customWidth="1"/>
    <col min="8" max="8" width="10.5703125" style="81" customWidth="1"/>
    <col min="9" max="9" width="15.85546875" style="81" customWidth="1"/>
    <col min="10" max="10" width="2.85546875" style="81" customWidth="1"/>
    <col min="11" max="16384" width="9.140625" style="81"/>
  </cols>
  <sheetData>
    <row r="1" spans="1:16" ht="18.75" x14ac:dyDescent="0.3">
      <c r="A1" s="329" t="s">
        <v>106</v>
      </c>
      <c r="K1" s="366" t="s">
        <v>877</v>
      </c>
      <c r="L1" s="1"/>
      <c r="M1" s="1"/>
      <c r="N1" s="1"/>
      <c r="O1" s="1"/>
      <c r="P1" s="1"/>
    </row>
    <row r="2" spans="1:16" ht="20.25" x14ac:dyDescent="0.2">
      <c r="A2" s="499" t="s">
        <v>107</v>
      </c>
      <c r="B2" s="499"/>
      <c r="C2" s="499"/>
      <c r="D2" s="499"/>
      <c r="E2" s="499"/>
      <c r="F2" s="499"/>
      <c r="G2" s="499"/>
      <c r="H2" s="499"/>
      <c r="I2" s="499"/>
    </row>
    <row r="3" spans="1:16" x14ac:dyDescent="0.2">
      <c r="A3" s="500" t="s">
        <v>876</v>
      </c>
      <c r="B3" s="500" t="s">
        <v>875</v>
      </c>
      <c r="C3" s="500" t="s">
        <v>874</v>
      </c>
      <c r="D3" s="500" t="s">
        <v>873</v>
      </c>
      <c r="E3" s="382" t="s">
        <v>108</v>
      </c>
      <c r="F3" s="382"/>
      <c r="G3" s="500" t="s">
        <v>572</v>
      </c>
      <c r="H3" s="500" t="s">
        <v>871</v>
      </c>
      <c r="I3" s="500" t="s">
        <v>872</v>
      </c>
    </row>
    <row r="4" spans="1:16" x14ac:dyDescent="0.2">
      <c r="A4" s="500"/>
      <c r="B4" s="500"/>
      <c r="C4" s="500"/>
      <c r="D4" s="500"/>
      <c r="E4" s="49" t="s">
        <v>870</v>
      </c>
      <c r="F4" s="49" t="s">
        <v>109</v>
      </c>
      <c r="G4" s="500"/>
      <c r="H4" s="500"/>
      <c r="I4" s="500"/>
      <c r="L4" s="345"/>
    </row>
    <row r="5" spans="1:16" x14ac:dyDescent="0.2">
      <c r="A5" s="305" t="s">
        <v>110</v>
      </c>
      <c r="B5" s="337"/>
      <c r="C5" s="338">
        <v>0.375</v>
      </c>
      <c r="D5" s="338">
        <v>0.4375</v>
      </c>
      <c r="E5" s="339"/>
      <c r="F5" s="339"/>
      <c r="G5" s="65"/>
      <c r="H5" s="65"/>
      <c r="I5" s="65"/>
    </row>
    <row r="6" spans="1:16" x14ac:dyDescent="0.2">
      <c r="A6" s="305" t="s">
        <v>111</v>
      </c>
      <c r="B6" s="337"/>
      <c r="C6" s="338">
        <v>0.37847222222222227</v>
      </c>
      <c r="D6" s="338">
        <v>0.41666666666666669</v>
      </c>
      <c r="E6" s="339"/>
      <c r="F6" s="339"/>
      <c r="G6" s="65"/>
      <c r="H6" s="65"/>
      <c r="I6" s="65"/>
    </row>
    <row r="7" spans="1:16" x14ac:dyDescent="0.2">
      <c r="A7" s="305" t="s">
        <v>112</v>
      </c>
      <c r="B7" s="337"/>
      <c r="C7" s="338">
        <v>0.58333333333333337</v>
      </c>
      <c r="D7" s="338">
        <v>0.59375</v>
      </c>
      <c r="E7" s="339"/>
      <c r="F7" s="339"/>
      <c r="G7" s="65"/>
      <c r="H7" s="65"/>
      <c r="I7" s="65"/>
    </row>
    <row r="8" spans="1:16" x14ac:dyDescent="0.2">
      <c r="A8" s="305" t="s">
        <v>113</v>
      </c>
      <c r="B8" s="337"/>
      <c r="C8" s="338">
        <v>0.64583333333333337</v>
      </c>
      <c r="D8" s="338">
        <v>0.75</v>
      </c>
      <c r="E8" s="339"/>
      <c r="F8" s="339"/>
      <c r="G8" s="65"/>
      <c r="H8" s="65"/>
      <c r="I8" s="65"/>
    </row>
    <row r="9" spans="1:16" x14ac:dyDescent="0.2">
      <c r="A9" s="305" t="s">
        <v>114</v>
      </c>
      <c r="B9" s="337"/>
      <c r="C9" s="338">
        <v>0.79166666666666663</v>
      </c>
      <c r="D9" s="338">
        <v>0.85416666666666663</v>
      </c>
      <c r="E9" s="339"/>
      <c r="F9" s="339"/>
      <c r="G9" s="65"/>
      <c r="H9" s="65"/>
      <c r="I9" s="65"/>
    </row>
    <row r="10" spans="1:16" x14ac:dyDescent="0.2">
      <c r="A10" s="305" t="s">
        <v>111</v>
      </c>
      <c r="B10" s="337"/>
      <c r="C10" s="338">
        <v>0.4375</v>
      </c>
      <c r="D10" s="338">
        <v>0.64583333333333337</v>
      </c>
      <c r="E10" s="339"/>
      <c r="F10" s="339"/>
      <c r="G10" s="65"/>
      <c r="H10" s="65"/>
      <c r="I10" s="65"/>
    </row>
    <row r="11" spans="1:16" x14ac:dyDescent="0.2">
      <c r="A11" s="305" t="s">
        <v>115</v>
      </c>
      <c r="B11" s="337"/>
      <c r="C11" s="338">
        <v>0.75694444444444453</v>
      </c>
      <c r="D11" s="338">
        <v>0.84375</v>
      </c>
      <c r="E11" s="339"/>
      <c r="F11" s="339"/>
      <c r="G11" s="65"/>
      <c r="H11" s="65"/>
      <c r="I11" s="65"/>
    </row>
    <row r="12" spans="1:16" x14ac:dyDescent="0.2">
      <c r="A12" s="305" t="s">
        <v>116</v>
      </c>
      <c r="B12" s="337"/>
      <c r="C12" s="338">
        <v>0.70833333333333337</v>
      </c>
      <c r="D12" s="338">
        <v>0.71875</v>
      </c>
      <c r="E12" s="339"/>
      <c r="F12" s="339"/>
      <c r="G12" s="65"/>
      <c r="H12" s="65"/>
      <c r="I12" s="65"/>
    </row>
    <row r="13" spans="1:16" x14ac:dyDescent="0.2">
      <c r="A13" s="305" t="s">
        <v>117</v>
      </c>
      <c r="B13" s="337"/>
      <c r="C13" s="338">
        <v>0.375</v>
      </c>
      <c r="D13" s="338">
        <v>0.45833333333333331</v>
      </c>
      <c r="E13" s="339"/>
      <c r="F13" s="339"/>
      <c r="G13" s="65"/>
      <c r="H13" s="65"/>
      <c r="I13" s="65"/>
    </row>
    <row r="14" spans="1:16" x14ac:dyDescent="0.2">
      <c r="A14" s="501" t="s">
        <v>757</v>
      </c>
      <c r="B14" s="501"/>
      <c r="C14" s="501"/>
      <c r="D14" s="501"/>
      <c r="E14" s="344"/>
      <c r="F14" s="501" t="s">
        <v>563</v>
      </c>
      <c r="G14" s="501"/>
      <c r="H14" s="501"/>
      <c r="I14" s="501"/>
    </row>
    <row r="15" spans="1:16" x14ac:dyDescent="0.2">
      <c r="A15" s="504" t="s">
        <v>118</v>
      </c>
      <c r="B15" s="504"/>
      <c r="C15" s="169" t="s">
        <v>119</v>
      </c>
      <c r="D15" s="169" t="s">
        <v>761</v>
      </c>
      <c r="F15" s="169" t="s">
        <v>122</v>
      </c>
      <c r="G15" s="169" t="s">
        <v>123</v>
      </c>
      <c r="H15" s="505" t="s">
        <v>124</v>
      </c>
      <c r="I15" s="506"/>
    </row>
    <row r="16" spans="1:16" x14ac:dyDescent="0.2">
      <c r="A16" s="503" t="s">
        <v>120</v>
      </c>
      <c r="B16" s="503"/>
      <c r="C16" s="305">
        <v>4000</v>
      </c>
      <c r="D16" s="305">
        <v>3000</v>
      </c>
      <c r="F16" s="305" t="s">
        <v>125</v>
      </c>
      <c r="G16" s="65"/>
      <c r="H16" s="502"/>
      <c r="I16" s="502"/>
    </row>
    <row r="17" spans="1:10" x14ac:dyDescent="0.2">
      <c r="A17" s="503" t="s">
        <v>121</v>
      </c>
      <c r="B17" s="503"/>
      <c r="C17" s="305">
        <v>100</v>
      </c>
      <c r="D17" s="305">
        <v>50</v>
      </c>
      <c r="F17" s="305" t="s">
        <v>126</v>
      </c>
      <c r="G17" s="65"/>
      <c r="H17" s="502"/>
      <c r="I17" s="502"/>
    </row>
    <row r="18" spans="1:10" x14ac:dyDescent="0.2">
      <c r="F18" s="305" t="s">
        <v>127</v>
      </c>
      <c r="G18" s="65"/>
      <c r="H18" s="502"/>
      <c r="I18" s="502"/>
    </row>
    <row r="19" spans="1:10" x14ac:dyDescent="0.2">
      <c r="A19" s="342" t="s">
        <v>732</v>
      </c>
      <c r="B19" s="341"/>
      <c r="C19" s="341"/>
      <c r="D19" s="341"/>
      <c r="E19" s="341"/>
      <c r="F19" s="341"/>
      <c r="G19" s="341"/>
      <c r="H19" s="341"/>
      <c r="I19" s="341"/>
      <c r="J19" s="340"/>
    </row>
    <row r="20" spans="1:10" x14ac:dyDescent="0.2">
      <c r="A20" s="343" t="s">
        <v>128</v>
      </c>
      <c r="B20" s="341"/>
      <c r="C20" s="341"/>
      <c r="D20" s="341"/>
      <c r="E20" s="341"/>
      <c r="F20" s="341"/>
      <c r="G20" s="341"/>
      <c r="H20" s="341"/>
      <c r="I20" s="341"/>
      <c r="J20" s="340"/>
    </row>
    <row r="21" spans="1:10" x14ac:dyDescent="0.2">
      <c r="A21" s="343" t="s">
        <v>129</v>
      </c>
      <c r="B21" s="341"/>
      <c r="C21" s="341"/>
      <c r="D21" s="341"/>
      <c r="E21" s="341"/>
      <c r="F21" s="341"/>
      <c r="G21" s="341"/>
      <c r="H21" s="341"/>
      <c r="I21" s="341"/>
      <c r="J21" s="340"/>
    </row>
    <row r="22" spans="1:10" ht="18" customHeight="1" x14ac:dyDescent="0.2">
      <c r="A22" s="342" t="s">
        <v>599</v>
      </c>
      <c r="B22" s="341"/>
      <c r="C22" s="341"/>
      <c r="D22" s="341"/>
      <c r="E22" s="341"/>
      <c r="F22" s="341"/>
      <c r="G22" s="341"/>
      <c r="H22" s="341"/>
      <c r="I22" s="341"/>
      <c r="J22" s="340"/>
    </row>
    <row r="23" spans="1:10" ht="18.75" customHeight="1" x14ac:dyDescent="0.2">
      <c r="A23" s="341" t="s">
        <v>130</v>
      </c>
      <c r="B23" s="341"/>
      <c r="C23" s="341"/>
      <c r="D23" s="341"/>
      <c r="E23" s="341"/>
      <c r="F23" s="341"/>
      <c r="G23" s="341"/>
      <c r="H23" s="341"/>
      <c r="I23" s="341"/>
      <c r="J23" s="340"/>
    </row>
    <row r="24" spans="1:10" ht="18.75" customHeight="1" x14ac:dyDescent="0.2">
      <c r="A24" s="341" t="s">
        <v>131</v>
      </c>
      <c r="B24" s="341"/>
      <c r="C24" s="341"/>
      <c r="D24" s="341"/>
      <c r="E24" s="341"/>
      <c r="F24" s="341"/>
      <c r="G24" s="341"/>
      <c r="H24" s="341"/>
      <c r="I24" s="341"/>
      <c r="J24" s="340"/>
    </row>
    <row r="25" spans="1:10" x14ac:dyDescent="0.2">
      <c r="A25" s="341" t="s">
        <v>132</v>
      </c>
      <c r="B25" s="341"/>
      <c r="C25" s="341"/>
      <c r="D25" s="341"/>
      <c r="E25" s="341"/>
      <c r="F25" s="341"/>
      <c r="G25" s="341"/>
      <c r="H25" s="341"/>
      <c r="I25" s="341"/>
      <c r="J25" s="340"/>
    </row>
    <row r="26" spans="1:10" ht="19.5" customHeight="1" x14ac:dyDescent="0.2">
      <c r="A26" s="341" t="s">
        <v>133</v>
      </c>
      <c r="B26" s="341"/>
      <c r="C26" s="341"/>
      <c r="D26" s="341"/>
      <c r="E26" s="341"/>
      <c r="F26" s="341"/>
      <c r="G26" s="341"/>
      <c r="H26" s="341"/>
      <c r="I26" s="341"/>
      <c r="J26" s="340"/>
    </row>
    <row r="27" spans="1:10" x14ac:dyDescent="0.2">
      <c r="A27" s="341" t="s">
        <v>134</v>
      </c>
      <c r="B27" s="341"/>
      <c r="C27" s="341"/>
      <c r="D27" s="341"/>
      <c r="E27" s="341"/>
      <c r="F27" s="341"/>
      <c r="G27" s="341"/>
      <c r="H27" s="341"/>
      <c r="I27" s="341"/>
      <c r="J27" s="340"/>
    </row>
    <row r="28" spans="1:10" ht="19.5" customHeight="1" x14ac:dyDescent="0.2">
      <c r="A28" s="341" t="s">
        <v>135</v>
      </c>
      <c r="B28" s="341"/>
      <c r="C28" s="341"/>
      <c r="D28" s="341"/>
      <c r="E28" s="341"/>
      <c r="F28" s="341"/>
      <c r="G28" s="341"/>
      <c r="H28" s="341"/>
      <c r="I28" s="341"/>
      <c r="J28" s="340"/>
    </row>
    <row r="29" spans="1:10" x14ac:dyDescent="0.2">
      <c r="A29" s="343" t="s">
        <v>136</v>
      </c>
      <c r="B29" s="341"/>
      <c r="C29" s="341"/>
      <c r="D29" s="341"/>
      <c r="E29" s="341"/>
      <c r="F29" s="341"/>
      <c r="G29" s="341"/>
      <c r="H29" s="341"/>
      <c r="I29" s="341"/>
      <c r="J29" s="340"/>
    </row>
    <row r="30" spans="1:10" x14ac:dyDescent="0.2">
      <c r="A30" s="341" t="s">
        <v>137</v>
      </c>
      <c r="B30" s="341"/>
      <c r="C30" s="341"/>
      <c r="D30" s="341"/>
      <c r="E30" s="341"/>
      <c r="F30" s="341"/>
      <c r="G30" s="341"/>
      <c r="H30" s="341"/>
      <c r="I30" s="341"/>
      <c r="J30" s="340"/>
    </row>
    <row r="31" spans="1:10" x14ac:dyDescent="0.2">
      <c r="A31" s="341" t="s">
        <v>138</v>
      </c>
      <c r="B31" s="341"/>
      <c r="C31" s="341"/>
      <c r="D31" s="341"/>
      <c r="E31" s="341"/>
      <c r="F31" s="341"/>
      <c r="G31" s="341"/>
      <c r="H31" s="341"/>
      <c r="I31" s="341"/>
      <c r="J31" s="340"/>
    </row>
    <row r="32" spans="1:10" x14ac:dyDescent="0.2">
      <c r="A32" s="341" t="s">
        <v>139</v>
      </c>
      <c r="B32" s="341"/>
      <c r="C32" s="341"/>
      <c r="D32" s="341"/>
      <c r="E32" s="341"/>
      <c r="F32" s="341"/>
      <c r="G32" s="341"/>
      <c r="H32" s="341"/>
      <c r="I32" s="341"/>
      <c r="J32" s="340"/>
    </row>
    <row r="33" spans="1:10" ht="20.25" customHeight="1" x14ac:dyDescent="0.2">
      <c r="A33" s="341" t="s">
        <v>140</v>
      </c>
      <c r="B33" s="341"/>
      <c r="C33" s="341"/>
      <c r="D33" s="341"/>
      <c r="E33" s="341"/>
      <c r="F33" s="341"/>
      <c r="G33" s="341"/>
      <c r="H33" s="341"/>
      <c r="I33" s="341"/>
      <c r="J33" s="340"/>
    </row>
    <row r="34" spans="1:10" ht="18.75" customHeight="1" x14ac:dyDescent="0.2">
      <c r="A34" s="341" t="s">
        <v>141</v>
      </c>
      <c r="B34" s="341"/>
      <c r="C34" s="341"/>
      <c r="D34" s="341"/>
      <c r="E34" s="341"/>
      <c r="F34" s="341"/>
      <c r="G34" s="341"/>
      <c r="H34" s="341"/>
      <c r="I34" s="341"/>
      <c r="J34" s="340"/>
    </row>
    <row r="35" spans="1:10" ht="21" customHeight="1" x14ac:dyDescent="0.2">
      <c r="A35" s="341" t="s">
        <v>142</v>
      </c>
      <c r="B35" s="341"/>
      <c r="C35" s="341"/>
      <c r="D35" s="341"/>
      <c r="E35" s="341"/>
      <c r="F35" s="341"/>
      <c r="G35" s="341"/>
      <c r="H35" s="341"/>
      <c r="I35" s="341"/>
      <c r="J35" s="340"/>
    </row>
    <row r="36" spans="1:10" ht="19.5" customHeight="1" x14ac:dyDescent="0.2">
      <c r="A36" s="341" t="s">
        <v>271</v>
      </c>
      <c r="B36" s="341"/>
      <c r="C36" s="341"/>
      <c r="D36" s="341"/>
      <c r="E36" s="341"/>
      <c r="F36" s="341"/>
      <c r="G36" s="341"/>
      <c r="H36" s="341"/>
      <c r="I36" s="341"/>
      <c r="J36" s="340"/>
    </row>
    <row r="37" spans="1:10" ht="19.5" customHeight="1" x14ac:dyDescent="0.2">
      <c r="A37" s="341" t="s">
        <v>143</v>
      </c>
      <c r="B37" s="341"/>
      <c r="C37" s="341"/>
      <c r="D37" s="341"/>
      <c r="E37" s="341"/>
      <c r="F37" s="341"/>
      <c r="G37" s="341"/>
      <c r="H37" s="341"/>
      <c r="I37" s="341"/>
      <c r="J37" s="340"/>
    </row>
    <row r="38" spans="1:10" x14ac:dyDescent="0.2">
      <c r="A38" s="308"/>
      <c r="B38" s="308"/>
      <c r="C38" s="308"/>
      <c r="D38" s="308"/>
      <c r="E38" s="308"/>
      <c r="F38" s="308"/>
      <c r="G38" s="308"/>
      <c r="H38" s="308"/>
      <c r="I38" s="308"/>
    </row>
    <row r="40" spans="1:10" ht="15.75" customHeight="1" x14ac:dyDescent="0.2"/>
    <row r="41" spans="1:10" ht="15.75" customHeight="1" x14ac:dyDescent="0.2"/>
    <row r="47" spans="1:10" s="308" customFormat="1" ht="12.75" x14ac:dyDescent="0.2"/>
    <row r="48" spans="1:10" s="308" customFormat="1" ht="12.75" x14ac:dyDescent="0.2"/>
    <row r="49" s="308" customFormat="1" ht="12.75" x14ac:dyDescent="0.2"/>
    <row r="52" ht="15.75" customHeight="1" x14ac:dyDescent="0.2"/>
  </sheetData>
  <mergeCells count="18">
    <mergeCell ref="F14:I14"/>
    <mergeCell ref="A14:D14"/>
    <mergeCell ref="H18:I18"/>
    <mergeCell ref="A16:B16"/>
    <mergeCell ref="A17:B17"/>
    <mergeCell ref="A15:B15"/>
    <mergeCell ref="H15:I15"/>
    <mergeCell ref="H16:I16"/>
    <mergeCell ref="H17:I17"/>
    <mergeCell ref="E3:F3"/>
    <mergeCell ref="A2:I2"/>
    <mergeCell ref="A3:A4"/>
    <mergeCell ref="B3:B4"/>
    <mergeCell ref="C3:C4"/>
    <mergeCell ref="D3:D4"/>
    <mergeCell ref="G3:G4"/>
    <mergeCell ref="H3:H4"/>
    <mergeCell ref="I3:I4"/>
  </mergeCells>
  <phoneticPr fontId="2" type="noConversion"/>
  <pageMargins left="0.23622047244094491" right="0.23622047244094491" top="0.23622047244094491" bottom="0.23622047244094491" header="0.51181102362204722" footer="0.51181102362204722"/>
  <pageSetup paperSize="9" orientation="portrait" r:id="rId1"/>
  <headerFooter alignWithMargins="0"/>
  <ignoredErrors>
    <ignoredError sqref="F16:F18" numberStoredAsText="1"/>
  </ignoredError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9"/>
  <sheetViews>
    <sheetView zoomScaleNormal="100" workbookViewId="0">
      <selection activeCell="L10" sqref="L10"/>
    </sheetView>
  </sheetViews>
  <sheetFormatPr defaultRowHeight="15.75" x14ac:dyDescent="0.25"/>
  <cols>
    <col min="1" max="1" width="9.140625" style="1"/>
    <col min="2" max="2" width="12.7109375" style="1" customWidth="1"/>
    <col min="3" max="3" width="9.140625" style="1"/>
    <col min="4" max="5" width="11.28515625" style="1" bestFit="1" customWidth="1"/>
    <col min="6" max="6" width="8" style="1" customWidth="1"/>
    <col min="7" max="7" width="11.42578125" style="1" customWidth="1"/>
    <col min="8" max="8" width="9.140625" style="1"/>
    <col min="9" max="9" width="8.5703125" style="1" customWidth="1"/>
    <col min="10" max="10" width="10.42578125" style="1" customWidth="1"/>
    <col min="11" max="16384" width="9.140625" style="1"/>
  </cols>
  <sheetData>
    <row r="1" spans="1:10" x14ac:dyDescent="0.25">
      <c r="A1" s="6" t="s">
        <v>144</v>
      </c>
    </row>
    <row r="2" spans="1:10" ht="30" customHeight="1" thickBot="1" x14ac:dyDescent="0.4">
      <c r="A2" s="508" t="s">
        <v>145</v>
      </c>
      <c r="B2" s="508"/>
      <c r="C2" s="508"/>
      <c r="D2" s="508"/>
      <c r="E2" s="508"/>
      <c r="F2" s="508"/>
      <c r="G2" s="508"/>
      <c r="H2" s="508"/>
      <c r="I2" s="508"/>
      <c r="J2" s="508"/>
    </row>
    <row r="3" spans="1:10" ht="34.5" customHeight="1" thickTop="1" x14ac:dyDescent="0.25">
      <c r="A3" s="23" t="s">
        <v>146</v>
      </c>
      <c r="B3" s="24" t="s">
        <v>147</v>
      </c>
      <c r="C3" s="24" t="s">
        <v>148</v>
      </c>
      <c r="D3" s="24" t="s">
        <v>149</v>
      </c>
      <c r="E3" s="24" t="s">
        <v>150</v>
      </c>
      <c r="F3" s="25" t="s">
        <v>196</v>
      </c>
      <c r="G3" s="25" t="s">
        <v>197</v>
      </c>
      <c r="H3" s="24" t="s">
        <v>151</v>
      </c>
      <c r="I3" s="24" t="s">
        <v>152</v>
      </c>
      <c r="J3" s="26" t="s">
        <v>198</v>
      </c>
    </row>
    <row r="4" spans="1:10" x14ac:dyDescent="0.25">
      <c r="A4" s="37" t="s">
        <v>157</v>
      </c>
      <c r="B4" s="38" t="s">
        <v>161</v>
      </c>
      <c r="C4" s="38" t="s">
        <v>163</v>
      </c>
      <c r="D4" s="39">
        <v>38971</v>
      </c>
      <c r="E4" s="39">
        <v>38975</v>
      </c>
      <c r="F4" s="27"/>
      <c r="G4" s="28"/>
      <c r="H4" s="29"/>
      <c r="I4" s="29"/>
      <c r="J4" s="30"/>
    </row>
    <row r="5" spans="1:10" x14ac:dyDescent="0.25">
      <c r="A5" s="40" t="s">
        <v>383</v>
      </c>
      <c r="B5" s="41" t="s">
        <v>17</v>
      </c>
      <c r="C5" s="41" t="s">
        <v>163</v>
      </c>
      <c r="D5" s="42">
        <v>38961</v>
      </c>
      <c r="E5" s="42">
        <v>38965</v>
      </c>
      <c r="F5" s="31"/>
      <c r="G5" s="28"/>
      <c r="H5" s="29"/>
      <c r="I5" s="29"/>
      <c r="J5" s="30"/>
    </row>
    <row r="6" spans="1:10" x14ac:dyDescent="0.25">
      <c r="A6" s="40" t="s">
        <v>155</v>
      </c>
      <c r="B6" s="41" t="s">
        <v>159</v>
      </c>
      <c r="C6" s="41" t="s">
        <v>168</v>
      </c>
      <c r="D6" s="42">
        <v>38981</v>
      </c>
      <c r="E6" s="42">
        <v>38990</v>
      </c>
      <c r="F6" s="31"/>
      <c r="G6" s="28"/>
      <c r="H6" s="29"/>
      <c r="I6" s="29"/>
      <c r="J6" s="30"/>
    </row>
    <row r="7" spans="1:10" x14ac:dyDescent="0.25">
      <c r="A7" s="40" t="s">
        <v>388</v>
      </c>
      <c r="B7" s="41" t="s">
        <v>17</v>
      </c>
      <c r="C7" s="41" t="s">
        <v>272</v>
      </c>
      <c r="D7" s="42">
        <v>38970</v>
      </c>
      <c r="E7" s="42">
        <v>38975</v>
      </c>
      <c r="F7" s="31"/>
      <c r="G7" s="28"/>
      <c r="H7" s="29"/>
      <c r="I7" s="29"/>
      <c r="J7" s="30"/>
    </row>
    <row r="8" spans="1:10" x14ac:dyDescent="0.25">
      <c r="A8" s="40" t="s">
        <v>685</v>
      </c>
      <c r="B8" s="41" t="s">
        <v>159</v>
      </c>
      <c r="C8" s="41" t="s">
        <v>166</v>
      </c>
      <c r="D8" s="42">
        <v>38962</v>
      </c>
      <c r="E8" s="42">
        <v>38965</v>
      </c>
      <c r="F8" s="31"/>
      <c r="G8" s="28"/>
      <c r="H8" s="29"/>
      <c r="I8" s="29"/>
      <c r="J8" s="30"/>
    </row>
    <row r="9" spans="1:10" x14ac:dyDescent="0.25">
      <c r="A9" s="40" t="s">
        <v>815</v>
      </c>
      <c r="B9" s="41" t="s">
        <v>159</v>
      </c>
      <c r="C9" s="41" t="s">
        <v>167</v>
      </c>
      <c r="D9" s="42">
        <v>38972</v>
      </c>
      <c r="E9" s="42">
        <v>38980</v>
      </c>
      <c r="F9" s="31"/>
      <c r="G9" s="28"/>
      <c r="H9" s="29"/>
      <c r="I9" s="29"/>
      <c r="J9" s="30"/>
    </row>
    <row r="10" spans="1:10" x14ac:dyDescent="0.25">
      <c r="A10" s="40" t="s">
        <v>158</v>
      </c>
      <c r="B10" s="41" t="s">
        <v>162</v>
      </c>
      <c r="C10" s="41" t="s">
        <v>167</v>
      </c>
      <c r="D10" s="42">
        <v>38961</v>
      </c>
      <c r="E10" s="42">
        <v>38966</v>
      </c>
      <c r="F10" s="31"/>
      <c r="G10" s="28"/>
      <c r="H10" s="29"/>
      <c r="I10" s="29"/>
      <c r="J10" s="30"/>
    </row>
    <row r="11" spans="1:10" x14ac:dyDescent="0.25">
      <c r="A11" s="40" t="s">
        <v>153</v>
      </c>
      <c r="B11" s="41" t="s">
        <v>17</v>
      </c>
      <c r="C11" s="41" t="s">
        <v>164</v>
      </c>
      <c r="D11" s="42">
        <v>38981</v>
      </c>
      <c r="E11" s="42">
        <v>38985</v>
      </c>
      <c r="F11" s="31"/>
      <c r="G11" s="28"/>
      <c r="H11" s="29"/>
      <c r="I11" s="29"/>
      <c r="J11" s="30"/>
    </row>
    <row r="12" spans="1:10" x14ac:dyDescent="0.25">
      <c r="A12" s="40" t="s">
        <v>154</v>
      </c>
      <c r="B12" s="41" t="s">
        <v>17</v>
      </c>
      <c r="C12" s="41" t="s">
        <v>165</v>
      </c>
      <c r="D12" s="42">
        <v>38970</v>
      </c>
      <c r="E12" s="42">
        <v>38974</v>
      </c>
      <c r="F12" s="31"/>
      <c r="G12" s="28"/>
      <c r="H12" s="29"/>
      <c r="I12" s="29"/>
      <c r="J12" s="30"/>
    </row>
    <row r="13" spans="1:10" ht="16.5" thickBot="1" x14ac:dyDescent="0.3">
      <c r="A13" s="43" t="s">
        <v>156</v>
      </c>
      <c r="B13" s="44" t="s">
        <v>160</v>
      </c>
      <c r="C13" s="44" t="s">
        <v>169</v>
      </c>
      <c r="D13" s="45">
        <v>38966</v>
      </c>
      <c r="E13" s="45">
        <v>38969</v>
      </c>
      <c r="F13" s="32"/>
      <c r="G13" s="33"/>
      <c r="H13" s="34"/>
      <c r="I13" s="34"/>
      <c r="J13" s="35"/>
    </row>
    <row r="14" spans="1:10" ht="19.5" thickTop="1" x14ac:dyDescent="0.3">
      <c r="D14" s="366" t="s">
        <v>877</v>
      </c>
    </row>
    <row r="15" spans="1:10" ht="16.5" thickBot="1" x14ac:dyDescent="0.3">
      <c r="A15" s="12" t="s">
        <v>170</v>
      </c>
      <c r="G15" s="12" t="s">
        <v>176</v>
      </c>
    </row>
    <row r="16" spans="1:10" ht="17.25" thickTop="1" thickBot="1" x14ac:dyDescent="0.3">
      <c r="A16" s="360"/>
      <c r="B16" s="362" t="s">
        <v>171</v>
      </c>
      <c r="C16" s="513" t="s">
        <v>517</v>
      </c>
      <c r="D16" s="513" t="s">
        <v>518</v>
      </c>
      <c r="E16" s="515" t="s">
        <v>519</v>
      </c>
      <c r="G16" s="201" t="s">
        <v>171</v>
      </c>
      <c r="H16" s="171" t="s">
        <v>177</v>
      </c>
      <c r="I16" s="171" t="s">
        <v>178</v>
      </c>
      <c r="J16" s="171" t="s">
        <v>179</v>
      </c>
    </row>
    <row r="17" spans="1:10" ht="16.5" thickTop="1" x14ac:dyDescent="0.25">
      <c r="A17" s="363" t="s">
        <v>172</v>
      </c>
      <c r="B17" s="361"/>
      <c r="C17" s="514"/>
      <c r="D17" s="514"/>
      <c r="E17" s="516"/>
      <c r="G17" s="142" t="s">
        <v>590</v>
      </c>
      <c r="H17" s="141">
        <v>15</v>
      </c>
      <c r="I17" s="141">
        <v>10</v>
      </c>
      <c r="J17" s="141">
        <v>5</v>
      </c>
    </row>
    <row r="18" spans="1:10" x14ac:dyDescent="0.25">
      <c r="A18" s="509" t="s">
        <v>173</v>
      </c>
      <c r="B18" s="510"/>
      <c r="C18" s="41">
        <v>40</v>
      </c>
      <c r="D18" s="41">
        <v>35</v>
      </c>
      <c r="E18" s="47">
        <v>30</v>
      </c>
    </row>
    <row r="19" spans="1:10" x14ac:dyDescent="0.25">
      <c r="A19" s="509" t="s">
        <v>174</v>
      </c>
      <c r="B19" s="510"/>
      <c r="C19" s="41">
        <v>30</v>
      </c>
      <c r="D19" s="41">
        <v>25</v>
      </c>
      <c r="E19" s="47">
        <v>20</v>
      </c>
      <c r="G19" s="517" t="s">
        <v>180</v>
      </c>
      <c r="H19" s="517"/>
      <c r="I19" s="517"/>
      <c r="J19" s="517"/>
    </row>
    <row r="20" spans="1:10" ht="16.5" thickBot="1" x14ac:dyDescent="0.3">
      <c r="A20" s="511" t="s">
        <v>175</v>
      </c>
      <c r="B20" s="512"/>
      <c r="C20" s="44">
        <v>20</v>
      </c>
      <c r="D20" s="44">
        <v>15</v>
      </c>
      <c r="E20" s="48">
        <v>10</v>
      </c>
      <c r="G20" s="201" t="s">
        <v>171</v>
      </c>
      <c r="H20" s="171" t="s">
        <v>517</v>
      </c>
      <c r="I20" s="171" t="s">
        <v>518</v>
      </c>
      <c r="J20" s="171" t="s">
        <v>519</v>
      </c>
    </row>
    <row r="21" spans="1:10" ht="16.5" thickTop="1" x14ac:dyDescent="0.25">
      <c r="G21" s="141" t="s">
        <v>173</v>
      </c>
      <c r="H21" s="203"/>
      <c r="I21" s="203"/>
      <c r="J21" s="203"/>
    </row>
    <row r="22" spans="1:10" x14ac:dyDescent="0.25">
      <c r="G22" s="141" t="s">
        <v>174</v>
      </c>
      <c r="H22" s="203"/>
      <c r="I22" s="203"/>
      <c r="J22" s="203"/>
    </row>
    <row r="23" spans="1:10" x14ac:dyDescent="0.25">
      <c r="A23" s="20" t="s">
        <v>732</v>
      </c>
      <c r="B23" s="18"/>
      <c r="C23" s="18"/>
      <c r="D23" s="18"/>
      <c r="E23" s="18"/>
      <c r="F23" s="18"/>
      <c r="G23" s="18"/>
      <c r="H23" s="18"/>
      <c r="I23" s="18"/>
      <c r="J23" s="18"/>
    </row>
    <row r="24" spans="1:10" x14ac:dyDescent="0.25">
      <c r="A24" s="19" t="s">
        <v>181</v>
      </c>
      <c r="B24" s="18"/>
      <c r="C24" s="18"/>
      <c r="D24" s="18"/>
      <c r="E24" s="18"/>
      <c r="F24" s="18"/>
      <c r="G24" s="18"/>
      <c r="H24" s="18"/>
      <c r="I24" s="18"/>
      <c r="J24" s="18"/>
    </row>
    <row r="25" spans="1:10" x14ac:dyDescent="0.25">
      <c r="A25" s="19" t="s">
        <v>182</v>
      </c>
      <c r="B25" s="18"/>
      <c r="C25" s="18"/>
      <c r="D25" s="18"/>
      <c r="E25" s="18"/>
      <c r="F25" s="18"/>
      <c r="G25" s="18"/>
      <c r="H25" s="18"/>
      <c r="I25" s="18"/>
      <c r="J25" s="18"/>
    </row>
    <row r="26" spans="1:10" ht="21" customHeight="1" x14ac:dyDescent="0.25">
      <c r="A26" s="20" t="s">
        <v>599</v>
      </c>
      <c r="B26" s="18"/>
      <c r="C26" s="18"/>
      <c r="D26" s="18"/>
      <c r="E26" s="18"/>
      <c r="F26" s="18"/>
      <c r="G26" s="18"/>
      <c r="H26" s="18"/>
      <c r="I26" s="18"/>
      <c r="J26" s="18"/>
    </row>
    <row r="27" spans="1:10" ht="19.5" customHeight="1" x14ac:dyDescent="0.25">
      <c r="A27" s="18" t="s">
        <v>183</v>
      </c>
      <c r="B27" s="18"/>
      <c r="C27" s="18"/>
      <c r="D27" s="18"/>
      <c r="E27" s="18"/>
      <c r="F27" s="18"/>
      <c r="G27" s="18"/>
      <c r="H27" s="18"/>
      <c r="I27" s="18"/>
      <c r="J27" s="18"/>
    </row>
    <row r="28" spans="1:10" ht="19.5" customHeight="1" x14ac:dyDescent="0.25">
      <c r="A28" s="18" t="s">
        <v>184</v>
      </c>
      <c r="B28" s="18"/>
      <c r="C28" s="18"/>
      <c r="D28" s="18"/>
      <c r="E28" s="18"/>
      <c r="F28" s="18"/>
      <c r="G28" s="18"/>
      <c r="H28" s="18"/>
      <c r="I28" s="18"/>
      <c r="J28" s="18"/>
    </row>
    <row r="29" spans="1:10" x14ac:dyDescent="0.25">
      <c r="A29" s="18" t="s">
        <v>185</v>
      </c>
      <c r="B29" s="18"/>
      <c r="C29" s="18"/>
      <c r="D29" s="18"/>
      <c r="E29" s="18"/>
      <c r="F29" s="18"/>
      <c r="G29" s="18"/>
      <c r="H29" s="18"/>
      <c r="I29" s="18"/>
      <c r="J29" s="18"/>
    </row>
    <row r="30" spans="1:10" ht="21" customHeight="1" x14ac:dyDescent="0.25">
      <c r="A30" s="18" t="s">
        <v>186</v>
      </c>
      <c r="B30" s="18"/>
      <c r="C30" s="18"/>
      <c r="D30" s="18"/>
      <c r="E30" s="18"/>
      <c r="F30" s="18"/>
      <c r="G30" s="18"/>
      <c r="H30" s="18"/>
      <c r="I30" s="18"/>
      <c r="J30" s="18"/>
    </row>
    <row r="31" spans="1:10" x14ac:dyDescent="0.25">
      <c r="A31" s="18" t="s">
        <v>187</v>
      </c>
      <c r="B31" s="18"/>
      <c r="C31" s="18"/>
      <c r="D31" s="18"/>
      <c r="E31" s="18"/>
      <c r="F31" s="18"/>
      <c r="G31" s="18"/>
      <c r="H31" s="18"/>
      <c r="I31" s="18"/>
      <c r="J31" s="18"/>
    </row>
    <row r="32" spans="1:10" ht="20.25" customHeight="1" x14ac:dyDescent="0.25">
      <c r="A32" s="18" t="s">
        <v>188</v>
      </c>
      <c r="B32" s="18"/>
      <c r="C32" s="18"/>
      <c r="D32" s="18"/>
      <c r="E32" s="18"/>
      <c r="F32" s="18"/>
      <c r="G32" s="18"/>
      <c r="H32" s="18"/>
      <c r="I32" s="18"/>
      <c r="J32" s="18"/>
    </row>
    <row r="33" spans="1:10" x14ac:dyDescent="0.25">
      <c r="A33" s="18"/>
      <c r="B33" s="19" t="s">
        <v>189</v>
      </c>
      <c r="C33" s="18"/>
      <c r="D33" s="18"/>
      <c r="E33" s="18"/>
      <c r="F33" s="18"/>
      <c r="G33" s="18"/>
      <c r="H33" s="18"/>
      <c r="I33" s="18"/>
      <c r="J33" s="18"/>
    </row>
    <row r="34" spans="1:10" x14ac:dyDescent="0.25">
      <c r="A34" s="18"/>
      <c r="B34" s="18" t="s">
        <v>190</v>
      </c>
      <c r="C34" s="18"/>
      <c r="D34" s="18"/>
      <c r="E34" s="18"/>
      <c r="F34" s="18"/>
      <c r="G34" s="18"/>
      <c r="H34" s="18"/>
      <c r="I34" s="18"/>
      <c r="J34" s="18"/>
    </row>
    <row r="35" spans="1:10" ht="18.75" customHeight="1" x14ac:dyDescent="0.25">
      <c r="A35" s="18" t="s">
        <v>191</v>
      </c>
      <c r="B35" s="18"/>
      <c r="C35" s="18"/>
      <c r="D35" s="18"/>
      <c r="E35" s="18"/>
      <c r="F35" s="18"/>
      <c r="G35" s="18"/>
      <c r="H35" s="18"/>
      <c r="I35" s="18"/>
      <c r="J35" s="18"/>
    </row>
    <row r="36" spans="1:10" ht="21" customHeight="1" x14ac:dyDescent="0.25">
      <c r="A36" s="18" t="s">
        <v>192</v>
      </c>
      <c r="B36" s="18"/>
      <c r="C36" s="18"/>
      <c r="D36" s="18"/>
      <c r="E36" s="18"/>
      <c r="F36" s="18"/>
      <c r="G36" s="18"/>
      <c r="H36" s="18"/>
      <c r="I36" s="18"/>
      <c r="J36" s="18"/>
    </row>
    <row r="37" spans="1:10" ht="19.5" customHeight="1" x14ac:dyDescent="0.25">
      <c r="A37" s="18" t="s">
        <v>193</v>
      </c>
      <c r="B37" s="18"/>
      <c r="C37" s="18"/>
      <c r="D37" s="18"/>
      <c r="E37" s="18"/>
      <c r="F37" s="18"/>
      <c r="G37" s="18"/>
      <c r="H37" s="18"/>
      <c r="I37" s="18"/>
      <c r="J37" s="18"/>
    </row>
    <row r="38" spans="1:10" x14ac:dyDescent="0.25">
      <c r="A38" s="18" t="s">
        <v>194</v>
      </c>
      <c r="B38" s="18"/>
      <c r="C38" s="18"/>
      <c r="D38" s="18"/>
      <c r="E38" s="18"/>
      <c r="F38" s="18"/>
      <c r="G38" s="18"/>
      <c r="H38" s="18"/>
      <c r="I38" s="18"/>
      <c r="J38" s="18"/>
    </row>
    <row r="39" spans="1:10" ht="19.5" customHeight="1" x14ac:dyDescent="0.25">
      <c r="A39" s="18" t="s">
        <v>265</v>
      </c>
      <c r="B39" s="18"/>
      <c r="C39" s="18"/>
      <c r="D39" s="18"/>
      <c r="E39" s="18"/>
      <c r="F39" s="18"/>
      <c r="G39" s="18"/>
      <c r="H39" s="18"/>
      <c r="I39" s="18"/>
      <c r="J39" s="18"/>
    </row>
    <row r="40" spans="1:10" ht="21" customHeight="1" x14ac:dyDescent="0.25">
      <c r="A40" s="18" t="s">
        <v>195</v>
      </c>
      <c r="B40" s="18"/>
      <c r="C40" s="18"/>
      <c r="D40" s="18"/>
      <c r="E40" s="18"/>
      <c r="F40" s="18"/>
      <c r="G40" s="18"/>
      <c r="H40" s="18"/>
      <c r="I40" s="18"/>
      <c r="J40" s="18"/>
    </row>
    <row r="42" spans="1:10" x14ac:dyDescent="0.25">
      <c r="B42" s="507" t="s">
        <v>294</v>
      </c>
      <c r="C42" s="507"/>
    </row>
    <row r="43" spans="1:10" ht="16.5" thickBot="1" x14ac:dyDescent="0.3">
      <c r="B43" s="507"/>
      <c r="C43" s="507"/>
    </row>
    <row r="44" spans="1:10" ht="32.25" thickTop="1" x14ac:dyDescent="0.25">
      <c r="A44" s="23" t="s">
        <v>146</v>
      </c>
      <c r="B44" s="24" t="s">
        <v>147</v>
      </c>
      <c r="C44" s="24" t="s">
        <v>148</v>
      </c>
      <c r="D44" s="24" t="s">
        <v>149</v>
      </c>
      <c r="E44" s="24" t="s">
        <v>150</v>
      </c>
      <c r="F44" s="25" t="s">
        <v>196</v>
      </c>
      <c r="G44" s="25" t="s">
        <v>197</v>
      </c>
      <c r="H44" s="24" t="s">
        <v>151</v>
      </c>
      <c r="I44" s="24" t="s">
        <v>152</v>
      </c>
      <c r="J44" s="26" t="s">
        <v>198</v>
      </c>
    </row>
    <row r="45" spans="1:10" x14ac:dyDescent="0.25">
      <c r="A45" s="40" t="s">
        <v>383</v>
      </c>
      <c r="B45" s="41" t="s">
        <v>17</v>
      </c>
      <c r="C45" s="41" t="s">
        <v>163</v>
      </c>
      <c r="D45" s="42">
        <v>38961</v>
      </c>
      <c r="E45" s="42">
        <v>38965</v>
      </c>
      <c r="F45" s="31">
        <v>5</v>
      </c>
      <c r="G45" s="28">
        <v>200</v>
      </c>
      <c r="H45" s="29">
        <v>75000</v>
      </c>
      <c r="I45" s="29">
        <v>10</v>
      </c>
      <c r="J45" s="30">
        <v>75210</v>
      </c>
    </row>
    <row r="46" spans="1:10" x14ac:dyDescent="0.25">
      <c r="A46" s="40" t="s">
        <v>388</v>
      </c>
      <c r="B46" s="41" t="s">
        <v>17</v>
      </c>
      <c r="C46" s="41" t="s">
        <v>272</v>
      </c>
      <c r="D46" s="42">
        <v>38970</v>
      </c>
      <c r="E46" s="42">
        <v>38975</v>
      </c>
      <c r="F46" s="31">
        <v>6</v>
      </c>
      <c r="G46" s="28">
        <v>210</v>
      </c>
      <c r="H46" s="29">
        <v>60000</v>
      </c>
      <c r="I46" s="29">
        <v>12</v>
      </c>
      <c r="J46" s="30">
        <v>60222</v>
      </c>
    </row>
    <row r="47" spans="1:10" x14ac:dyDescent="0.25">
      <c r="A47" s="40" t="s">
        <v>154</v>
      </c>
      <c r="B47" s="41" t="s">
        <v>17</v>
      </c>
      <c r="C47" s="41" t="s">
        <v>165</v>
      </c>
      <c r="D47" s="42">
        <v>38970</v>
      </c>
      <c r="E47" s="42">
        <v>38974</v>
      </c>
      <c r="F47" s="31">
        <v>5</v>
      </c>
      <c r="G47" s="28">
        <v>125</v>
      </c>
      <c r="H47" s="29">
        <v>75000</v>
      </c>
      <c r="I47" s="29">
        <v>10</v>
      </c>
      <c r="J47" s="30">
        <v>75135</v>
      </c>
    </row>
    <row r="48" spans="1:10" ht="16.5" thickBot="1" x14ac:dyDescent="0.3">
      <c r="A48" s="43" t="s">
        <v>156</v>
      </c>
      <c r="B48" s="44" t="s">
        <v>160</v>
      </c>
      <c r="C48" s="44" t="s">
        <v>169</v>
      </c>
      <c r="D48" s="45">
        <v>38966</v>
      </c>
      <c r="E48" s="45">
        <v>38969</v>
      </c>
      <c r="F48" s="32">
        <v>4</v>
      </c>
      <c r="G48" s="33">
        <v>100</v>
      </c>
      <c r="H48" s="34">
        <v>40000</v>
      </c>
      <c r="I48" s="34">
        <v>8</v>
      </c>
      <c r="J48" s="35">
        <v>40108</v>
      </c>
    </row>
    <row r="49" ht="16.5" thickTop="1" x14ac:dyDescent="0.25"/>
  </sheetData>
  <mergeCells count="10">
    <mergeCell ref="B42:C42"/>
    <mergeCell ref="B43:C43"/>
    <mergeCell ref="A2:J2"/>
    <mergeCell ref="A18:B18"/>
    <mergeCell ref="A19:B19"/>
    <mergeCell ref="A20:B20"/>
    <mergeCell ref="C16:C17"/>
    <mergeCell ref="D16:D17"/>
    <mergeCell ref="E16:E17"/>
    <mergeCell ref="G19:J19"/>
  </mergeCells>
  <phoneticPr fontId="2" type="noConversion"/>
  <pageMargins left="0.25" right="0.25" top="0.75" bottom="0.75" header="0.3" footer="0.3"/>
  <pageSetup paperSize="9" fitToWidth="0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5"/>
  <sheetViews>
    <sheetView workbookViewId="0">
      <selection activeCell="K9" sqref="K9"/>
    </sheetView>
  </sheetViews>
  <sheetFormatPr defaultRowHeight="15.75" x14ac:dyDescent="0.25"/>
  <cols>
    <col min="1" max="1" width="4" style="16" customWidth="1"/>
    <col min="2" max="2" width="13.140625" style="16" customWidth="1"/>
    <col min="3" max="3" width="7.42578125" style="16" customWidth="1"/>
    <col min="4" max="4" width="8" style="16" customWidth="1"/>
    <col min="5" max="5" width="9.85546875" style="16" customWidth="1"/>
    <col min="6" max="6" width="8.140625" style="16" customWidth="1"/>
    <col min="7" max="7" width="9.5703125" style="16" customWidth="1"/>
    <col min="8" max="8" width="9.85546875" style="16" customWidth="1"/>
    <col min="9" max="9" width="9.42578125" style="16" customWidth="1"/>
    <col min="10" max="10" width="10.42578125" style="16" customWidth="1"/>
    <col min="11" max="16384" width="9.140625" style="16"/>
  </cols>
  <sheetData>
    <row r="1" spans="1:13" x14ac:dyDescent="0.25">
      <c r="A1" s="119" t="s">
        <v>366</v>
      </c>
      <c r="B1" s="120"/>
      <c r="C1" s="120"/>
      <c r="D1" s="120"/>
      <c r="E1" s="120"/>
      <c r="F1" s="120"/>
      <c r="G1" s="120"/>
      <c r="H1" s="359"/>
      <c r="I1" s="81"/>
      <c r="J1" s="120"/>
      <c r="K1" s="121"/>
      <c r="L1" s="121"/>
      <c r="M1" s="121"/>
    </row>
    <row r="2" spans="1:13" ht="18.75" x14ac:dyDescent="0.3">
      <c r="A2" s="16" t="s">
        <v>357</v>
      </c>
      <c r="F2" s="366"/>
      <c r="G2" s="1"/>
      <c r="H2" s="1"/>
      <c r="I2" s="1"/>
      <c r="J2" s="1"/>
      <c r="K2" s="1"/>
    </row>
    <row r="3" spans="1:13" x14ac:dyDescent="0.25">
      <c r="A3" s="400" t="s">
        <v>304</v>
      </c>
      <c r="B3" s="400"/>
      <c r="C3" s="400"/>
      <c r="D3" s="400"/>
      <c r="E3" s="400"/>
      <c r="F3" s="400"/>
      <c r="G3" s="400"/>
      <c r="H3" s="400"/>
      <c r="I3" s="136" t="s">
        <v>340</v>
      </c>
      <c r="J3" s="137">
        <f ca="1">MONTH(TODAY())</f>
        <v>7</v>
      </c>
    </row>
    <row r="4" spans="1:13" ht="63" x14ac:dyDescent="0.25">
      <c r="A4" s="138" t="s">
        <v>341</v>
      </c>
      <c r="B4" s="139" t="s">
        <v>367</v>
      </c>
      <c r="C4" s="140" t="s">
        <v>368</v>
      </c>
      <c r="D4" s="140" t="s">
        <v>369</v>
      </c>
      <c r="E4" s="140" t="s">
        <v>370</v>
      </c>
      <c r="F4" s="140" t="s">
        <v>371</v>
      </c>
      <c r="G4" s="140" t="s">
        <v>404</v>
      </c>
      <c r="H4" s="140" t="s">
        <v>372</v>
      </c>
      <c r="I4" s="140" t="s">
        <v>397</v>
      </c>
      <c r="J4" s="140" t="s">
        <v>373</v>
      </c>
    </row>
    <row r="5" spans="1:13" x14ac:dyDescent="0.25">
      <c r="A5" s="141">
        <v>1</v>
      </c>
      <c r="B5" s="142" t="s">
        <v>374</v>
      </c>
      <c r="C5" s="143" t="s">
        <v>375</v>
      </c>
      <c r="D5" s="143" t="s">
        <v>391</v>
      </c>
      <c r="E5" s="144">
        <v>1000</v>
      </c>
      <c r="F5" s="144">
        <v>24</v>
      </c>
      <c r="G5" s="145"/>
      <c r="H5" s="145"/>
      <c r="I5" s="145"/>
      <c r="J5" s="145"/>
    </row>
    <row r="6" spans="1:13" x14ac:dyDescent="0.25">
      <c r="A6" s="141">
        <v>2</v>
      </c>
      <c r="B6" s="142" t="s">
        <v>376</v>
      </c>
      <c r="C6" s="142" t="s">
        <v>377</v>
      </c>
      <c r="D6" s="142" t="s">
        <v>392</v>
      </c>
      <c r="E6" s="146">
        <v>1000</v>
      </c>
      <c r="F6" s="146">
        <v>30</v>
      </c>
      <c r="G6" s="147"/>
      <c r="H6" s="147"/>
      <c r="I6" s="147"/>
      <c r="J6" s="147"/>
    </row>
    <row r="7" spans="1:13" x14ac:dyDescent="0.25">
      <c r="A7" s="141">
        <v>3</v>
      </c>
      <c r="B7" s="142" t="s">
        <v>378</v>
      </c>
      <c r="C7" s="142" t="s">
        <v>379</v>
      </c>
      <c r="D7" s="142" t="s">
        <v>393</v>
      </c>
      <c r="E7" s="146">
        <v>3000</v>
      </c>
      <c r="F7" s="146">
        <v>25</v>
      </c>
      <c r="G7" s="147"/>
      <c r="H7" s="147"/>
      <c r="I7" s="147"/>
      <c r="J7" s="147"/>
    </row>
    <row r="8" spans="1:13" x14ac:dyDescent="0.25">
      <c r="A8" s="141">
        <v>4</v>
      </c>
      <c r="B8" s="142" t="s">
        <v>380</v>
      </c>
      <c r="C8" s="142" t="s">
        <v>381</v>
      </c>
      <c r="D8" s="142" t="s">
        <v>394</v>
      </c>
      <c r="E8" s="146">
        <v>5000</v>
      </c>
      <c r="F8" s="146">
        <v>28</v>
      </c>
      <c r="G8" s="147"/>
      <c r="H8" s="147"/>
      <c r="I8" s="147"/>
      <c r="J8" s="147"/>
    </row>
    <row r="9" spans="1:13" x14ac:dyDescent="0.25">
      <c r="A9" s="141">
        <v>5</v>
      </c>
      <c r="B9" s="142" t="s">
        <v>382</v>
      </c>
      <c r="C9" s="142" t="s">
        <v>383</v>
      </c>
      <c r="D9" s="142" t="s">
        <v>395</v>
      </c>
      <c r="E9" s="146">
        <v>4000</v>
      </c>
      <c r="F9" s="146">
        <v>26</v>
      </c>
      <c r="G9" s="147"/>
      <c r="H9" s="147"/>
      <c r="I9" s="147"/>
      <c r="J9" s="147"/>
    </row>
    <row r="10" spans="1:13" x14ac:dyDescent="0.25">
      <c r="A10" s="141">
        <v>6</v>
      </c>
      <c r="B10" s="142" t="s">
        <v>384</v>
      </c>
      <c r="C10" s="142" t="s">
        <v>385</v>
      </c>
      <c r="D10" s="142" t="s">
        <v>393</v>
      </c>
      <c r="E10" s="146">
        <v>2000</v>
      </c>
      <c r="F10" s="146">
        <v>29</v>
      </c>
      <c r="G10" s="147"/>
      <c r="H10" s="147"/>
      <c r="I10" s="147"/>
      <c r="J10" s="147"/>
    </row>
    <row r="11" spans="1:13" x14ac:dyDescent="0.25">
      <c r="A11" s="141">
        <v>7</v>
      </c>
      <c r="B11" s="142" t="s">
        <v>386</v>
      </c>
      <c r="C11" s="142" t="s">
        <v>387</v>
      </c>
      <c r="D11" s="142" t="s">
        <v>396</v>
      </c>
      <c r="E11" s="146">
        <v>1000</v>
      </c>
      <c r="F11" s="146">
        <v>30</v>
      </c>
      <c r="G11" s="147"/>
      <c r="H11" s="147"/>
      <c r="I11" s="147"/>
      <c r="J11" s="147"/>
    </row>
    <row r="12" spans="1:13" x14ac:dyDescent="0.25">
      <c r="A12" s="141">
        <v>8</v>
      </c>
      <c r="B12" s="142" t="s">
        <v>380</v>
      </c>
      <c r="C12" s="148" t="s">
        <v>388</v>
      </c>
      <c r="D12" s="146" t="s">
        <v>393</v>
      </c>
      <c r="E12" s="146">
        <v>3000</v>
      </c>
      <c r="F12" s="146">
        <v>30</v>
      </c>
      <c r="G12" s="147"/>
      <c r="H12" s="147"/>
      <c r="I12" s="147"/>
      <c r="J12" s="147"/>
    </row>
    <row r="13" spans="1:13" x14ac:dyDescent="0.25">
      <c r="A13" s="141">
        <v>9</v>
      </c>
      <c r="B13" s="142" t="s">
        <v>389</v>
      </c>
      <c r="C13" s="142" t="s">
        <v>390</v>
      </c>
      <c r="D13" s="142" t="s">
        <v>391</v>
      </c>
      <c r="E13" s="146">
        <v>1000</v>
      </c>
      <c r="F13" s="146">
        <v>26</v>
      </c>
      <c r="G13" s="147"/>
      <c r="H13" s="147"/>
      <c r="I13" s="147"/>
      <c r="J13" s="147"/>
    </row>
    <row r="14" spans="1:13" x14ac:dyDescent="0.25">
      <c r="A14" s="149"/>
      <c r="D14" s="399" t="s">
        <v>356</v>
      </c>
      <c r="E14" s="399"/>
      <c r="F14" s="399"/>
      <c r="G14" s="150"/>
      <c r="H14" s="150"/>
      <c r="I14" s="150"/>
      <c r="J14" s="150"/>
      <c r="K14" s="151"/>
    </row>
    <row r="15" spans="1:13" x14ac:dyDescent="0.25">
      <c r="A15" s="149"/>
      <c r="D15" s="399" t="s">
        <v>398</v>
      </c>
      <c r="E15" s="399"/>
      <c r="F15" s="399"/>
      <c r="G15" s="150"/>
      <c r="H15" s="150"/>
      <c r="I15" s="150"/>
      <c r="J15" s="150"/>
    </row>
    <row r="16" spans="1:13" x14ac:dyDescent="0.25">
      <c r="A16" s="149"/>
      <c r="D16" s="399" t="s">
        <v>399</v>
      </c>
      <c r="E16" s="399"/>
      <c r="F16" s="399"/>
      <c r="G16" s="150"/>
      <c r="H16" s="150"/>
      <c r="I16" s="150"/>
      <c r="J16" s="150"/>
    </row>
    <row r="17" spans="1:21" x14ac:dyDescent="0.25">
      <c r="A17" s="149"/>
      <c r="D17" s="399" t="s">
        <v>400</v>
      </c>
      <c r="E17" s="399"/>
      <c r="F17" s="399"/>
      <c r="G17" s="150"/>
      <c r="H17" s="150"/>
      <c r="I17" s="150"/>
      <c r="J17" s="150"/>
    </row>
    <row r="18" spans="1:21" x14ac:dyDescent="0.25">
      <c r="A18" s="152" t="s">
        <v>358</v>
      </c>
      <c r="B18" s="153"/>
      <c r="C18" s="153"/>
      <c r="D18" s="153"/>
      <c r="E18" s="153"/>
      <c r="F18" s="153"/>
      <c r="G18" s="153"/>
      <c r="H18" s="153"/>
      <c r="I18" s="153"/>
      <c r="J18" s="154"/>
      <c r="K18" s="154"/>
      <c r="L18" s="154"/>
      <c r="M18" s="154"/>
      <c r="N18" s="154"/>
      <c r="O18" s="154"/>
      <c r="P18" s="154"/>
      <c r="Q18" s="154"/>
      <c r="R18" s="154"/>
      <c r="S18" s="154"/>
      <c r="T18" s="154"/>
      <c r="U18" s="154"/>
    </row>
    <row r="19" spans="1:21" x14ac:dyDescent="0.25">
      <c r="A19" s="153" t="s">
        <v>359</v>
      </c>
      <c r="B19" s="153"/>
      <c r="C19" s="153"/>
      <c r="D19" s="153"/>
      <c r="E19" s="153"/>
      <c r="F19" s="153"/>
      <c r="G19" s="153"/>
      <c r="H19" s="153"/>
      <c r="I19" s="153"/>
      <c r="J19" s="154"/>
      <c r="K19" s="154"/>
      <c r="L19" s="154"/>
      <c r="M19" s="154"/>
      <c r="N19" s="154"/>
      <c r="O19" s="154"/>
      <c r="P19" s="154"/>
      <c r="Q19" s="154"/>
      <c r="R19" s="154"/>
      <c r="S19" s="154"/>
      <c r="T19" s="154"/>
      <c r="U19" s="154"/>
    </row>
    <row r="20" spans="1:21" ht="15.75" customHeight="1" x14ac:dyDescent="0.25">
      <c r="A20" s="153" t="s">
        <v>403</v>
      </c>
      <c r="B20" s="153"/>
      <c r="C20" s="153"/>
      <c r="D20" s="153"/>
      <c r="E20" s="153"/>
      <c r="F20" s="153"/>
      <c r="G20" s="153"/>
      <c r="H20" s="153"/>
      <c r="I20" s="153"/>
      <c r="J20" s="154"/>
      <c r="K20" s="154"/>
      <c r="L20" s="154"/>
      <c r="M20" s="154"/>
      <c r="N20" s="154"/>
      <c r="O20" s="154"/>
      <c r="P20" s="154"/>
      <c r="Q20" s="154"/>
      <c r="R20" s="154"/>
      <c r="S20" s="154"/>
      <c r="T20" s="154"/>
      <c r="U20" s="154"/>
    </row>
    <row r="21" spans="1:21" x14ac:dyDescent="0.25">
      <c r="A21" s="153" t="s">
        <v>401</v>
      </c>
      <c r="B21" s="153"/>
      <c r="C21" s="153"/>
      <c r="D21" s="153"/>
      <c r="E21" s="153"/>
      <c r="F21" s="153"/>
      <c r="G21" s="153"/>
      <c r="H21" s="153"/>
      <c r="I21" s="153"/>
      <c r="J21" s="154"/>
      <c r="K21" s="154"/>
      <c r="L21" s="154"/>
      <c r="M21" s="154"/>
      <c r="N21" s="154"/>
      <c r="O21" s="154"/>
      <c r="P21" s="154"/>
      <c r="Q21" s="154"/>
      <c r="R21" s="154"/>
      <c r="S21" s="154"/>
      <c r="T21" s="154"/>
      <c r="U21" s="154"/>
    </row>
    <row r="22" spans="1:21" ht="15.75" customHeight="1" x14ac:dyDescent="0.25">
      <c r="A22" s="153" t="s">
        <v>402</v>
      </c>
      <c r="B22" s="153"/>
      <c r="C22" s="153"/>
      <c r="D22" s="153"/>
      <c r="E22" s="153"/>
      <c r="F22" s="153"/>
      <c r="G22" s="153"/>
      <c r="H22" s="153"/>
      <c r="I22" s="153"/>
      <c r="J22" s="154"/>
      <c r="K22" s="154"/>
      <c r="L22" s="154"/>
      <c r="M22" s="154"/>
      <c r="N22" s="154"/>
      <c r="O22" s="154"/>
      <c r="P22" s="154"/>
      <c r="Q22" s="154"/>
      <c r="R22" s="154"/>
      <c r="S22" s="154"/>
      <c r="T22" s="154"/>
      <c r="U22" s="154"/>
    </row>
    <row r="23" spans="1:21" x14ac:dyDescent="0.25">
      <c r="A23" s="153" t="s">
        <v>449</v>
      </c>
      <c r="B23" s="153"/>
      <c r="C23" s="153"/>
      <c r="D23" s="153"/>
      <c r="E23" s="153"/>
      <c r="F23" s="153"/>
      <c r="G23" s="153"/>
      <c r="H23" s="153"/>
      <c r="I23" s="153"/>
      <c r="J23" s="154"/>
      <c r="K23" s="154"/>
      <c r="L23" s="154"/>
      <c r="M23" s="154"/>
      <c r="N23" s="154"/>
      <c r="O23" s="154"/>
      <c r="P23" s="154"/>
      <c r="Q23" s="154"/>
      <c r="R23" s="154"/>
      <c r="S23" s="154"/>
      <c r="T23" s="154"/>
      <c r="U23" s="154"/>
    </row>
    <row r="24" spans="1:21" x14ac:dyDescent="0.25">
      <c r="A24" s="153" t="s">
        <v>405</v>
      </c>
      <c r="B24" s="153"/>
      <c r="C24" s="153"/>
      <c r="D24" s="153"/>
      <c r="E24" s="153"/>
      <c r="F24" s="153"/>
      <c r="G24" s="153"/>
      <c r="H24" s="153"/>
      <c r="I24" s="153"/>
      <c r="J24" s="154"/>
      <c r="K24" s="154"/>
      <c r="L24" s="154"/>
      <c r="M24" s="154"/>
      <c r="N24" s="154"/>
      <c r="O24" s="154"/>
      <c r="P24" s="154"/>
      <c r="Q24" s="154"/>
      <c r="R24" s="154"/>
      <c r="S24" s="154"/>
      <c r="T24" s="154"/>
      <c r="U24" s="154"/>
    </row>
    <row r="25" spans="1:21" x14ac:dyDescent="0.25">
      <c r="A25" s="153" t="s">
        <v>312</v>
      </c>
      <c r="B25" s="153"/>
      <c r="C25" s="153"/>
      <c r="D25" s="153"/>
      <c r="E25" s="153"/>
      <c r="F25" s="153"/>
      <c r="G25" s="153"/>
      <c r="H25" s="153"/>
      <c r="I25" s="153"/>
      <c r="J25" s="154"/>
      <c r="K25" s="154"/>
      <c r="L25" s="154"/>
      <c r="M25" s="154"/>
      <c r="N25" s="154"/>
      <c r="O25" s="154"/>
      <c r="P25" s="154"/>
      <c r="Q25" s="154"/>
      <c r="R25" s="154"/>
      <c r="S25" s="154"/>
      <c r="T25" s="154"/>
      <c r="U25" s="154"/>
    </row>
  </sheetData>
  <mergeCells count="5">
    <mergeCell ref="D17:F17"/>
    <mergeCell ref="A3:H3"/>
    <mergeCell ref="D14:F14"/>
    <mergeCell ref="D15:F15"/>
    <mergeCell ref="D16:F16"/>
  </mergeCells>
  <phoneticPr fontId="2" type="noConversion"/>
  <pageMargins left="0.75" right="0.75" top="0.5" bottom="0.5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2"/>
  <sheetViews>
    <sheetView workbookViewId="0">
      <selection activeCell="F9" sqref="F9"/>
    </sheetView>
  </sheetViews>
  <sheetFormatPr defaultRowHeight="15.75" x14ac:dyDescent="0.25"/>
  <cols>
    <col min="1" max="1" width="8.7109375" style="68" customWidth="1"/>
    <col min="2" max="2" width="21" style="68" customWidth="1"/>
    <col min="3" max="3" width="10.28515625" style="68" customWidth="1"/>
    <col min="4" max="4" width="12.5703125" style="68" customWidth="1"/>
    <col min="5" max="5" width="23.5703125" style="68" customWidth="1"/>
    <col min="6" max="6" width="21.5703125" style="68" customWidth="1"/>
    <col min="7" max="7" width="11.5703125" style="68" customWidth="1"/>
    <col min="8" max="8" width="9.140625" style="68"/>
    <col min="9" max="9" width="6.7109375" style="68" customWidth="1"/>
    <col min="10" max="14" width="9.140625" style="68"/>
    <col min="15" max="15" width="5.28515625" style="68" customWidth="1"/>
    <col min="16" max="16384" width="9.140625" style="68"/>
  </cols>
  <sheetData>
    <row r="1" spans="1:16" x14ac:dyDescent="0.25">
      <c r="A1" s="84" t="s">
        <v>406</v>
      </c>
      <c r="B1" s="94"/>
      <c r="C1" s="94"/>
      <c r="D1" s="94"/>
      <c r="E1" s="359"/>
      <c r="F1" s="81"/>
      <c r="G1" s="86"/>
      <c r="H1" s="86"/>
      <c r="I1" s="86"/>
      <c r="J1" s="86"/>
      <c r="K1" s="86"/>
      <c r="L1" s="86"/>
      <c r="M1" s="86"/>
      <c r="N1" s="67"/>
      <c r="O1" s="67"/>
      <c r="P1" s="67"/>
    </row>
    <row r="2" spans="1:16" x14ac:dyDescent="0.25">
      <c r="A2" s="68" t="s">
        <v>357</v>
      </c>
    </row>
    <row r="3" spans="1:16" ht="16.5" thickBot="1" x14ac:dyDescent="0.3">
      <c r="A3" s="403" t="s">
        <v>365</v>
      </c>
      <c r="B3" s="403"/>
      <c r="C3" s="403"/>
      <c r="D3" s="403"/>
      <c r="E3" s="403"/>
      <c r="F3" s="403"/>
      <c r="G3" s="97"/>
      <c r="H3" s="97"/>
    </row>
    <row r="4" spans="1:16" ht="16.5" thickBot="1" x14ac:dyDescent="0.3">
      <c r="D4" s="87"/>
      <c r="E4" s="79"/>
    </row>
    <row r="5" spans="1:16" ht="48" thickTop="1" x14ac:dyDescent="0.25">
      <c r="A5" s="88" t="s">
        <v>407</v>
      </c>
      <c r="B5" s="89" t="s">
        <v>408</v>
      </c>
      <c r="C5" s="89" t="s">
        <v>409</v>
      </c>
      <c r="D5" s="89" t="s">
        <v>410</v>
      </c>
      <c r="E5" s="89" t="s">
        <v>411</v>
      </c>
      <c r="F5" s="90" t="s">
        <v>412</v>
      </c>
      <c r="G5" s="95"/>
      <c r="H5" s="95"/>
    </row>
    <row r="6" spans="1:16" x14ac:dyDescent="0.25">
      <c r="A6" s="72" t="s">
        <v>413</v>
      </c>
      <c r="B6" s="73" t="s">
        <v>421</v>
      </c>
      <c r="C6" s="73">
        <v>12</v>
      </c>
      <c r="D6" s="73">
        <v>4000000</v>
      </c>
      <c r="E6" s="92"/>
      <c r="F6" s="93"/>
      <c r="G6" s="96"/>
      <c r="H6" s="96"/>
    </row>
    <row r="7" spans="1:16" x14ac:dyDescent="0.25">
      <c r="A7" s="72" t="s">
        <v>414</v>
      </c>
      <c r="B7" s="73" t="s">
        <v>422</v>
      </c>
      <c r="C7" s="73">
        <v>4</v>
      </c>
      <c r="D7" s="73">
        <v>2500000</v>
      </c>
      <c r="E7" s="92"/>
      <c r="F7" s="93"/>
      <c r="G7" s="96"/>
      <c r="H7" s="96"/>
    </row>
    <row r="8" spans="1:16" x14ac:dyDescent="0.25">
      <c r="A8" s="72" t="s">
        <v>415</v>
      </c>
      <c r="B8" s="73" t="s">
        <v>423</v>
      </c>
      <c r="C8" s="73">
        <v>5</v>
      </c>
      <c r="D8" s="73">
        <v>3000000</v>
      </c>
      <c r="E8" s="92"/>
      <c r="F8" s="93"/>
      <c r="G8" s="96"/>
      <c r="H8" s="96"/>
    </row>
    <row r="9" spans="1:16" x14ac:dyDescent="0.25">
      <c r="A9" s="72" t="s">
        <v>416</v>
      </c>
      <c r="B9" s="73" t="s">
        <v>424</v>
      </c>
      <c r="C9" s="73">
        <v>8</v>
      </c>
      <c r="D9" s="73">
        <v>1500000</v>
      </c>
      <c r="E9" s="92"/>
      <c r="F9" s="93"/>
      <c r="G9" s="96"/>
      <c r="H9" s="96"/>
    </row>
    <row r="10" spans="1:16" x14ac:dyDescent="0.25">
      <c r="A10" s="72" t="s">
        <v>417</v>
      </c>
      <c r="B10" s="73" t="s">
        <v>425</v>
      </c>
      <c r="C10" s="73">
        <v>9</v>
      </c>
      <c r="D10" s="73">
        <v>5000000</v>
      </c>
      <c r="E10" s="92"/>
      <c r="F10" s="93"/>
      <c r="G10" s="96"/>
      <c r="H10" s="96"/>
    </row>
    <row r="11" spans="1:16" x14ac:dyDescent="0.25">
      <c r="A11" s="72" t="s">
        <v>418</v>
      </c>
      <c r="B11" s="73" t="s">
        <v>426</v>
      </c>
      <c r="C11" s="73">
        <v>1</v>
      </c>
      <c r="D11" s="73">
        <v>4500000</v>
      </c>
      <c r="E11" s="92"/>
      <c r="F11" s="93"/>
      <c r="G11" s="96"/>
      <c r="H11" s="96"/>
    </row>
    <row r="12" spans="1:16" x14ac:dyDescent="0.25">
      <c r="A12" s="72" t="s">
        <v>419</v>
      </c>
      <c r="B12" s="73" t="s">
        <v>427</v>
      </c>
      <c r="C12" s="73">
        <v>8</v>
      </c>
      <c r="D12" s="73">
        <v>5550000</v>
      </c>
      <c r="E12" s="92"/>
      <c r="F12" s="93"/>
      <c r="G12" s="96"/>
      <c r="H12" s="96"/>
    </row>
    <row r="13" spans="1:16" x14ac:dyDescent="0.25">
      <c r="A13" s="72" t="s">
        <v>420</v>
      </c>
      <c r="B13" s="73" t="s">
        <v>428</v>
      </c>
      <c r="C13" s="101">
        <v>12</v>
      </c>
      <c r="D13" s="101">
        <v>6000000</v>
      </c>
      <c r="E13" s="92"/>
      <c r="F13" s="93"/>
      <c r="G13" s="96"/>
      <c r="H13" s="96"/>
    </row>
    <row r="14" spans="1:16" ht="16.5" thickBot="1" x14ac:dyDescent="0.3">
      <c r="A14" s="401" t="s">
        <v>356</v>
      </c>
      <c r="B14" s="402"/>
      <c r="C14" s="402"/>
      <c r="D14" s="402"/>
      <c r="E14" s="103"/>
      <c r="F14" s="102"/>
      <c r="H14" s="96"/>
    </row>
    <row r="15" spans="1:16" ht="16.5" thickTop="1" x14ac:dyDescent="0.25">
      <c r="A15" s="98" t="s">
        <v>358</v>
      </c>
      <c r="B15" s="99"/>
      <c r="C15" s="99"/>
      <c r="D15" s="99"/>
      <c r="E15" s="99"/>
      <c r="F15" s="99"/>
      <c r="G15" s="99"/>
    </row>
    <row r="16" spans="1:16" x14ac:dyDescent="0.25">
      <c r="A16" s="99" t="s">
        <v>429</v>
      </c>
      <c r="B16" s="99"/>
      <c r="C16" s="99"/>
      <c r="D16" s="99"/>
      <c r="E16" s="99"/>
      <c r="F16" s="99"/>
      <c r="G16" s="99"/>
    </row>
    <row r="17" spans="1:26" x14ac:dyDescent="0.25">
      <c r="A17" s="99" t="s">
        <v>430</v>
      </c>
      <c r="B17" s="99"/>
      <c r="C17" s="99"/>
      <c r="D17" s="99"/>
      <c r="E17" s="99"/>
      <c r="F17" s="99"/>
      <c r="G17" s="99"/>
      <c r="H17" s="100"/>
      <c r="I17" s="100"/>
      <c r="J17" s="100"/>
      <c r="K17" s="100"/>
      <c r="L17" s="100"/>
      <c r="M17" s="100"/>
      <c r="N17" s="100"/>
      <c r="O17" s="100"/>
      <c r="P17" s="100"/>
      <c r="Q17" s="100"/>
      <c r="R17" s="100"/>
      <c r="S17" s="100"/>
      <c r="T17" s="100"/>
      <c r="U17" s="100"/>
      <c r="V17" s="100"/>
      <c r="W17" s="100"/>
      <c r="X17" s="100"/>
      <c r="Y17" s="100"/>
      <c r="Z17" s="100"/>
    </row>
    <row r="18" spans="1:26" x14ac:dyDescent="0.25">
      <c r="A18" s="99" t="s">
        <v>431</v>
      </c>
      <c r="B18" s="99"/>
      <c r="C18" s="99"/>
      <c r="D18" s="99"/>
      <c r="E18" s="99"/>
      <c r="F18" s="99"/>
      <c r="G18" s="99"/>
    </row>
    <row r="19" spans="1:26" x14ac:dyDescent="0.25">
      <c r="A19" s="99" t="s">
        <v>432</v>
      </c>
      <c r="B19" s="99"/>
      <c r="C19" s="99"/>
      <c r="D19" s="99"/>
      <c r="E19" s="99"/>
      <c r="F19" s="99"/>
      <c r="G19" s="99"/>
    </row>
    <row r="20" spans="1:26" x14ac:dyDescent="0.25">
      <c r="A20" s="99" t="s">
        <v>433</v>
      </c>
      <c r="B20" s="99"/>
      <c r="C20" s="99"/>
      <c r="D20" s="99"/>
      <c r="E20" s="99"/>
      <c r="F20" s="99"/>
      <c r="G20" s="99"/>
    </row>
    <row r="21" spans="1:26" x14ac:dyDescent="0.25">
      <c r="A21" s="99" t="s">
        <v>305</v>
      </c>
      <c r="B21" s="99"/>
      <c r="C21" s="99"/>
      <c r="D21" s="99"/>
      <c r="E21" s="99"/>
      <c r="F21" s="99"/>
      <c r="G21" s="99"/>
    </row>
    <row r="22" spans="1:26" ht="18.75" x14ac:dyDescent="0.3">
      <c r="C22" s="366"/>
      <c r="D22" s="1"/>
      <c r="E22" s="1"/>
      <c r="F22" s="1"/>
      <c r="G22" s="1"/>
      <c r="H22" s="1"/>
    </row>
  </sheetData>
  <mergeCells count="2">
    <mergeCell ref="A14:D14"/>
    <mergeCell ref="A3:F3"/>
  </mergeCells>
  <phoneticPr fontId="2" type="noConversion"/>
  <pageMargins left="1" right="0.75" top="0.5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"/>
  <sheetViews>
    <sheetView workbookViewId="0">
      <selection activeCell="G7" sqref="G7"/>
    </sheetView>
  </sheetViews>
  <sheetFormatPr defaultRowHeight="15.75" x14ac:dyDescent="0.25"/>
  <cols>
    <col min="1" max="1" width="9.85546875" style="68" customWidth="1"/>
    <col min="2" max="2" width="9.42578125" style="68" customWidth="1"/>
    <col min="3" max="3" width="10.28515625" style="68" customWidth="1"/>
    <col min="4" max="4" width="9.85546875" style="68" bestFit="1" customWidth="1"/>
    <col min="5" max="5" width="13.28515625" style="68" customWidth="1"/>
    <col min="6" max="6" width="12.85546875" style="68" customWidth="1"/>
    <col min="7" max="7" width="11.5703125" style="68" customWidth="1"/>
    <col min="8" max="8" width="14.42578125" style="68" customWidth="1"/>
    <col min="9" max="16384" width="9.140625" style="68"/>
  </cols>
  <sheetData>
    <row r="1" spans="1:16" x14ac:dyDescent="0.25">
      <c r="A1" s="84" t="s">
        <v>434</v>
      </c>
      <c r="B1" s="85"/>
      <c r="C1" s="85"/>
      <c r="D1" s="85"/>
      <c r="E1" s="85"/>
      <c r="F1" s="359"/>
      <c r="G1" s="81"/>
      <c r="H1" s="86"/>
      <c r="I1" s="86"/>
      <c r="J1" s="86"/>
      <c r="K1" s="86"/>
      <c r="L1" s="86"/>
      <c r="M1" s="86"/>
      <c r="N1" s="67"/>
      <c r="O1" s="67"/>
      <c r="P1" s="67"/>
    </row>
    <row r="2" spans="1:16" ht="18.75" x14ac:dyDescent="0.3">
      <c r="A2" s="68" t="s">
        <v>357</v>
      </c>
      <c r="F2" s="366"/>
      <c r="G2" s="1"/>
      <c r="H2" s="1"/>
      <c r="I2" s="1"/>
      <c r="J2" s="1"/>
      <c r="K2" s="1"/>
    </row>
    <row r="3" spans="1:16" x14ac:dyDescent="0.25">
      <c r="A3" s="394" t="s">
        <v>435</v>
      </c>
      <c r="B3" s="394"/>
      <c r="C3" s="394"/>
      <c r="D3" s="394"/>
      <c r="E3" s="394"/>
      <c r="F3" s="394"/>
      <c r="G3" s="97"/>
      <c r="H3" s="97"/>
    </row>
    <row r="4" spans="1:16" ht="31.5" x14ac:dyDescent="0.25">
      <c r="A4" s="104" t="s">
        <v>407</v>
      </c>
      <c r="B4" s="104" t="s">
        <v>436</v>
      </c>
      <c r="C4" s="104" t="s">
        <v>437</v>
      </c>
      <c r="D4" s="104" t="s">
        <v>410</v>
      </c>
      <c r="E4" s="104" t="s">
        <v>438</v>
      </c>
      <c r="F4" s="104" t="s">
        <v>439</v>
      </c>
      <c r="G4" s="95"/>
      <c r="H4" s="95"/>
    </row>
    <row r="5" spans="1:16" x14ac:dyDescent="0.25">
      <c r="A5" s="73" t="s">
        <v>440</v>
      </c>
      <c r="B5" s="73">
        <v>1000</v>
      </c>
      <c r="C5" s="257"/>
      <c r="D5" s="257"/>
      <c r="E5" s="257"/>
      <c r="F5" s="258"/>
      <c r="G5" s="96"/>
    </row>
    <row r="6" spans="1:16" x14ac:dyDescent="0.25">
      <c r="A6" s="73" t="s">
        <v>441</v>
      </c>
      <c r="B6" s="73">
        <v>2500</v>
      </c>
      <c r="C6" s="257"/>
      <c r="D6" s="257"/>
      <c r="E6" s="257"/>
      <c r="F6" s="258"/>
      <c r="G6" s="96"/>
      <c r="H6" s="96"/>
    </row>
    <row r="7" spans="1:16" x14ac:dyDescent="0.25">
      <c r="A7" s="73" t="s">
        <v>442</v>
      </c>
      <c r="B7" s="73">
        <v>4582</v>
      </c>
      <c r="C7" s="257"/>
      <c r="D7" s="257"/>
      <c r="E7" s="257"/>
      <c r="F7" s="258"/>
      <c r="G7" s="96"/>
      <c r="H7" s="96"/>
    </row>
    <row r="8" spans="1:16" x14ac:dyDescent="0.25">
      <c r="A8" s="73" t="s">
        <v>443</v>
      </c>
      <c r="B8" s="73">
        <v>1400</v>
      </c>
      <c r="C8" s="257"/>
      <c r="D8" s="257"/>
      <c r="E8" s="257"/>
      <c r="F8" s="258"/>
      <c r="G8" s="96"/>
      <c r="H8" s="96"/>
    </row>
    <row r="9" spans="1:16" x14ac:dyDescent="0.25">
      <c r="A9" s="73" t="s">
        <v>444</v>
      </c>
      <c r="B9" s="73">
        <v>1650</v>
      </c>
      <c r="C9" s="257"/>
      <c r="D9" s="257"/>
      <c r="E9" s="257"/>
      <c r="F9" s="258"/>
      <c r="G9" s="96"/>
      <c r="H9" s="96"/>
    </row>
    <row r="10" spans="1:16" x14ac:dyDescent="0.25">
      <c r="A10" s="91" t="s">
        <v>358</v>
      </c>
      <c r="B10" s="80"/>
      <c r="C10" s="80"/>
      <c r="D10" s="80"/>
      <c r="E10" s="80"/>
      <c r="F10" s="80"/>
      <c r="G10" s="80"/>
    </row>
    <row r="11" spans="1:16" ht="45.75" customHeight="1" x14ac:dyDescent="0.25">
      <c r="A11" s="404" t="s">
        <v>445</v>
      </c>
      <c r="B11" s="404"/>
      <c r="C11" s="404"/>
      <c r="D11" s="404"/>
      <c r="E11" s="404"/>
      <c r="F11" s="404"/>
      <c r="G11" s="80"/>
    </row>
    <row r="12" spans="1:16" ht="48" customHeight="1" x14ac:dyDescent="0.25">
      <c r="A12" s="404" t="s">
        <v>446</v>
      </c>
      <c r="B12" s="404"/>
      <c r="C12" s="404"/>
      <c r="D12" s="404"/>
      <c r="E12" s="404"/>
      <c r="F12" s="404"/>
      <c r="G12" s="80"/>
    </row>
    <row r="13" spans="1:16" x14ac:dyDescent="0.25">
      <c r="A13" s="80" t="s">
        <v>447</v>
      </c>
      <c r="B13" s="80"/>
      <c r="C13" s="80"/>
      <c r="D13" s="80"/>
      <c r="E13" s="80"/>
      <c r="F13" s="80"/>
      <c r="G13" s="80"/>
    </row>
    <row r="14" spans="1:16" ht="84" customHeight="1" x14ac:dyDescent="0.25">
      <c r="A14" s="405" t="s">
        <v>448</v>
      </c>
      <c r="B14" s="405"/>
      <c r="C14" s="405"/>
      <c r="D14" s="405"/>
      <c r="E14" s="405"/>
      <c r="F14" s="405"/>
      <c r="G14" s="405"/>
    </row>
    <row r="15" spans="1:16" x14ac:dyDescent="0.25">
      <c r="A15" s="80" t="s">
        <v>306</v>
      </c>
      <c r="B15" s="80"/>
      <c r="C15" s="80"/>
      <c r="D15" s="80"/>
      <c r="E15" s="80"/>
      <c r="F15" s="80"/>
      <c r="G15" s="80"/>
    </row>
  </sheetData>
  <mergeCells count="4">
    <mergeCell ref="A12:F12"/>
    <mergeCell ref="A14:G14"/>
    <mergeCell ref="A3:F3"/>
    <mergeCell ref="A11:F11"/>
  </mergeCells>
  <phoneticPr fontId="2" type="noConversion"/>
  <pageMargins left="1" right="0.75" top="0.5" bottom="1" header="0.5" footer="0.5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I14" sqref="I14"/>
    </sheetView>
  </sheetViews>
  <sheetFormatPr defaultRowHeight="15.75" x14ac:dyDescent="0.25"/>
  <cols>
    <col min="1" max="1" width="7.7109375" style="16" customWidth="1"/>
    <col min="2" max="2" width="20.85546875" style="16" bestFit="1" customWidth="1"/>
    <col min="3" max="3" width="8" style="16" customWidth="1"/>
    <col min="4" max="4" width="8.28515625" style="16" customWidth="1"/>
    <col min="5" max="5" width="10.28515625" style="16" customWidth="1"/>
    <col min="6" max="6" width="8.28515625" style="16" customWidth="1"/>
    <col min="7" max="7" width="7.28515625" style="16" customWidth="1"/>
    <col min="8" max="8" width="13.140625" style="16" customWidth="1"/>
    <col min="9" max="16384" width="9.140625" style="16"/>
  </cols>
  <sheetData>
    <row r="1" spans="1:9" x14ac:dyDescent="0.25">
      <c r="A1" s="119" t="s">
        <v>450</v>
      </c>
      <c r="B1" s="120"/>
      <c r="C1" s="120"/>
      <c r="D1" s="120"/>
      <c r="E1" s="120"/>
      <c r="F1" s="120"/>
      <c r="G1" s="120"/>
      <c r="H1" s="359"/>
      <c r="I1" s="81"/>
    </row>
    <row r="2" spans="1:9" x14ac:dyDescent="0.25">
      <c r="A2" s="121"/>
      <c r="B2" s="121"/>
      <c r="C2" s="121"/>
      <c r="D2" s="121"/>
      <c r="E2" s="121"/>
      <c r="F2" s="121"/>
    </row>
    <row r="3" spans="1:9" x14ac:dyDescent="0.25">
      <c r="A3" s="16" t="s">
        <v>357</v>
      </c>
    </row>
    <row r="4" spans="1:9" x14ac:dyDescent="0.25">
      <c r="A4" s="407" t="s">
        <v>452</v>
      </c>
      <c r="B4" s="407"/>
      <c r="C4" s="407"/>
      <c r="D4" s="407"/>
      <c r="E4" s="407"/>
      <c r="F4" s="407"/>
      <c r="G4" s="407"/>
      <c r="H4" s="407"/>
    </row>
    <row r="5" spans="1:9" ht="39" customHeight="1" x14ac:dyDescent="0.25">
      <c r="A5" s="406" t="s">
        <v>451</v>
      </c>
      <c r="B5" s="406" t="s">
        <v>472</v>
      </c>
      <c r="C5" s="406" t="s">
        <v>453</v>
      </c>
      <c r="D5" s="406"/>
      <c r="E5" s="408" t="s">
        <v>456</v>
      </c>
      <c r="F5" s="408" t="s">
        <v>457</v>
      </c>
      <c r="G5" s="406" t="s">
        <v>458</v>
      </c>
      <c r="H5" s="408" t="s">
        <v>459</v>
      </c>
    </row>
    <row r="6" spans="1:9" x14ac:dyDescent="0.25">
      <c r="A6" s="406"/>
      <c r="B6" s="406"/>
      <c r="C6" s="156" t="s">
        <v>454</v>
      </c>
      <c r="D6" s="156" t="s">
        <v>455</v>
      </c>
      <c r="E6" s="408"/>
      <c r="F6" s="408"/>
      <c r="G6" s="406"/>
      <c r="H6" s="408"/>
    </row>
    <row r="7" spans="1:9" x14ac:dyDescent="0.25">
      <c r="A7" s="128">
        <v>1</v>
      </c>
      <c r="B7" s="128" t="s">
        <v>460</v>
      </c>
      <c r="C7" s="128">
        <v>45</v>
      </c>
      <c r="D7" s="128">
        <v>75</v>
      </c>
      <c r="E7" s="157"/>
      <c r="F7" s="157"/>
      <c r="G7" s="157"/>
      <c r="H7" s="157"/>
    </row>
    <row r="8" spans="1:9" x14ac:dyDescent="0.25">
      <c r="A8" s="128">
        <v>2</v>
      </c>
      <c r="B8" s="128" t="s">
        <v>461</v>
      </c>
      <c r="C8" s="128">
        <v>4</v>
      </c>
      <c r="D8" s="128">
        <v>4.5</v>
      </c>
      <c r="E8" s="157"/>
      <c r="F8" s="157"/>
      <c r="G8" s="157"/>
      <c r="H8" s="157"/>
    </row>
    <row r="9" spans="1:9" x14ac:dyDescent="0.25">
      <c r="A9" s="128">
        <v>3</v>
      </c>
      <c r="B9" s="128" t="s">
        <v>462</v>
      </c>
      <c r="C9" s="128">
        <v>56</v>
      </c>
      <c r="D9" s="128">
        <v>56</v>
      </c>
      <c r="E9" s="157"/>
      <c r="F9" s="157"/>
      <c r="G9" s="157"/>
      <c r="H9" s="157"/>
    </row>
    <row r="10" spans="1:9" x14ac:dyDescent="0.25">
      <c r="A10" s="128">
        <v>4</v>
      </c>
      <c r="B10" s="128" t="s">
        <v>463</v>
      </c>
      <c r="C10" s="128">
        <v>7.5</v>
      </c>
      <c r="D10" s="128">
        <v>6.5</v>
      </c>
      <c r="E10" s="157"/>
      <c r="F10" s="157"/>
      <c r="G10" s="157"/>
      <c r="H10" s="157"/>
    </row>
    <row r="11" spans="1:9" x14ac:dyDescent="0.25">
      <c r="A11" s="128">
        <v>5</v>
      </c>
      <c r="B11" s="128" t="s">
        <v>464</v>
      </c>
      <c r="C11" s="128">
        <v>89</v>
      </c>
      <c r="D11" s="128">
        <v>80</v>
      </c>
      <c r="E11" s="157"/>
      <c r="F11" s="157"/>
      <c r="G11" s="157"/>
      <c r="H11" s="157"/>
    </row>
    <row r="12" spans="1:9" ht="18.75" x14ac:dyDescent="0.3">
      <c r="A12" s="407" t="s">
        <v>471</v>
      </c>
      <c r="B12" s="407"/>
      <c r="C12" s="366"/>
      <c r="D12" s="1"/>
      <c r="E12" s="1"/>
      <c r="F12" s="1"/>
      <c r="G12" s="1"/>
      <c r="H12" s="1"/>
    </row>
    <row r="13" spans="1:9" x14ac:dyDescent="0.25">
      <c r="A13" s="156" t="s">
        <v>465</v>
      </c>
      <c r="B13" s="156" t="s">
        <v>466</v>
      </c>
    </row>
    <row r="14" spans="1:9" x14ac:dyDescent="0.25">
      <c r="A14" s="55">
        <v>0</v>
      </c>
      <c r="B14" s="55" t="s">
        <v>467</v>
      </c>
    </row>
    <row r="15" spans="1:9" x14ac:dyDescent="0.25">
      <c r="A15" s="55">
        <v>5</v>
      </c>
      <c r="B15" s="55" t="s">
        <v>468</v>
      </c>
    </row>
    <row r="16" spans="1:9" x14ac:dyDescent="0.25">
      <c r="A16" s="55">
        <v>8</v>
      </c>
      <c r="B16" s="55" t="s">
        <v>469</v>
      </c>
    </row>
    <row r="17" spans="1:6" x14ac:dyDescent="0.25">
      <c r="A17" s="55">
        <v>10</v>
      </c>
      <c r="B17" s="55" t="s">
        <v>470</v>
      </c>
    </row>
    <row r="19" spans="1:6" x14ac:dyDescent="0.25">
      <c r="A19" s="134" t="s">
        <v>358</v>
      </c>
      <c r="B19" s="135"/>
      <c r="C19" s="135"/>
      <c r="D19" s="135"/>
      <c r="E19" s="135"/>
      <c r="F19" s="135"/>
    </row>
    <row r="20" spans="1:6" ht="18" customHeight="1" x14ac:dyDescent="0.25">
      <c r="A20" s="135" t="s">
        <v>202</v>
      </c>
      <c r="B20" s="135"/>
      <c r="C20" s="135"/>
      <c r="D20" s="135"/>
      <c r="E20" s="135"/>
      <c r="F20" s="135"/>
    </row>
    <row r="21" spans="1:6" ht="18.75" customHeight="1" x14ac:dyDescent="0.25">
      <c r="A21" s="135" t="s">
        <v>203</v>
      </c>
      <c r="B21" s="135"/>
      <c r="C21" s="135"/>
      <c r="D21" s="135"/>
      <c r="E21" s="135"/>
      <c r="F21" s="135"/>
    </row>
    <row r="22" spans="1:6" ht="18.75" customHeight="1" x14ac:dyDescent="0.25">
      <c r="A22" s="135" t="s">
        <v>204</v>
      </c>
      <c r="B22" s="135"/>
      <c r="C22" s="135"/>
      <c r="D22" s="135"/>
      <c r="E22" s="135"/>
      <c r="F22" s="135"/>
    </row>
    <row r="23" spans="1:6" ht="18.75" customHeight="1" x14ac:dyDescent="0.25">
      <c r="A23" s="135" t="s">
        <v>205</v>
      </c>
      <c r="B23" s="135"/>
      <c r="C23" s="135"/>
      <c r="D23" s="135"/>
      <c r="E23" s="135"/>
      <c r="F23" s="135"/>
    </row>
    <row r="24" spans="1:6" ht="19.5" customHeight="1" x14ac:dyDescent="0.25">
      <c r="A24" s="135" t="s">
        <v>313</v>
      </c>
      <c r="B24" s="135"/>
      <c r="C24" s="135"/>
      <c r="D24" s="135"/>
      <c r="E24" s="135"/>
      <c r="F24" s="135"/>
    </row>
  </sheetData>
  <mergeCells count="9">
    <mergeCell ref="C5:D5"/>
    <mergeCell ref="A12:B12"/>
    <mergeCell ref="A4:H4"/>
    <mergeCell ref="A5:A6"/>
    <mergeCell ref="B5:B6"/>
    <mergeCell ref="E5:E6"/>
    <mergeCell ref="F5:F6"/>
    <mergeCell ref="G5:G6"/>
    <mergeCell ref="H5:H6"/>
  </mergeCells>
  <phoneticPr fontId="2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J10" sqref="J10"/>
    </sheetView>
  </sheetViews>
  <sheetFormatPr defaultRowHeight="15.75" x14ac:dyDescent="0.25"/>
  <cols>
    <col min="1" max="1" width="16.5703125" style="16" customWidth="1"/>
    <col min="2" max="2" width="10.42578125" style="16" customWidth="1"/>
    <col min="3" max="3" width="9.85546875" style="16" customWidth="1"/>
    <col min="4" max="4" width="11.7109375" style="16" customWidth="1"/>
    <col min="5" max="6" width="15.7109375" style="16" customWidth="1"/>
    <col min="7" max="8" width="14.5703125" style="16" customWidth="1"/>
    <col min="9" max="16384" width="9.140625" style="16"/>
  </cols>
  <sheetData>
    <row r="1" spans="1:9" x14ac:dyDescent="0.25">
      <c r="A1" s="158" t="s">
        <v>473</v>
      </c>
      <c r="B1" s="159"/>
      <c r="C1" s="159"/>
      <c r="D1" s="159"/>
      <c r="E1" s="159"/>
      <c r="F1" s="159"/>
      <c r="G1" s="359"/>
      <c r="H1" s="81"/>
    </row>
    <row r="2" spans="1:9" ht="16.5" thickBot="1" x14ac:dyDescent="0.3">
      <c r="A2" s="409" t="s">
        <v>587</v>
      </c>
      <c r="B2" s="409"/>
      <c r="C2" s="409"/>
      <c r="D2" s="409"/>
      <c r="E2" s="409"/>
      <c r="F2" s="409"/>
      <c r="G2" s="409"/>
      <c r="H2" s="409"/>
    </row>
    <row r="3" spans="1:9" ht="32.25" thickTop="1" x14ac:dyDescent="0.25">
      <c r="A3" s="108" t="s">
        <v>588</v>
      </c>
      <c r="B3" s="160" t="s">
        <v>589</v>
      </c>
      <c r="C3" s="160" t="s">
        <v>409</v>
      </c>
      <c r="D3" s="161" t="s">
        <v>590</v>
      </c>
      <c r="E3" s="160" t="s">
        <v>591</v>
      </c>
      <c r="F3" s="160" t="s">
        <v>439</v>
      </c>
      <c r="G3" s="160" t="s">
        <v>592</v>
      </c>
      <c r="H3" s="162" t="s">
        <v>438</v>
      </c>
    </row>
    <row r="4" spans="1:9" x14ac:dyDescent="0.25">
      <c r="A4" s="163" t="s">
        <v>593</v>
      </c>
      <c r="B4" s="54" t="s">
        <v>517</v>
      </c>
      <c r="C4" s="56">
        <v>25</v>
      </c>
      <c r="D4" s="56">
        <v>400000</v>
      </c>
      <c r="E4" s="164"/>
      <c r="F4" s="164"/>
      <c r="G4" s="164"/>
      <c r="H4" s="165"/>
    </row>
    <row r="5" spans="1:9" x14ac:dyDescent="0.25">
      <c r="A5" s="163" t="s">
        <v>594</v>
      </c>
      <c r="B5" s="54" t="s">
        <v>518</v>
      </c>
      <c r="C5" s="56">
        <v>45</v>
      </c>
      <c r="D5" s="56">
        <v>700000</v>
      </c>
      <c r="E5" s="164"/>
      <c r="F5" s="164"/>
      <c r="G5" s="164"/>
      <c r="H5" s="165"/>
    </row>
    <row r="6" spans="1:9" x14ac:dyDescent="0.25">
      <c r="A6" s="163" t="s">
        <v>598</v>
      </c>
      <c r="B6" s="54" t="s">
        <v>519</v>
      </c>
      <c r="C6" s="56">
        <v>55</v>
      </c>
      <c r="D6" s="56">
        <v>8000000</v>
      </c>
      <c r="E6" s="164"/>
      <c r="F6" s="164"/>
      <c r="G6" s="164"/>
      <c r="H6" s="165"/>
    </row>
    <row r="7" spans="1:9" x14ac:dyDescent="0.25">
      <c r="A7" s="163" t="s">
        <v>597</v>
      </c>
      <c r="B7" s="54" t="s">
        <v>518</v>
      </c>
      <c r="C7" s="56">
        <v>64</v>
      </c>
      <c r="D7" s="56">
        <v>7000000</v>
      </c>
      <c r="E7" s="164"/>
      <c r="F7" s="164"/>
      <c r="G7" s="164"/>
      <c r="H7" s="165"/>
    </row>
    <row r="8" spans="1:9" x14ac:dyDescent="0.25">
      <c r="A8" s="163" t="s">
        <v>595</v>
      </c>
      <c r="B8" s="54" t="s">
        <v>596</v>
      </c>
      <c r="C8" s="56">
        <v>75</v>
      </c>
      <c r="D8" s="56">
        <v>5500000</v>
      </c>
      <c r="E8" s="164"/>
      <c r="F8" s="164"/>
      <c r="G8" s="164"/>
      <c r="H8" s="165"/>
    </row>
    <row r="9" spans="1:9" x14ac:dyDescent="0.25">
      <c r="A9" s="163" t="s">
        <v>354</v>
      </c>
      <c r="B9" s="54" t="s">
        <v>517</v>
      </c>
      <c r="C9" s="56">
        <v>80</v>
      </c>
      <c r="D9" s="56">
        <v>5000000</v>
      </c>
      <c r="E9" s="164"/>
      <c r="F9" s="164"/>
      <c r="G9" s="164"/>
      <c r="H9" s="165"/>
    </row>
    <row r="10" spans="1:9" ht="16.5" thickBot="1" x14ac:dyDescent="0.3">
      <c r="A10" s="410" t="s">
        <v>356</v>
      </c>
      <c r="B10" s="411"/>
      <c r="C10" s="166"/>
      <c r="D10" s="167"/>
      <c r="E10" s="167"/>
      <c r="F10" s="167"/>
      <c r="G10" s="167"/>
      <c r="H10" s="168"/>
    </row>
    <row r="11" spans="1:9" ht="19.5" thickTop="1" x14ac:dyDescent="0.3">
      <c r="D11" s="366"/>
      <c r="E11" s="1"/>
      <c r="F11" s="1"/>
      <c r="G11" s="1"/>
      <c r="H11" s="1"/>
      <c r="I11" s="1"/>
    </row>
    <row r="12" spans="1:9" x14ac:dyDescent="0.25">
      <c r="A12" s="134" t="s">
        <v>599</v>
      </c>
      <c r="B12" s="135"/>
      <c r="C12" s="135"/>
      <c r="D12" s="135"/>
      <c r="E12" s="135"/>
    </row>
    <row r="13" spans="1:9" x14ac:dyDescent="0.25">
      <c r="A13" s="135" t="s">
        <v>600</v>
      </c>
      <c r="B13" s="135"/>
      <c r="C13" s="135"/>
      <c r="D13" s="135"/>
      <c r="E13" s="135"/>
    </row>
    <row r="14" spans="1:9" x14ac:dyDescent="0.25">
      <c r="A14" s="135" t="s">
        <v>601</v>
      </c>
      <c r="B14" s="135"/>
      <c r="C14" s="135"/>
      <c r="D14" s="135"/>
      <c r="E14" s="135"/>
    </row>
    <row r="15" spans="1:9" x14ac:dyDescent="0.25">
      <c r="A15" s="135" t="s">
        <v>602</v>
      </c>
      <c r="B15" s="135"/>
      <c r="C15" s="135"/>
      <c r="D15" s="135"/>
      <c r="E15" s="135"/>
    </row>
    <row r="16" spans="1:9" x14ac:dyDescent="0.25">
      <c r="A16" s="135" t="s">
        <v>603</v>
      </c>
      <c r="B16" s="135"/>
      <c r="C16" s="135"/>
      <c r="D16" s="135"/>
      <c r="E16" s="135"/>
    </row>
    <row r="17" spans="1:5" x14ac:dyDescent="0.25">
      <c r="A17" s="135" t="s">
        <v>604</v>
      </c>
      <c r="B17" s="135"/>
      <c r="C17" s="135"/>
      <c r="D17" s="135"/>
      <c r="E17" s="135"/>
    </row>
    <row r="18" spans="1:5" x14ac:dyDescent="0.25">
      <c r="A18" s="135" t="s">
        <v>605</v>
      </c>
      <c r="B18" s="135"/>
      <c r="C18" s="135"/>
      <c r="D18" s="135"/>
      <c r="E18" s="135"/>
    </row>
    <row r="19" spans="1:5" x14ac:dyDescent="0.25">
      <c r="A19" s="135" t="s">
        <v>606</v>
      </c>
      <c r="B19" s="135"/>
      <c r="C19" s="135"/>
      <c r="D19" s="135"/>
      <c r="E19" s="135"/>
    </row>
    <row r="20" spans="1:5" x14ac:dyDescent="0.25">
      <c r="A20" s="135" t="s">
        <v>607</v>
      </c>
      <c r="B20" s="135"/>
      <c r="C20" s="135"/>
      <c r="D20" s="135"/>
      <c r="E20" s="135"/>
    </row>
    <row r="21" spans="1:5" x14ac:dyDescent="0.25">
      <c r="A21" s="135" t="s">
        <v>608</v>
      </c>
      <c r="B21" s="135"/>
      <c r="C21" s="135"/>
      <c r="D21" s="135"/>
      <c r="E21" s="135"/>
    </row>
    <row r="22" spans="1:5" x14ac:dyDescent="0.25">
      <c r="A22" s="135" t="s">
        <v>609</v>
      </c>
      <c r="B22" s="135"/>
      <c r="C22" s="135"/>
      <c r="D22" s="135"/>
      <c r="E22" s="135"/>
    </row>
    <row r="23" spans="1:5" x14ac:dyDescent="0.25">
      <c r="A23" s="135" t="s">
        <v>610</v>
      </c>
      <c r="B23" s="135"/>
      <c r="C23" s="135"/>
      <c r="D23" s="135"/>
      <c r="E23" s="135"/>
    </row>
    <row r="24" spans="1:5" x14ac:dyDescent="0.25">
      <c r="A24" s="135" t="s">
        <v>611</v>
      </c>
      <c r="B24" s="135"/>
      <c r="C24" s="135"/>
      <c r="D24" s="135"/>
      <c r="E24" s="135"/>
    </row>
    <row r="25" spans="1:5" x14ac:dyDescent="0.25">
      <c r="A25" s="135" t="s">
        <v>612</v>
      </c>
      <c r="B25" s="135"/>
      <c r="C25" s="135"/>
      <c r="D25" s="135"/>
      <c r="E25" s="135"/>
    </row>
    <row r="26" spans="1:5" x14ac:dyDescent="0.25">
      <c r="A26" s="135" t="s">
        <v>314</v>
      </c>
      <c r="B26" s="135"/>
      <c r="C26" s="135"/>
      <c r="D26" s="135"/>
      <c r="E26" s="135"/>
    </row>
  </sheetData>
  <mergeCells count="2">
    <mergeCell ref="A2:H2"/>
    <mergeCell ref="A10:B10"/>
  </mergeCells>
  <phoneticPr fontId="2" type="noConversion"/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>
      <selection activeCell="I12" sqref="I12"/>
    </sheetView>
  </sheetViews>
  <sheetFormatPr defaultRowHeight="15.75" x14ac:dyDescent="0.25"/>
  <cols>
    <col min="1" max="1" width="9.140625" style="68"/>
    <col min="2" max="4" width="9.28515625" style="68" bestFit="1" customWidth="1"/>
    <col min="5" max="5" width="10.28515625" style="68" bestFit="1" customWidth="1"/>
    <col min="6" max="6" width="14.140625" style="68" customWidth="1"/>
    <col min="7" max="7" width="10.28515625" style="68" bestFit="1" customWidth="1"/>
    <col min="8" max="16384" width="9.140625" style="68"/>
  </cols>
  <sheetData>
    <row r="1" spans="1:9" x14ac:dyDescent="0.25">
      <c r="A1" s="66" t="s">
        <v>497</v>
      </c>
      <c r="B1" s="67"/>
      <c r="C1" s="67"/>
      <c r="D1" s="67"/>
      <c r="E1" s="67"/>
      <c r="F1" s="67"/>
      <c r="G1" s="67"/>
    </row>
    <row r="2" spans="1:9" ht="18.75" x14ac:dyDescent="0.3">
      <c r="D2" s="366"/>
      <c r="E2" s="1"/>
      <c r="F2" s="1"/>
      <c r="G2" s="1"/>
      <c r="H2" s="1"/>
      <c r="I2" s="1"/>
    </row>
    <row r="3" spans="1:9" x14ac:dyDescent="0.25">
      <c r="A3" s="403" t="s">
        <v>613</v>
      </c>
      <c r="B3" s="403"/>
      <c r="C3" s="403"/>
      <c r="D3" s="403"/>
      <c r="E3" s="403"/>
      <c r="F3" s="403"/>
      <c r="G3" s="403"/>
    </row>
    <row r="4" spans="1:9" ht="16.5" thickBot="1" x14ac:dyDescent="0.3">
      <c r="D4" s="259" t="s">
        <v>340</v>
      </c>
      <c r="E4" s="260">
        <f ca="1">MONTH(TODAY())</f>
        <v>7</v>
      </c>
    </row>
    <row r="5" spans="1:9" ht="32.25" thickTop="1" x14ac:dyDescent="0.25">
      <c r="A5" s="69" t="s">
        <v>614</v>
      </c>
      <c r="B5" s="70" t="s">
        <v>615</v>
      </c>
      <c r="C5" s="70" t="s">
        <v>616</v>
      </c>
      <c r="D5" s="70" t="s">
        <v>617</v>
      </c>
      <c r="E5" s="70" t="s">
        <v>477</v>
      </c>
      <c r="F5" s="70" t="s">
        <v>618</v>
      </c>
      <c r="G5" s="71" t="s">
        <v>348</v>
      </c>
    </row>
    <row r="6" spans="1:9" x14ac:dyDescent="0.25">
      <c r="A6" s="72" t="s">
        <v>621</v>
      </c>
      <c r="B6" s="73">
        <v>400</v>
      </c>
      <c r="C6" s="73">
        <v>1500</v>
      </c>
      <c r="D6" s="92"/>
      <c r="E6" s="92"/>
      <c r="F6" s="92"/>
      <c r="G6" s="287"/>
    </row>
    <row r="7" spans="1:9" x14ac:dyDescent="0.25">
      <c r="A7" s="72" t="s">
        <v>619</v>
      </c>
      <c r="B7" s="73">
        <v>58</v>
      </c>
      <c r="C7" s="73">
        <v>400</v>
      </c>
      <c r="D7" s="92"/>
      <c r="E7" s="92"/>
      <c r="F7" s="92"/>
      <c r="G7" s="287"/>
    </row>
    <row r="8" spans="1:9" x14ac:dyDescent="0.25">
      <c r="A8" s="72" t="s">
        <v>622</v>
      </c>
      <c r="B8" s="73">
        <v>150</v>
      </c>
      <c r="C8" s="73">
        <v>700</v>
      </c>
      <c r="D8" s="92"/>
      <c r="E8" s="92"/>
      <c r="F8" s="92"/>
      <c r="G8" s="287"/>
    </row>
    <row r="9" spans="1:9" x14ac:dyDescent="0.25">
      <c r="A9" s="72" t="s">
        <v>620</v>
      </c>
      <c r="B9" s="73">
        <v>90</v>
      </c>
      <c r="C9" s="73">
        <v>150</v>
      </c>
      <c r="D9" s="92"/>
      <c r="E9" s="92"/>
      <c r="F9" s="92"/>
      <c r="G9" s="287"/>
    </row>
    <row r="10" spans="1:9" x14ac:dyDescent="0.25">
      <c r="A10" s="72" t="s">
        <v>621</v>
      </c>
      <c r="B10" s="73">
        <v>34</v>
      </c>
      <c r="C10" s="73">
        <v>87</v>
      </c>
      <c r="D10" s="92"/>
      <c r="E10" s="92"/>
      <c r="F10" s="92"/>
      <c r="G10" s="287"/>
    </row>
    <row r="11" spans="1:9" ht="16.5" thickBot="1" x14ac:dyDescent="0.3">
      <c r="A11" s="74" t="s">
        <v>619</v>
      </c>
      <c r="B11" s="75">
        <v>50</v>
      </c>
      <c r="C11" s="75">
        <v>90</v>
      </c>
      <c r="D11" s="288"/>
      <c r="E11" s="288"/>
      <c r="F11" s="288"/>
      <c r="G11" s="289"/>
    </row>
    <row r="12" spans="1:9" ht="16.5" thickTop="1" x14ac:dyDescent="0.25"/>
    <row r="13" spans="1:9" x14ac:dyDescent="0.25">
      <c r="A13" s="261" t="s">
        <v>599</v>
      </c>
      <c r="B13" s="262"/>
      <c r="C13" s="262"/>
      <c r="D13" s="262"/>
      <c r="E13" s="262"/>
      <c r="F13" s="262"/>
      <c r="G13" s="262"/>
      <c r="H13" s="262"/>
    </row>
    <row r="14" spans="1:9" x14ac:dyDescent="0.25">
      <c r="A14" s="262" t="s">
        <v>200</v>
      </c>
      <c r="B14" s="262"/>
      <c r="C14" s="262"/>
      <c r="D14" s="262"/>
      <c r="E14" s="262"/>
      <c r="F14" s="262"/>
      <c r="G14" s="262"/>
      <c r="H14" s="262"/>
    </row>
    <row r="15" spans="1:9" x14ac:dyDescent="0.25">
      <c r="A15" s="262" t="s">
        <v>623</v>
      </c>
      <c r="B15" s="262"/>
      <c r="C15" s="262"/>
      <c r="D15" s="262"/>
      <c r="E15" s="262"/>
      <c r="F15" s="262"/>
      <c r="G15" s="262"/>
      <c r="H15" s="262"/>
    </row>
    <row r="16" spans="1:9" x14ac:dyDescent="0.25">
      <c r="A16" s="262"/>
      <c r="B16" s="263" t="s">
        <v>624</v>
      </c>
      <c r="C16" s="262"/>
      <c r="D16" s="262"/>
      <c r="E16" s="262"/>
      <c r="F16" s="262"/>
      <c r="G16" s="262"/>
      <c r="H16" s="262"/>
    </row>
    <row r="17" spans="1:8" x14ac:dyDescent="0.25">
      <c r="A17" s="262"/>
      <c r="B17" s="263" t="s">
        <v>625</v>
      </c>
      <c r="C17" s="262"/>
      <c r="D17" s="262"/>
      <c r="E17" s="262"/>
      <c r="F17" s="262"/>
      <c r="G17" s="262"/>
      <c r="H17" s="262"/>
    </row>
    <row r="18" spans="1:8" x14ac:dyDescent="0.25">
      <c r="A18" s="262"/>
      <c r="B18" s="263" t="s">
        <v>626</v>
      </c>
      <c r="C18" s="262"/>
      <c r="D18" s="262"/>
      <c r="E18" s="262"/>
      <c r="F18" s="262"/>
      <c r="G18" s="262"/>
      <c r="H18" s="262"/>
    </row>
    <row r="19" spans="1:8" x14ac:dyDescent="0.25">
      <c r="A19" s="262"/>
      <c r="B19" s="263" t="s">
        <v>627</v>
      </c>
      <c r="C19" s="262"/>
      <c r="D19" s="262"/>
      <c r="E19" s="262"/>
      <c r="F19" s="262"/>
      <c r="G19" s="262"/>
      <c r="H19" s="262"/>
    </row>
    <row r="20" spans="1:8" x14ac:dyDescent="0.25">
      <c r="A20" s="262" t="s">
        <v>199</v>
      </c>
      <c r="B20" s="262"/>
      <c r="C20" s="262"/>
      <c r="D20" s="262"/>
      <c r="E20" s="262"/>
      <c r="F20" s="262"/>
      <c r="G20" s="262"/>
      <c r="H20" s="262"/>
    </row>
    <row r="21" spans="1:8" x14ac:dyDescent="0.25">
      <c r="A21" s="262" t="s">
        <v>628</v>
      </c>
      <c r="B21" s="262"/>
      <c r="C21" s="262"/>
      <c r="D21" s="262"/>
      <c r="E21" s="262"/>
      <c r="F21" s="262"/>
      <c r="G21" s="262"/>
      <c r="H21" s="262"/>
    </row>
    <row r="22" spans="1:8" x14ac:dyDescent="0.25">
      <c r="A22" s="262"/>
      <c r="B22" s="263" t="s">
        <v>800</v>
      </c>
      <c r="C22" s="262"/>
      <c r="D22" s="262"/>
      <c r="E22" s="262"/>
      <c r="F22" s="262"/>
      <c r="G22" s="262"/>
      <c r="H22" s="262"/>
    </row>
    <row r="23" spans="1:8" x14ac:dyDescent="0.25">
      <c r="A23" s="262"/>
      <c r="B23" s="263" t="s">
        <v>801</v>
      </c>
      <c r="C23" s="262"/>
      <c r="D23" s="262"/>
      <c r="E23" s="262"/>
      <c r="F23" s="262"/>
      <c r="G23" s="262"/>
      <c r="H23" s="262"/>
    </row>
    <row r="24" spans="1:8" x14ac:dyDescent="0.25">
      <c r="A24" s="262"/>
      <c r="B24" s="263" t="s">
        <v>802</v>
      </c>
      <c r="C24" s="262"/>
      <c r="D24" s="262"/>
      <c r="E24" s="262"/>
      <c r="F24" s="262"/>
      <c r="G24" s="262"/>
      <c r="H24" s="262"/>
    </row>
    <row r="25" spans="1:8" x14ac:dyDescent="0.25">
      <c r="A25" s="262" t="s">
        <v>201</v>
      </c>
      <c r="B25" s="262"/>
      <c r="C25" s="262"/>
      <c r="D25" s="262"/>
      <c r="E25" s="262"/>
      <c r="F25" s="262"/>
      <c r="G25" s="262"/>
      <c r="H25" s="262"/>
    </row>
    <row r="26" spans="1:8" x14ac:dyDescent="0.25">
      <c r="A26" s="262" t="s">
        <v>629</v>
      </c>
      <c r="B26" s="262"/>
      <c r="C26" s="262"/>
      <c r="D26" s="262"/>
      <c r="E26" s="262"/>
      <c r="F26" s="262"/>
      <c r="G26" s="262"/>
      <c r="H26" s="262"/>
    </row>
    <row r="27" spans="1:8" x14ac:dyDescent="0.25">
      <c r="A27" s="262" t="s">
        <v>630</v>
      </c>
      <c r="B27" s="262"/>
      <c r="C27" s="262"/>
      <c r="D27" s="262"/>
      <c r="E27" s="262"/>
      <c r="F27" s="262"/>
      <c r="G27" s="262"/>
      <c r="H27" s="262"/>
    </row>
    <row r="28" spans="1:8" x14ac:dyDescent="0.25">
      <c r="A28" s="262" t="s">
        <v>296</v>
      </c>
      <c r="B28" s="262"/>
      <c r="C28" s="262"/>
      <c r="D28" s="262"/>
      <c r="E28" s="262"/>
      <c r="F28" s="262"/>
      <c r="G28" s="262"/>
      <c r="H28" s="262"/>
    </row>
  </sheetData>
  <mergeCells count="1">
    <mergeCell ref="A3:G3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K9" sqref="K9"/>
    </sheetView>
  </sheetViews>
  <sheetFormatPr defaultRowHeight="15.75" x14ac:dyDescent="0.25"/>
  <cols>
    <col min="1" max="1" width="14.5703125" style="16" customWidth="1"/>
    <col min="2" max="2" width="17.85546875" style="16" customWidth="1"/>
    <col min="3" max="3" width="11.140625" style="16" customWidth="1"/>
    <col min="4" max="5" width="12" style="16" customWidth="1"/>
    <col min="6" max="6" width="10.140625" style="16" customWidth="1"/>
    <col min="7" max="16384" width="9.140625" style="16"/>
  </cols>
  <sheetData>
    <row r="1" spans="1:10" x14ac:dyDescent="0.25">
      <c r="A1" s="119" t="s">
        <v>533</v>
      </c>
      <c r="B1" s="121"/>
      <c r="C1" s="121"/>
      <c r="D1" s="121"/>
      <c r="E1" s="121"/>
      <c r="F1" s="121"/>
      <c r="G1" s="121"/>
      <c r="H1" s="121"/>
    </row>
    <row r="2" spans="1:10" ht="18.75" x14ac:dyDescent="0.3">
      <c r="A2" s="16" t="s">
        <v>357</v>
      </c>
      <c r="E2" s="366"/>
      <c r="F2" s="1"/>
      <c r="G2" s="1"/>
      <c r="H2" s="1"/>
      <c r="I2" s="1"/>
      <c r="J2" s="1"/>
    </row>
    <row r="3" spans="1:10" ht="21" customHeight="1" x14ac:dyDescent="0.25">
      <c r="A3" s="413" t="s">
        <v>474</v>
      </c>
      <c r="B3" s="413"/>
      <c r="C3" s="413"/>
      <c r="D3" s="413"/>
      <c r="E3" s="413"/>
      <c r="F3" s="413"/>
    </row>
    <row r="4" spans="1:10" ht="42.75" customHeight="1" x14ac:dyDescent="0.25">
      <c r="A4" s="53" t="s">
        <v>483</v>
      </c>
      <c r="B4" s="53" t="s">
        <v>484</v>
      </c>
      <c r="C4" s="169" t="s">
        <v>475</v>
      </c>
      <c r="D4" s="169" t="s">
        <v>476</v>
      </c>
      <c r="E4" s="53" t="s">
        <v>481</v>
      </c>
      <c r="F4" s="53" t="s">
        <v>477</v>
      </c>
    </row>
    <row r="5" spans="1:10" x14ac:dyDescent="0.25">
      <c r="A5" s="55" t="s">
        <v>478</v>
      </c>
      <c r="B5" s="176"/>
      <c r="C5" s="56">
        <v>19</v>
      </c>
      <c r="D5" s="170"/>
      <c r="E5" s="170"/>
      <c r="F5" s="264"/>
    </row>
    <row r="6" spans="1:10" x14ac:dyDescent="0.25">
      <c r="A6" s="55" t="s">
        <v>479</v>
      </c>
      <c r="B6" s="176"/>
      <c r="C6" s="56">
        <v>5</v>
      </c>
      <c r="D6" s="170"/>
      <c r="E6" s="170"/>
      <c r="F6" s="264"/>
    </row>
    <row r="7" spans="1:10" x14ac:dyDescent="0.25">
      <c r="A7" s="55" t="s">
        <v>480</v>
      </c>
      <c r="B7" s="176"/>
      <c r="C7" s="56">
        <v>16</v>
      </c>
      <c r="D7" s="170"/>
      <c r="E7" s="170"/>
      <c r="F7" s="264"/>
    </row>
    <row r="8" spans="1:10" x14ac:dyDescent="0.25">
      <c r="A8" s="55" t="s">
        <v>260</v>
      </c>
      <c r="B8" s="176"/>
      <c r="C8" s="56">
        <v>1</v>
      </c>
      <c r="D8" s="170"/>
      <c r="E8" s="170"/>
      <c r="F8" s="264"/>
    </row>
    <row r="9" spans="1:10" x14ac:dyDescent="0.25">
      <c r="A9" s="407" t="s">
        <v>482</v>
      </c>
      <c r="B9" s="407"/>
      <c r="C9" s="407"/>
      <c r="D9" s="407"/>
      <c r="E9" s="407"/>
      <c r="F9" s="265"/>
    </row>
    <row r="10" spans="1:10" x14ac:dyDescent="0.25">
      <c r="A10" s="414" t="s">
        <v>489</v>
      </c>
      <c r="B10" s="414"/>
      <c r="C10" s="414"/>
    </row>
    <row r="11" spans="1:10" x14ac:dyDescent="0.25">
      <c r="A11" s="171" t="s">
        <v>486</v>
      </c>
      <c r="B11" s="171" t="s">
        <v>485</v>
      </c>
      <c r="C11" s="171" t="s">
        <v>410</v>
      </c>
    </row>
    <row r="12" spans="1:10" x14ac:dyDescent="0.25">
      <c r="A12" s="55" t="s">
        <v>478</v>
      </c>
      <c r="B12" s="55" t="s">
        <v>487</v>
      </c>
      <c r="C12" s="55">
        <v>4200</v>
      </c>
    </row>
    <row r="13" spans="1:10" x14ac:dyDescent="0.25">
      <c r="A13" s="55" t="s">
        <v>479</v>
      </c>
      <c r="B13" s="55" t="s">
        <v>273</v>
      </c>
      <c r="C13" s="55">
        <v>4350</v>
      </c>
    </row>
    <row r="14" spans="1:10" x14ac:dyDescent="0.25">
      <c r="A14" s="55" t="s">
        <v>260</v>
      </c>
      <c r="B14" s="55" t="s">
        <v>488</v>
      </c>
      <c r="C14" s="55">
        <v>1000</v>
      </c>
    </row>
    <row r="15" spans="1:10" x14ac:dyDescent="0.25">
      <c r="A15" s="55" t="s">
        <v>480</v>
      </c>
      <c r="B15" s="55" t="s">
        <v>274</v>
      </c>
      <c r="C15" s="55">
        <v>2000</v>
      </c>
    </row>
    <row r="16" spans="1:10" x14ac:dyDescent="0.25">
      <c r="A16" s="134" t="s">
        <v>358</v>
      </c>
      <c r="B16" s="135"/>
      <c r="C16" s="135"/>
      <c r="D16" s="135"/>
      <c r="E16" s="135"/>
      <c r="F16" s="135"/>
      <c r="G16" s="135"/>
    </row>
    <row r="17" spans="1:7" x14ac:dyDescent="0.25">
      <c r="A17" s="135" t="s">
        <v>490</v>
      </c>
      <c r="B17" s="135"/>
      <c r="C17" s="135"/>
      <c r="D17" s="135"/>
      <c r="E17" s="135"/>
      <c r="F17" s="135"/>
      <c r="G17" s="135"/>
    </row>
    <row r="18" spans="1:7" ht="20.25" customHeight="1" x14ac:dyDescent="0.25">
      <c r="A18" s="135" t="s">
        <v>491</v>
      </c>
      <c r="B18" s="135"/>
      <c r="C18" s="135"/>
      <c r="D18" s="135"/>
      <c r="E18" s="135"/>
      <c r="F18" s="135"/>
      <c r="G18" s="135"/>
    </row>
    <row r="19" spans="1:7" ht="33" customHeight="1" x14ac:dyDescent="0.25">
      <c r="A19" s="412" t="s">
        <v>492</v>
      </c>
      <c r="B19" s="412"/>
      <c r="C19" s="412"/>
      <c r="D19" s="412"/>
      <c r="E19" s="412"/>
      <c r="F19" s="412"/>
      <c r="G19" s="412"/>
    </row>
    <row r="20" spans="1:7" x14ac:dyDescent="0.25">
      <c r="A20" s="135"/>
      <c r="B20" s="172" t="s">
        <v>493</v>
      </c>
      <c r="C20" s="135"/>
      <c r="D20" s="135"/>
      <c r="E20" s="135"/>
      <c r="F20" s="135"/>
      <c r="G20" s="135"/>
    </row>
    <row r="21" spans="1:7" x14ac:dyDescent="0.25">
      <c r="A21" s="135"/>
      <c r="B21" s="172" t="s">
        <v>494</v>
      </c>
      <c r="C21" s="135"/>
      <c r="D21" s="135"/>
      <c r="E21" s="135"/>
      <c r="F21" s="135"/>
      <c r="G21" s="135"/>
    </row>
    <row r="22" spans="1:7" x14ac:dyDescent="0.25">
      <c r="A22" s="135"/>
      <c r="B22" s="172" t="s">
        <v>495</v>
      </c>
      <c r="C22" s="135"/>
      <c r="D22" s="135"/>
      <c r="E22" s="135"/>
      <c r="F22" s="135"/>
      <c r="G22" s="135"/>
    </row>
    <row r="23" spans="1:7" x14ac:dyDescent="0.25">
      <c r="A23" s="135"/>
      <c r="B23" s="172" t="s">
        <v>496</v>
      </c>
      <c r="C23" s="135"/>
      <c r="D23" s="135"/>
      <c r="E23" s="135"/>
      <c r="F23" s="135"/>
      <c r="G23" s="135"/>
    </row>
    <row r="24" spans="1:7" x14ac:dyDescent="0.25">
      <c r="A24" s="135"/>
      <c r="B24" s="172" t="s">
        <v>261</v>
      </c>
      <c r="C24" s="135"/>
      <c r="D24" s="135"/>
      <c r="E24" s="135"/>
      <c r="F24" s="135"/>
      <c r="G24" s="135"/>
    </row>
    <row r="25" spans="1:7" ht="21.75" customHeight="1" x14ac:dyDescent="0.25">
      <c r="A25" s="135" t="s">
        <v>796</v>
      </c>
      <c r="B25" s="135"/>
      <c r="C25" s="135"/>
      <c r="D25" s="135"/>
      <c r="E25" s="135"/>
      <c r="F25" s="135"/>
      <c r="G25" s="135"/>
    </row>
    <row r="26" spans="1:7" ht="23.25" customHeight="1" x14ac:dyDescent="0.25">
      <c r="A26" s="135" t="s">
        <v>315</v>
      </c>
      <c r="B26" s="135"/>
      <c r="C26" s="135"/>
      <c r="D26" s="135"/>
      <c r="E26" s="135"/>
      <c r="F26" s="135"/>
      <c r="G26" s="135"/>
    </row>
    <row r="27" spans="1:7" ht="20.25" customHeight="1" x14ac:dyDescent="0.25">
      <c r="A27" s="135" t="s">
        <v>316</v>
      </c>
      <c r="B27" s="135"/>
      <c r="C27" s="135"/>
      <c r="D27" s="135"/>
      <c r="E27" s="135"/>
      <c r="F27" s="135"/>
      <c r="G27" s="135"/>
    </row>
  </sheetData>
  <mergeCells count="4">
    <mergeCell ref="A19:G19"/>
    <mergeCell ref="A3:F3"/>
    <mergeCell ref="A9:E9"/>
    <mergeCell ref="A10:C10"/>
  </mergeCells>
  <phoneticPr fontId="2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Named Ranges</vt:lpstr>
      </vt:variant>
      <vt:variant>
        <vt:i4>13</vt:i4>
      </vt:variant>
    </vt:vector>
  </HeadingPairs>
  <TitlesOfParts>
    <vt:vector size="34" baseType="lpstr">
      <vt:lpstr>Bài mở đầu</vt:lpstr>
      <vt:lpstr>Bai 1</vt:lpstr>
      <vt:lpstr>Bai 2</vt:lpstr>
      <vt:lpstr>Bai 3</vt:lpstr>
      <vt:lpstr>Bai 4</vt:lpstr>
      <vt:lpstr>Bai 5</vt:lpstr>
      <vt:lpstr>Bai 6</vt:lpstr>
      <vt:lpstr>Bai 7</vt:lpstr>
      <vt:lpstr>Bai 8</vt:lpstr>
      <vt:lpstr>Bai 9</vt:lpstr>
      <vt:lpstr>Bai 10</vt:lpstr>
      <vt:lpstr>Bai 11</vt:lpstr>
      <vt:lpstr>Bai 12</vt:lpstr>
      <vt:lpstr>Bai 13</vt:lpstr>
      <vt:lpstr>Bai 14</vt:lpstr>
      <vt:lpstr>Bai 15</vt:lpstr>
      <vt:lpstr>Bai 16</vt:lpstr>
      <vt:lpstr>Bai 17</vt:lpstr>
      <vt:lpstr>Bai 18</vt:lpstr>
      <vt:lpstr>Bai 19</vt:lpstr>
      <vt:lpstr>Bai 20</vt:lpstr>
      <vt:lpstr>'Bai 13'!Criteria</vt:lpstr>
      <vt:lpstr>'Bai 15'!Criteria</vt:lpstr>
      <vt:lpstr>'Bai 16'!Criteria</vt:lpstr>
      <vt:lpstr>'Bai 17'!Criteria</vt:lpstr>
      <vt:lpstr>'Bai 18'!Criteria</vt:lpstr>
      <vt:lpstr>'Bai 20'!Criteria</vt:lpstr>
      <vt:lpstr>'Bai 13'!Extract</vt:lpstr>
      <vt:lpstr>'Bai 14'!Extract</vt:lpstr>
      <vt:lpstr>'Bai 15'!Extract</vt:lpstr>
      <vt:lpstr>'Bai 16'!Extract</vt:lpstr>
      <vt:lpstr>'Bai 17'!Extract</vt:lpstr>
      <vt:lpstr>'Bai 18'!Extract</vt:lpstr>
      <vt:lpstr>'Bai 20'!Extract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Khang</dc:creator>
  <cp:lastModifiedBy>Thịnh Trần Tấn</cp:lastModifiedBy>
  <cp:lastPrinted>2011-11-08T14:51:18Z</cp:lastPrinted>
  <dcterms:created xsi:type="dcterms:W3CDTF">2005-12-10T04:55:27Z</dcterms:created>
  <dcterms:modified xsi:type="dcterms:W3CDTF">2024-07-31T09:42:43Z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UỲNH BÁ HỌC">
    <vt:lpwstr>HUỲNH BÁ HỌC</vt:lpwstr>
  </property>
</Properties>
</file>