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8830" windowHeight="12855"/>
  </bookViews>
  <sheets>
    <sheet name="Service Costs" sheetId="1" r:id="rId1"/>
    <sheet name="Helper" sheetId="2" r:id="rId2"/>
    <sheet name="autofill" sheetId="3" r:id="rId3"/>
  </sheets>
  <definedNames>
    <definedName name="Gen1_Run_Hours">Helper!$C$19</definedName>
    <definedName name="Gen1_Run_Time">Helper!$C$19</definedName>
    <definedName name="Gen2_Run_Hours">Helper!$C$20</definedName>
    <definedName name="Gen2_Run_Time">Helper!$C$20</definedName>
    <definedName name="Gen3_Run_Hours">Helper!$C$21</definedName>
    <definedName name="Gen3_Run_Time">Helper!$C$21</definedName>
    <definedName name="Gen4_Run_Hours">Helper!$C$22</definedName>
    <definedName name="Gen4_Run_Time">Helper!$C$22</definedName>
    <definedName name="Gen5_Run_Hours">Helper!$C$23</definedName>
    <definedName name="Gen5_Run_Time">Helper!$C$23</definedName>
    <definedName name="Gen6_Run_Hours">Helper!$C$24</definedName>
    <definedName name="Gen6_Run_Time">Helper!$C$24</definedName>
    <definedName name="Gen7_Run_Hours">Helper!$C$25</definedName>
    <definedName name="Gen7_Run_Time">Helper!$C$25</definedName>
    <definedName name="Gen8_Run_Hours">Helper!$C$26</definedName>
    <definedName name="Gen8_Run_Time">Helper!$C$26</definedName>
    <definedName name="Seconds_in_a_day">Helper!$B$13</definedName>
    <definedName name="Seconds_in_a_Month__30d">Helper!$B$15</definedName>
    <definedName name="Seconds_in_a_week">Helper!$B$14</definedName>
    <definedName name="Seconds_in_a_Year">Helper!$B$16</definedName>
    <definedName name="Seconds_in_an_hour">Helper!$B$12</definedName>
    <definedName name="Total_Days">Helper!$B$7</definedName>
    <definedName name="Total_Hours">Helper!$B$6</definedName>
    <definedName name="Total_Minutes">Helper!$B$5</definedName>
    <definedName name="Total_Months__30d">Helper!$B$9</definedName>
    <definedName name="Total_Seconds">Helper!$B$4</definedName>
    <definedName name="Total_Weeks">Helper!$B$8</definedName>
    <definedName name="Total_Years">Helper!$B$10</definedName>
  </definedNames>
  <calcPr calcId="145621"/>
</workbook>
</file>

<file path=xl/calcChain.xml><?xml version="1.0" encoding="utf-8"?>
<calcChain xmlns="http://schemas.openxmlformats.org/spreadsheetml/2006/main">
  <c r="E19" i="1" l="1"/>
  <c r="F19" i="1"/>
  <c r="G19" i="1"/>
  <c r="H19" i="1"/>
  <c r="I19" i="1"/>
  <c r="J19" i="1"/>
  <c r="K19" i="1"/>
  <c r="L19" i="1"/>
  <c r="E7" i="1"/>
  <c r="E9" i="1"/>
  <c r="C20" i="2"/>
  <c r="F6" i="1" s="1"/>
  <c r="C21" i="2"/>
  <c r="G18" i="1" s="1"/>
  <c r="C22" i="2"/>
  <c r="H18" i="1" s="1"/>
  <c r="C23" i="2"/>
  <c r="I18" i="1" s="1"/>
  <c r="C24" i="2"/>
  <c r="J18" i="1" s="1"/>
  <c r="C25" i="2"/>
  <c r="K18" i="1" s="1"/>
  <c r="C26" i="2"/>
  <c r="L18" i="1" s="1"/>
  <c r="C19" i="2"/>
  <c r="E6" i="1" s="1"/>
  <c r="D2" i="1"/>
  <c r="F2" i="1" s="1"/>
  <c r="H2" i="1" s="1"/>
  <c r="B16" i="2"/>
  <c r="B15" i="2"/>
  <c r="B14" i="2"/>
  <c r="B13" i="2"/>
  <c r="B12" i="2"/>
  <c r="B10" i="2"/>
  <c r="B9" i="2"/>
  <c r="B8" i="2"/>
  <c r="B7" i="2"/>
  <c r="B6" i="2"/>
  <c r="B5" i="2"/>
  <c r="B4" i="2"/>
  <c r="H20" i="1" l="1"/>
  <c r="F20" i="1"/>
  <c r="E20" i="1"/>
  <c r="K20" i="1"/>
  <c r="K22" i="1" s="1"/>
  <c r="L20" i="1"/>
  <c r="L22" i="1" s="1"/>
  <c r="J20" i="1"/>
  <c r="J22" i="1" s="1"/>
  <c r="I20" i="1"/>
  <c r="I22" i="1" s="1"/>
  <c r="G20" i="1"/>
  <c r="G22" i="1" s="1"/>
  <c r="F18" i="1"/>
  <c r="E18" i="1"/>
  <c r="E22" i="1" s="1"/>
  <c r="F9" i="1"/>
  <c r="H9" i="1" s="1"/>
  <c r="J9" i="1" s="1"/>
  <c r="L9" i="1" s="1"/>
  <c r="E8" i="1"/>
  <c r="G8" i="1" s="1"/>
  <c r="I8" i="1" s="1"/>
  <c r="K8" i="1" s="1"/>
  <c r="E11" i="1"/>
  <c r="G11" i="1" s="1"/>
  <c r="I11" i="1" s="1"/>
  <c r="K11" i="1" s="1"/>
  <c r="G7" i="1"/>
  <c r="I7" i="1" s="1"/>
  <c r="K7" i="1" s="1"/>
  <c r="F11" i="1"/>
  <c r="H11" i="1" s="1"/>
  <c r="J11" i="1" s="1"/>
  <c r="L11" i="1" s="1"/>
  <c r="E10" i="1"/>
  <c r="G10" i="1" s="1"/>
  <c r="I10" i="1" s="1"/>
  <c r="K10" i="1" s="1"/>
  <c r="G9" i="1"/>
  <c r="I9" i="1" s="1"/>
  <c r="K9" i="1" s="1"/>
  <c r="F8" i="1"/>
  <c r="H8" i="1" s="1"/>
  <c r="J8" i="1" s="1"/>
  <c r="L8" i="1" s="1"/>
  <c r="F10" i="1"/>
  <c r="H10" i="1" s="1"/>
  <c r="J10" i="1" s="1"/>
  <c r="L10" i="1" s="1"/>
  <c r="F7" i="1"/>
  <c r="H7" i="1" s="1"/>
  <c r="J7" i="1" s="1"/>
  <c r="L7" i="1" s="1"/>
  <c r="H6" i="1"/>
  <c r="G6" i="1"/>
  <c r="H22" i="1"/>
  <c r="F22" i="1" l="1"/>
  <c r="J6" i="1"/>
  <c r="I6" i="1"/>
  <c r="F13" i="1"/>
  <c r="E13" i="1"/>
  <c r="H13" i="1"/>
  <c r="G13" i="1"/>
  <c r="L23" i="1"/>
  <c r="J13" i="1" l="1"/>
  <c r="L6" i="1"/>
  <c r="L13" i="1" s="1"/>
  <c r="K6" i="1"/>
  <c r="K13" i="1" s="1"/>
  <c r="I13" i="1"/>
  <c r="L14" i="1" l="1"/>
</calcChain>
</file>

<file path=xl/sharedStrings.xml><?xml version="1.0" encoding="utf-8"?>
<sst xmlns="http://schemas.openxmlformats.org/spreadsheetml/2006/main" count="94" uniqueCount="64">
  <si>
    <t>Oil &amp; Filter</t>
  </si>
  <si>
    <t>Tune Up</t>
  </si>
  <si>
    <t>Top Overhaul</t>
  </si>
  <si>
    <t>Inframe Overhaul</t>
  </si>
  <si>
    <t>Run Hours</t>
  </si>
  <si>
    <t>Item</t>
  </si>
  <si>
    <t>Generator Running Costs</t>
  </si>
  <si>
    <t>Number Starts</t>
  </si>
  <si>
    <t>Starter Motor Replacement</t>
  </si>
  <si>
    <t>Oil &amp; Filter every 100hrs</t>
  </si>
  <si>
    <t>Tune Up every 3000hrs</t>
  </si>
  <si>
    <t>First Occurance (hrs)</t>
  </si>
  <si>
    <t>Interval (hrs)</t>
  </si>
  <si>
    <t>Fixed Service hours</t>
  </si>
  <si>
    <t>Recurring Service hours</t>
  </si>
  <si>
    <t>Start Costs</t>
  </si>
  <si>
    <t>t</t>
  </si>
  <si>
    <t>Gen1RunCnt</t>
  </si>
  <si>
    <t>Gen2RunCnt</t>
  </si>
  <si>
    <t>Gen3RunCnt</t>
  </si>
  <si>
    <t>Gen4RunCnt</t>
  </si>
  <si>
    <t>Gen5RunCnt</t>
  </si>
  <si>
    <t>Gen6RunCnt</t>
  </si>
  <si>
    <t>Gen7RunCnt</t>
  </si>
  <si>
    <t>Gen8RunCnt</t>
  </si>
  <si>
    <t>This sheet is just an example of what will be in the final output.  This data will be overwritten.</t>
  </si>
  <si>
    <t>Item Cost</t>
  </si>
  <si>
    <t>Total:</t>
  </si>
  <si>
    <t>Gen1 Cost</t>
  </si>
  <si>
    <t>Total all Generators</t>
  </si>
  <si>
    <t>Gen2 Cost</t>
  </si>
  <si>
    <t>Gen3 Cost</t>
  </si>
  <si>
    <t>Gen4 Cost</t>
  </si>
  <si>
    <t>Gen5 Cost</t>
  </si>
  <si>
    <t>Gen6 Cost</t>
  </si>
  <si>
    <t>Gen7 Cost</t>
  </si>
  <si>
    <t>Gen8 Cost</t>
  </si>
  <si>
    <t>years</t>
  </si>
  <si>
    <t>months</t>
  </si>
  <si>
    <t>days</t>
  </si>
  <si>
    <t>Helper functions and numbers - do not edit</t>
  </si>
  <si>
    <t>Simulation Run time:</t>
  </si>
  <si>
    <t>Total Seconds:</t>
  </si>
  <si>
    <t>Total Minutes:</t>
  </si>
  <si>
    <t>Total Hours:</t>
  </si>
  <si>
    <t>Total Days:</t>
  </si>
  <si>
    <t>Total Weeks:</t>
  </si>
  <si>
    <t>Total Months (30d):</t>
  </si>
  <si>
    <t>Total Years:</t>
  </si>
  <si>
    <t>Seconds in an hour</t>
  </si>
  <si>
    <t>Seconds in a day</t>
  </si>
  <si>
    <t>Seconds in a week</t>
  </si>
  <si>
    <t>Seconds in a Month (30d)</t>
  </si>
  <si>
    <t>Seconds in a Year</t>
  </si>
  <si>
    <t>Approximate Run Time:</t>
  </si>
  <si>
    <t>Max Values From Sim:</t>
  </si>
  <si>
    <t>Gen1 Run Hours</t>
  </si>
  <si>
    <t>Gen3 Run Hours</t>
  </si>
  <si>
    <t>Gen4 Run Hours</t>
  </si>
  <si>
    <t>Gen5 Run Hours</t>
  </si>
  <si>
    <t>Gen6 Run Hours</t>
  </si>
  <si>
    <t>Gen7 Run Hours</t>
  </si>
  <si>
    <t>Gen8 Run Hours</t>
  </si>
  <si>
    <t>Gen2 Run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</si>
</sst>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rgb="FF3741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/>
    <xf numFmtId="0" fontId="1" fillId="2" borderId="3" applyNumberFormat="0" applyFont="0" applyAlignment="0" applyProtection="0"/>
    <xf numFmtId="0" fontId="6" fillId="0" borderId="4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5" fillId="0" borderId="0" xfId="5"/>
    <xf numFmtId="0" fontId="5" fillId="0" borderId="0" xfId="5" applyFill="1"/>
    <xf numFmtId="0" fontId="3" fillId="0" borderId="1" xfId="3"/>
    <xf numFmtId="0" fontId="2" fillId="0" borderId="1" xfId="2" applyBorder="1"/>
    <xf numFmtId="165" fontId="0" fillId="0" borderId="0" xfId="1" applyNumberFormat="1" applyFont="1"/>
    <xf numFmtId="0" fontId="6" fillId="0" borderId="0" xfId="0" applyFont="1"/>
    <xf numFmtId="165" fontId="0" fillId="0" borderId="0" xfId="0" applyNumberFormat="1"/>
    <xf numFmtId="0" fontId="0" fillId="0" borderId="0" xfId="0"/>
    <xf numFmtId="0" fontId="5" fillId="0" borderId="0" xfId="5"/>
    <xf numFmtId="0" fontId="5" fillId="0" borderId="0" xfId="5" applyFill="1"/>
    <xf numFmtId="0" fontId="4" fillId="0" borderId="2" xfId="4"/>
    <xf numFmtId="165" fontId="0" fillId="0" borderId="0" xfId="1" applyNumberFormat="1" applyFont="1"/>
    <xf numFmtId="2" fontId="0" fillId="0" borderId="0" xfId="0" applyNumberFormat="1"/>
    <xf numFmtId="0" fontId="1" fillId="3" borderId="0" xfId="8"/>
    <xf numFmtId="165" fontId="1" fillId="3" borderId="0" xfId="8" applyNumberFormat="1"/>
    <xf numFmtId="0" fontId="6" fillId="3" borderId="4" xfId="7" applyFill="1"/>
    <xf numFmtId="165" fontId="6" fillId="3" borderId="4" xfId="7" applyNumberFormat="1" applyFill="1"/>
    <xf numFmtId="0" fontId="0" fillId="0" borderId="0" xfId="0" applyNumberFormat="1"/>
    <xf numFmtId="0" fontId="7" fillId="0" borderId="0" xfId="0" applyNumberFormat="1" applyFont="1"/>
    <xf numFmtId="0" fontId="0" fillId="2" borderId="3" xfId="6" applyNumberFormat="1" applyFont="1"/>
  </cellXfs>
  <cellStyles count="9">
    <cellStyle name="20% - Accent5" xfId="8" builtinId="46"/>
    <cellStyle name="Currency" xfId="1" builtinId="4"/>
    <cellStyle name="Heading 1" xfId="3" builtinId="16"/>
    <cellStyle name="Heading 3" xfId="4" builtinId="18"/>
    <cellStyle name="Normal" xfId="0" builtinId="0"/>
    <cellStyle name="Normal 2" xfId="5"/>
    <cellStyle name="Note" xfId="6" builtinId="10"/>
    <cellStyle name="Title" xfId="2" builtinId="15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"/>
  <sheetViews>
    <sheetView tabSelected="1" workbookViewId="0">
      <selection activeCell="E18" sqref="E18"/>
    </sheetView>
  </sheetViews>
  <sheetFormatPr defaultRowHeight="15" x14ac:dyDescent="0.25"/>
  <cols>
    <col min="1" max="1" width="20.140625" customWidth="1"/>
    <col min="2" max="2" width="12.42578125" bestFit="1" customWidth="1"/>
    <col min="3" max="3" width="23" customWidth="1"/>
    <col min="4" max="4" width="10.5703125" style="8" customWidth="1"/>
    <col min="5" max="8" width="11.85546875" customWidth="1"/>
    <col min="9" max="9" width="11.85546875" style="8" customWidth="1"/>
    <col min="10" max="15" width="11.85546875" customWidth="1"/>
  </cols>
  <sheetData>
    <row r="1" spans="1:14" ht="23.25" thickBot="1" x14ac:dyDescent="0.35">
      <c r="A1" s="4" t="s">
        <v>6</v>
      </c>
    </row>
    <row r="2" spans="1:14" s="9" customFormat="1" ht="15.75" thickTop="1" x14ac:dyDescent="0.25">
      <c r="C2" t="s">
        <v>54</v>
      </c>
      <c r="D2" s="8">
        <f>ROUNDDOWN(Total_Seconds/Seconds_in_a_Year,0)</f>
        <v>0</v>
      </c>
      <c r="E2" t="s">
        <v>37</v>
      </c>
      <c r="F2">
        <f>ROUNDDOWN((Total_Seconds-D2*Seconds_in_a_Year)/Seconds_in_a_Month__30d,0)</f>
        <v>5</v>
      </c>
      <c r="G2" t="s">
        <v>38</v>
      </c>
      <c r="H2">
        <f>ROUND((Total_Seconds-(F2*Seconds_in_a_Month__30d))/Seconds_in_a_day,0)</f>
        <v>25</v>
      </c>
      <c r="I2" s="8" t="s">
        <v>39</v>
      </c>
    </row>
    <row r="4" spans="1:14" ht="20.25" thickBot="1" x14ac:dyDescent="0.35">
      <c r="A4" s="3" t="s">
        <v>13</v>
      </c>
    </row>
    <row r="5" spans="1:14" ht="16.5" thickTop="1" thickBot="1" x14ac:dyDescent="0.3">
      <c r="A5" s="11" t="s">
        <v>4</v>
      </c>
      <c r="B5" s="11"/>
      <c r="C5" s="11" t="s">
        <v>5</v>
      </c>
      <c r="D5" s="11" t="s">
        <v>26</v>
      </c>
      <c r="E5" s="11" t="s">
        <v>28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</row>
    <row r="6" spans="1:14" x14ac:dyDescent="0.25">
      <c r="A6">
        <v>250</v>
      </c>
      <c r="B6" s="1"/>
      <c r="C6" s="9" t="s">
        <v>0</v>
      </c>
      <c r="D6" s="5">
        <v>500</v>
      </c>
      <c r="E6" s="12">
        <f t="shared" ref="E6:E11" ca="1" si="0">IF(C6&lt;&gt;"",IF(Gen1_Run_Hours&gt;$A6,$D6,0),0)</f>
        <v>500</v>
      </c>
      <c r="F6" s="12">
        <f t="shared" ref="F6:F11" ca="1" si="1">IF(D6&lt;&gt;"",IF(Gen2_Run_Hours&gt;$A6,$D6,0),0)</f>
        <v>500</v>
      </c>
      <c r="G6" s="12">
        <f t="shared" ref="G6:G11" ca="1" si="2">IF(E6&lt;&gt;"",IF(Gen3_Run_Hours&gt;$A6,$D6,0),0)</f>
        <v>500</v>
      </c>
      <c r="H6" s="12">
        <f t="shared" ref="H6:H11" ca="1" si="3">IF(F6&lt;&gt;"",IF(Gen4_Run_Hours&gt;$A6,$D6,0),0)</f>
        <v>0</v>
      </c>
      <c r="I6" s="12">
        <f t="shared" ref="I6:I11" ca="1" si="4">IF(G6&lt;&gt;"",IF(Gen5_Run_Hours&gt;$A6,$D6,0),0)</f>
        <v>0</v>
      </c>
      <c r="J6" s="12">
        <f t="shared" ref="J6:J11" ca="1" si="5">IF(H6&lt;&gt;"",IF(Gen6_Run_Hours&gt;$A6,$D6,0),0)</f>
        <v>0</v>
      </c>
      <c r="K6" s="12">
        <f t="shared" ref="K6:K11" ca="1" si="6">IF(I6&lt;&gt;"",IF(Gen7_Run_Hours&gt;$A6,$D6,0),0)</f>
        <v>0</v>
      </c>
      <c r="L6" s="12">
        <f t="shared" ref="L6:L11" ca="1" si="7">IF(J6&lt;&gt;"",IF(Gen8_Run_Hours&gt;$A6,$D6,0),0)</f>
        <v>0</v>
      </c>
    </row>
    <row r="7" spans="1:14" x14ac:dyDescent="0.25">
      <c r="B7" s="1"/>
      <c r="C7" s="9"/>
      <c r="D7" s="12"/>
      <c r="E7" s="12">
        <f t="shared" si="0"/>
        <v>0</v>
      </c>
      <c r="F7" s="12">
        <f t="shared" si="1"/>
        <v>0</v>
      </c>
      <c r="G7" s="12">
        <f t="shared" ca="1" si="2"/>
        <v>0</v>
      </c>
      <c r="H7" s="12">
        <f t="shared" ca="1" si="3"/>
        <v>0</v>
      </c>
      <c r="I7" s="12">
        <f t="shared" ca="1" si="4"/>
        <v>0</v>
      </c>
      <c r="J7" s="12">
        <f t="shared" ca="1" si="5"/>
        <v>0</v>
      </c>
      <c r="K7" s="12">
        <f t="shared" ca="1" si="6"/>
        <v>0</v>
      </c>
      <c r="L7" s="12">
        <f t="shared" ca="1" si="7"/>
        <v>0</v>
      </c>
    </row>
    <row r="8" spans="1:14" x14ac:dyDescent="0.25">
      <c r="A8">
        <v>1000</v>
      </c>
      <c r="B8" s="2"/>
      <c r="C8" s="10" t="s">
        <v>1</v>
      </c>
      <c r="D8" s="12">
        <v>600</v>
      </c>
      <c r="E8" s="12">
        <f t="shared" ca="1" si="0"/>
        <v>600</v>
      </c>
      <c r="F8" s="12">
        <f t="shared" ca="1" si="1"/>
        <v>600</v>
      </c>
      <c r="G8" s="12">
        <f t="shared" ca="1" si="2"/>
        <v>600</v>
      </c>
      <c r="H8" s="12">
        <f t="shared" ca="1" si="3"/>
        <v>0</v>
      </c>
      <c r="I8" s="12">
        <f t="shared" ca="1" si="4"/>
        <v>0</v>
      </c>
      <c r="J8" s="12">
        <f t="shared" ca="1" si="5"/>
        <v>0</v>
      </c>
      <c r="K8" s="12">
        <f t="shared" ca="1" si="6"/>
        <v>0</v>
      </c>
      <c r="L8" s="12">
        <f t="shared" ca="1" si="7"/>
        <v>0</v>
      </c>
      <c r="N8" s="5"/>
    </row>
    <row r="9" spans="1:14" x14ac:dyDescent="0.25">
      <c r="B9" s="2"/>
      <c r="C9" s="10"/>
      <c r="D9" s="12"/>
      <c r="E9" s="12">
        <f t="shared" si="0"/>
        <v>0</v>
      </c>
      <c r="F9" s="12">
        <f t="shared" si="1"/>
        <v>0</v>
      </c>
      <c r="G9" s="12">
        <f t="shared" ca="1" si="2"/>
        <v>0</v>
      </c>
      <c r="H9" s="12">
        <f t="shared" ca="1" si="3"/>
        <v>0</v>
      </c>
      <c r="I9" s="12">
        <f t="shared" ca="1" si="4"/>
        <v>0</v>
      </c>
      <c r="J9" s="12">
        <f t="shared" ca="1" si="5"/>
        <v>0</v>
      </c>
      <c r="K9" s="12">
        <f t="shared" ca="1" si="6"/>
        <v>0</v>
      </c>
      <c r="L9" s="12">
        <f t="shared" ca="1" si="7"/>
        <v>0</v>
      </c>
      <c r="N9" s="5"/>
    </row>
    <row r="10" spans="1:14" x14ac:dyDescent="0.25">
      <c r="A10" s="1">
        <v>13000</v>
      </c>
      <c r="B10" s="1"/>
      <c r="C10" s="9" t="s">
        <v>2</v>
      </c>
      <c r="D10" s="12">
        <v>25000</v>
      </c>
      <c r="E10" s="12">
        <f t="shared" ca="1" si="0"/>
        <v>0</v>
      </c>
      <c r="F10" s="12">
        <f t="shared" ca="1" si="1"/>
        <v>0</v>
      </c>
      <c r="G10" s="12">
        <f t="shared" ca="1" si="2"/>
        <v>0</v>
      </c>
      <c r="H10" s="12">
        <f t="shared" ca="1" si="3"/>
        <v>0</v>
      </c>
      <c r="I10" s="12">
        <f t="shared" ca="1" si="4"/>
        <v>0</v>
      </c>
      <c r="J10" s="12">
        <f t="shared" ca="1" si="5"/>
        <v>0</v>
      </c>
      <c r="K10" s="12">
        <f t="shared" ca="1" si="6"/>
        <v>0</v>
      </c>
      <c r="L10" s="12">
        <f t="shared" ca="1" si="7"/>
        <v>0</v>
      </c>
      <c r="N10" s="5"/>
    </row>
    <row r="11" spans="1:14" x14ac:dyDescent="0.25">
      <c r="A11" s="1">
        <v>26000</v>
      </c>
      <c r="B11" s="1"/>
      <c r="C11" s="9" t="s">
        <v>3</v>
      </c>
      <c r="D11" s="12">
        <v>45000</v>
      </c>
      <c r="E11" s="12">
        <f t="shared" ca="1" si="0"/>
        <v>0</v>
      </c>
      <c r="F11" s="12">
        <f t="shared" ca="1" si="1"/>
        <v>0</v>
      </c>
      <c r="G11" s="12">
        <f t="shared" ca="1" si="2"/>
        <v>0</v>
      </c>
      <c r="H11" s="12">
        <f t="shared" ca="1" si="3"/>
        <v>0</v>
      </c>
      <c r="I11" s="12">
        <f t="shared" ca="1" si="4"/>
        <v>0</v>
      </c>
      <c r="J11" s="12">
        <f t="shared" ca="1" si="5"/>
        <v>0</v>
      </c>
      <c r="K11" s="12">
        <f t="shared" ca="1" si="6"/>
        <v>0</v>
      </c>
      <c r="L11" s="12">
        <f t="shared" ca="1" si="7"/>
        <v>0</v>
      </c>
      <c r="N11" s="5"/>
    </row>
    <row r="12" spans="1:14" x14ac:dyDescent="0.25">
      <c r="D12"/>
      <c r="E12" s="8"/>
    </row>
    <row r="13" spans="1:14" x14ac:dyDescent="0.25">
      <c r="D13" s="14" t="s">
        <v>27</v>
      </c>
      <c r="E13" s="15">
        <f ca="1">SUM(E6:E11)</f>
        <v>1100</v>
      </c>
      <c r="F13" s="15">
        <f t="shared" ref="F13:L13" ca="1" si="8">SUM(F6:F11)</f>
        <v>1100</v>
      </c>
      <c r="G13" s="15">
        <f t="shared" ca="1" si="8"/>
        <v>1100</v>
      </c>
      <c r="H13" s="15">
        <f t="shared" ca="1" si="8"/>
        <v>0</v>
      </c>
      <c r="I13" s="15">
        <f t="shared" ca="1" si="8"/>
        <v>0</v>
      </c>
      <c r="J13" s="15">
        <f t="shared" ca="1" si="8"/>
        <v>0</v>
      </c>
      <c r="K13" s="15">
        <f t="shared" ca="1" si="8"/>
        <v>0</v>
      </c>
      <c r="L13" s="15">
        <f t="shared" ca="1" si="8"/>
        <v>0</v>
      </c>
    </row>
    <row r="14" spans="1:14" ht="15.75" thickBot="1" x14ac:dyDescent="0.3">
      <c r="J14" s="16" t="s">
        <v>29</v>
      </c>
      <c r="K14" s="16"/>
      <c r="L14" s="17">
        <f ca="1">SUM(E13:L13)</f>
        <v>3300</v>
      </c>
    </row>
    <row r="15" spans="1:14" ht="15.75" thickTop="1" x14ac:dyDescent="0.25"/>
    <row r="16" spans="1:14" ht="20.25" thickBot="1" x14ac:dyDescent="0.35">
      <c r="A16" s="3" t="s">
        <v>14</v>
      </c>
    </row>
    <row r="17" spans="1:12" ht="16.5" thickTop="1" thickBot="1" x14ac:dyDescent="0.3">
      <c r="A17" s="11" t="s">
        <v>11</v>
      </c>
      <c r="B17" s="11" t="s">
        <v>12</v>
      </c>
      <c r="C17" s="11" t="s">
        <v>5</v>
      </c>
      <c r="D17" s="11" t="s">
        <v>26</v>
      </c>
      <c r="E17" s="11" t="s">
        <v>28</v>
      </c>
      <c r="F17" s="11" t="s">
        <v>30</v>
      </c>
      <c r="G17" s="11" t="s">
        <v>31</v>
      </c>
      <c r="H17" s="11" t="s">
        <v>32</v>
      </c>
      <c r="I17" s="11" t="s">
        <v>33</v>
      </c>
      <c r="J17" s="11" t="s">
        <v>34</v>
      </c>
      <c r="K17" s="11" t="s">
        <v>35</v>
      </c>
      <c r="L17" s="11" t="s">
        <v>36</v>
      </c>
    </row>
    <row r="18" spans="1:12" x14ac:dyDescent="0.25">
      <c r="A18">
        <v>300</v>
      </c>
      <c r="B18">
        <v>100</v>
      </c>
      <c r="C18" s="1" t="s">
        <v>9</v>
      </c>
      <c r="D18" s="5">
        <v>500</v>
      </c>
      <c r="E18" s="7">
        <f ca="1">IF($C18&lt;&gt;"",ROUNDDOWN(Gen1_Run_Hours/$B18,0)*$D18,0)</f>
        <v>20500</v>
      </c>
      <c r="F18" s="7">
        <f ca="1">IF($C18&lt;&gt;"",ROUNDDOWN(Gen2_Run_Hours/$B18,0)*$D18,0)</f>
        <v>20500</v>
      </c>
      <c r="G18" s="7">
        <f ca="1">IF($C18&lt;&gt;"",ROUNDDOWN(Gen3_Run_Hours/$B18,0)*$D18,0)</f>
        <v>20500</v>
      </c>
      <c r="H18" s="7">
        <f ca="1">IF($C18&lt;&gt;"",ROUNDDOWN(Gen4_Run_Hours/$B18,0)*$D18,0)</f>
        <v>0</v>
      </c>
      <c r="I18" s="7">
        <f ca="1">IF($C18&lt;&gt;"",ROUNDDOWN(Gen5_Run_Hours/$B18,0)*$D18,0)</f>
        <v>0</v>
      </c>
      <c r="J18" s="7">
        <f ca="1">IF($C18&lt;&gt;"",ROUNDDOWN(Gen6_Run_Hours/$B18,0)*$D18,0)</f>
        <v>0</v>
      </c>
      <c r="K18" s="7">
        <f ca="1">IF($C18&lt;&gt;"",ROUNDDOWN(Gen7_Run_Hours/$B18,0)*$D18,0)</f>
        <v>0</v>
      </c>
      <c r="L18" s="7">
        <f ca="1">IF($C18&lt;&gt;"",ROUNDDOWN(Gen8_Run_Hours/$B18,0)*$D18,0)</f>
        <v>0</v>
      </c>
    </row>
    <row r="19" spans="1:12" x14ac:dyDescent="0.25">
      <c r="D19" s="5"/>
      <c r="E19" s="7">
        <f>IF($C19&lt;&gt;"",ROUNDDOWN(Gen1_Run_Hours/$B19,0)*$D19,0)</f>
        <v>0</v>
      </c>
      <c r="F19" s="7">
        <f>IF($C19&lt;&gt;"",ROUNDDOWN(Gen2_Run_Hours/$B19,0)*$D19,0)</f>
        <v>0</v>
      </c>
      <c r="G19" s="7">
        <f>IF($C19&lt;&gt;"",ROUNDDOWN(Gen3_Run_Hours/$B19,0)*$D19,0)</f>
        <v>0</v>
      </c>
      <c r="H19" s="7">
        <f>IF($C19&lt;&gt;"",ROUNDDOWN(Gen4_Run_Hours/$B19,0)*$D19,0)</f>
        <v>0</v>
      </c>
      <c r="I19" s="7">
        <f>IF($C19&lt;&gt;"",ROUNDDOWN(Gen5_Run_Hours/$B19,0)*$D19,0)</f>
        <v>0</v>
      </c>
      <c r="J19" s="7">
        <f>IF($C19&lt;&gt;"",ROUNDDOWN(Gen6_Run_Hours/$B19,0)*$D19,0)</f>
        <v>0</v>
      </c>
      <c r="K19" s="7">
        <f>IF($C19&lt;&gt;"",ROUNDDOWN(Gen7_Run_Hours/$B19,0)*$D19,0)</f>
        <v>0</v>
      </c>
      <c r="L19" s="7">
        <f>IF($C19&lt;&gt;"",ROUNDDOWN(Gen8_Run_Hours/$B19,0)*$D19,0)</f>
        <v>0</v>
      </c>
    </row>
    <row r="20" spans="1:12" x14ac:dyDescent="0.25">
      <c r="A20">
        <v>3000</v>
      </c>
      <c r="B20">
        <v>3000</v>
      </c>
      <c r="C20" t="s">
        <v>10</v>
      </c>
      <c r="D20" s="5">
        <v>600</v>
      </c>
      <c r="E20" s="7">
        <f ca="1">IF($C20&lt;&gt;"",ROUNDDOWN(Gen1_Run_Hours/$B20,0)*$D20,0)</f>
        <v>600</v>
      </c>
      <c r="F20" s="7">
        <f ca="1">IF($C20&lt;&gt;"",ROUNDDOWN(Gen2_Run_Hours/$B20,0)*$D20,0)</f>
        <v>600</v>
      </c>
      <c r="G20" s="7">
        <f ca="1">IF($C20&lt;&gt;"",ROUNDDOWN(Gen3_Run_Hours/$B20,0)*$D20,0)</f>
        <v>600</v>
      </c>
      <c r="H20" s="7">
        <f ca="1">IF($C20&lt;&gt;"",ROUNDDOWN(Gen4_Run_Hours/$B20,0)*$D20,0)</f>
        <v>0</v>
      </c>
      <c r="I20" s="7">
        <f ca="1">IF($C20&lt;&gt;"",ROUNDDOWN(Gen5_Run_Hours/$B20,0)*$D20,0)</f>
        <v>0</v>
      </c>
      <c r="J20" s="7">
        <f ca="1">IF($C20&lt;&gt;"",ROUNDDOWN(Gen6_Run_Hours/$B20,0)*$D20,0)</f>
        <v>0</v>
      </c>
      <c r="K20" s="7">
        <f ca="1">IF($C20&lt;&gt;"",ROUNDDOWN(Gen7_Run_Hours/$B20,0)*$D20,0)</f>
        <v>0</v>
      </c>
      <c r="L20" s="7">
        <f ca="1">IF($C20&lt;&gt;"",ROUNDDOWN(Gen8_Run_Hours/$B20,0)*$D20,0)</f>
        <v>0</v>
      </c>
    </row>
    <row r="22" spans="1:12" x14ac:dyDescent="0.25">
      <c r="D22" s="14" t="s">
        <v>27</v>
      </c>
      <c r="E22" s="15">
        <f t="shared" ref="E22:L22" ca="1" si="9">SUM(E18:E20)</f>
        <v>21100</v>
      </c>
      <c r="F22" s="15">
        <f t="shared" ca="1" si="9"/>
        <v>21100</v>
      </c>
      <c r="G22" s="15">
        <f t="shared" ca="1" si="9"/>
        <v>21100</v>
      </c>
      <c r="H22" s="15">
        <f t="shared" ca="1" si="9"/>
        <v>0</v>
      </c>
      <c r="I22" s="15">
        <f t="shared" ca="1" si="9"/>
        <v>0</v>
      </c>
      <c r="J22" s="15">
        <f t="shared" ca="1" si="9"/>
        <v>0</v>
      </c>
      <c r="K22" s="15">
        <f t="shared" ca="1" si="9"/>
        <v>0</v>
      </c>
      <c r="L22" s="15">
        <f t="shared" ca="1" si="9"/>
        <v>0</v>
      </c>
    </row>
    <row r="23" spans="1:12" ht="15.75" thickBot="1" x14ac:dyDescent="0.3">
      <c r="E23" s="5"/>
      <c r="J23" s="16" t="s">
        <v>29</v>
      </c>
      <c r="K23" s="16"/>
      <c r="L23" s="17">
        <f ca="1">SUM(E22:L22)</f>
        <v>63300</v>
      </c>
    </row>
    <row r="24" spans="1:12" ht="15.75" thickTop="1" x14ac:dyDescent="0.25"/>
    <row r="26" spans="1:12" ht="20.25" thickBot="1" x14ac:dyDescent="0.35">
      <c r="A26" s="3" t="s">
        <v>15</v>
      </c>
      <c r="D26"/>
    </row>
    <row r="27" spans="1:12" ht="16.5" thickTop="1" thickBot="1" x14ac:dyDescent="0.3">
      <c r="A27" s="11" t="s">
        <v>7</v>
      </c>
      <c r="B27" s="11"/>
      <c r="C27" s="11" t="s">
        <v>5</v>
      </c>
      <c r="D27" s="11" t="s">
        <v>26</v>
      </c>
      <c r="E27" s="11" t="s">
        <v>28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34</v>
      </c>
      <c r="K27" s="11" t="s">
        <v>35</v>
      </c>
      <c r="L27" s="11" t="s">
        <v>36</v>
      </c>
    </row>
    <row r="28" spans="1:12" x14ac:dyDescent="0.25">
      <c r="A28">
        <v>500</v>
      </c>
      <c r="C28" s="8" t="s">
        <v>8</v>
      </c>
      <c r="D28" s="5">
        <v>500</v>
      </c>
    </row>
    <row r="29" spans="1:12" x14ac:dyDescent="0.25">
      <c r="C29" s="5"/>
      <c r="D29"/>
    </row>
    <row r="31" spans="1:12" x14ac:dyDescent="0.25">
      <c r="A31" s="1"/>
      <c r="B31" s="1"/>
      <c r="C31" s="1"/>
      <c r="D31" s="9"/>
      <c r="E31" s="1"/>
      <c r="F31" s="1"/>
      <c r="G31" s="1"/>
      <c r="H31" s="1"/>
      <c r="I31" s="9"/>
    </row>
    <row r="33" spans="1:9" x14ac:dyDescent="0.25">
      <c r="A33" s="1"/>
      <c r="B33" s="1"/>
      <c r="C33" s="1"/>
      <c r="D33" s="9"/>
      <c r="E33" s="1"/>
      <c r="F33" s="1"/>
      <c r="G33" s="1"/>
      <c r="H33" s="1"/>
      <c r="I33" s="9"/>
    </row>
    <row r="34" spans="1:9" x14ac:dyDescent="0.25">
      <c r="A34" s="1"/>
      <c r="B34" s="1"/>
      <c r="C34" s="1"/>
      <c r="D34" s="9"/>
      <c r="E34" s="1"/>
      <c r="F34" s="1"/>
      <c r="G34" s="1"/>
      <c r="H34" s="1"/>
      <c r="I34" s="9"/>
    </row>
    <row r="36" spans="1:9" x14ac:dyDescent="0.25">
      <c r="A36" s="1"/>
      <c r="B36" s="1"/>
      <c r="C36" s="1"/>
      <c r="D36" s="9"/>
      <c r="E36" s="1"/>
      <c r="F36" s="1"/>
      <c r="G36" s="1"/>
      <c r="H36" s="1"/>
      <c r="I36" s="9"/>
    </row>
    <row r="38" spans="1:9" x14ac:dyDescent="0.25">
      <c r="A38" s="1"/>
      <c r="B38" s="1"/>
      <c r="C38" s="1"/>
      <c r="D38" s="9"/>
      <c r="E38" s="1"/>
      <c r="F38" s="1"/>
      <c r="G38" s="1"/>
      <c r="H38" s="1"/>
      <c r="I38" s="9"/>
    </row>
    <row r="40" spans="1:9" x14ac:dyDescent="0.25">
      <c r="A40" s="1"/>
      <c r="B40" s="1"/>
      <c r="C40" s="1"/>
      <c r="D40" s="9"/>
      <c r="E40" s="1"/>
      <c r="F40" s="1"/>
      <c r="G40" s="1"/>
      <c r="H40" s="1"/>
      <c r="I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6"/>
  <sheetViews>
    <sheetView workbookViewId="0">
      <selection activeCell="A2" sqref="A2"/>
    </sheetView>
  </sheetViews>
  <sheetFormatPr defaultRowHeight="15" x14ac:dyDescent="0.25"/>
  <cols>
    <col min="1" max="1" width="24.5703125" style="18" customWidth="1"/>
    <col min="2" max="2" width="15.140625" style="18" bestFit="1" customWidth="1"/>
    <col min="3" max="8" width="9" style="18" customWidth="1"/>
  </cols>
  <sheetData>
    <row r="1" spans="1:6" x14ac:dyDescent="0.25">
      <c r="A1" s="20" t="s">
        <v>40</v>
      </c>
      <c r="B1" s="20"/>
    </row>
    <row r="2" spans="1:6" x14ac:dyDescent="0.25">
      <c r="F2" s="19"/>
    </row>
    <row r="3" spans="1:6" x14ac:dyDescent="0.25">
      <c r="A3" s="18" t="s">
        <v>41</v>
      </c>
    </row>
    <row r="4" spans="1:6" x14ac:dyDescent="0.25">
      <c r="A4" s="18" t="s">
        <v>42</v>
      </c>
      <c r="B4" s="18">
        <f>INDEX(autofill!$A:$A, COUNTA(autofill!$A:$A), 1)</f>
        <v>15119999</v>
      </c>
    </row>
    <row r="5" spans="1:6" x14ac:dyDescent="0.25">
      <c r="A5" s="18" t="s">
        <v>43</v>
      </c>
      <c r="B5" s="18">
        <f>B4/60</f>
        <v>251999.98333333334</v>
      </c>
    </row>
    <row r="6" spans="1:6" x14ac:dyDescent="0.25">
      <c r="A6" s="18" t="s">
        <v>44</v>
      </c>
      <c r="B6" s="18">
        <f>B5/60</f>
        <v>4199.9997222222219</v>
      </c>
    </row>
    <row r="7" spans="1:6" x14ac:dyDescent="0.25">
      <c r="A7" s="18" t="s">
        <v>45</v>
      </c>
      <c r="B7" s="18">
        <f>B6/24</f>
        <v>174.99998842592592</v>
      </c>
    </row>
    <row r="8" spans="1:6" x14ac:dyDescent="0.25">
      <c r="A8" s="18" t="s">
        <v>46</v>
      </c>
      <c r="B8" s="18">
        <f>B7/7</f>
        <v>24.999998346560847</v>
      </c>
    </row>
    <row r="9" spans="1:6" x14ac:dyDescent="0.25">
      <c r="A9" s="18" t="s">
        <v>47</v>
      </c>
      <c r="B9" s="18">
        <f>B7/30</f>
        <v>5.833332947530864</v>
      </c>
    </row>
    <row r="10" spans="1:6" x14ac:dyDescent="0.25">
      <c r="A10" s="18" t="s">
        <v>48</v>
      </c>
      <c r="B10" s="18">
        <f>B7/365</f>
        <v>0.47945202308472856</v>
      </c>
    </row>
    <row r="12" spans="1:6" x14ac:dyDescent="0.25">
      <c r="A12" s="18" t="s">
        <v>49</v>
      </c>
      <c r="B12" s="18">
        <f>60*60</f>
        <v>3600</v>
      </c>
    </row>
    <row r="13" spans="1:6" x14ac:dyDescent="0.25">
      <c r="A13" s="18" t="s">
        <v>50</v>
      </c>
      <c r="B13" s="18">
        <f>60*60*24</f>
        <v>86400</v>
      </c>
    </row>
    <row r="14" spans="1:6" x14ac:dyDescent="0.25">
      <c r="A14" s="18" t="s">
        <v>51</v>
      </c>
      <c r="B14" s="18">
        <f>60*60*24*7</f>
        <v>604800</v>
      </c>
    </row>
    <row r="15" spans="1:6" x14ac:dyDescent="0.25">
      <c r="A15" s="18" t="s">
        <v>52</v>
      </c>
      <c r="B15" s="18">
        <f>60*60*24*30</f>
        <v>2592000</v>
      </c>
    </row>
    <row r="16" spans="1:6" x14ac:dyDescent="0.25">
      <c r="A16" s="18" t="s">
        <v>53</v>
      </c>
      <c r="B16" s="18">
        <f>60*60*24*365</f>
        <v>31536000</v>
      </c>
    </row>
    <row r="18" spans="1:3" x14ac:dyDescent="0.25">
      <c r="A18" s="18" t="s">
        <v>55</v>
      </c>
    </row>
    <row r="19" spans="1:3" x14ac:dyDescent="0.25">
      <c r="A19" s="18" t="s">
        <v>17</v>
      </c>
      <c r="B19" s="18" t="s">
        <v>56</v>
      </c>
      <c r="C19" s="13">
        <f ca="1" xml:space="preserve"> INDEX(OFFSET(autofill!A:A,0,MATCH(A19,autofill!$1:$1,0)-1), COUNTA(autofill!$B:$B), 1)/Seconds_in_an_hour</f>
        <v>4198.9836111111108</v>
      </c>
    </row>
    <row r="20" spans="1:3" x14ac:dyDescent="0.25">
      <c r="A20" s="18" t="s">
        <v>18</v>
      </c>
      <c r="B20" s="18" t="s">
        <v>63</v>
      </c>
      <c r="C20" s="13">
        <f ca="1" xml:space="preserve"> INDEX(OFFSET(autofill!A:A,0,MATCH(A20,autofill!$1:$1,0)-1), COUNTA(autofill!$B:$B), 1)/Seconds_in_an_hour</f>
        <v>4181.0775000000003</v>
      </c>
    </row>
    <row r="21" spans="1:3" x14ac:dyDescent="0.25">
      <c r="A21" s="18" t="s">
        <v>19</v>
      </c>
      <c r="B21" s="18" t="s">
        <v>57</v>
      </c>
      <c r="C21" s="13">
        <f ca="1" xml:space="preserve"> INDEX(OFFSET(autofill!A:A,0,MATCH(A21,autofill!$1:$1,0)-1), COUNTA(autofill!$B:$B), 1)/Seconds_in_an_hour</f>
        <v>4153.7938888888893</v>
      </c>
    </row>
    <row r="22" spans="1:3" x14ac:dyDescent="0.25">
      <c r="A22" s="18" t="s">
        <v>20</v>
      </c>
      <c r="B22" s="18" t="s">
        <v>58</v>
      </c>
      <c r="C22" s="13">
        <f ca="1" xml:space="preserve"> INDEX(OFFSET(autofill!A:A,0,MATCH(A22,autofill!$1:$1,0)-1), COUNTA(autofill!$B:$B), 1)/Seconds_in_an_hour</f>
        <v>21.074722222222221</v>
      </c>
    </row>
    <row r="23" spans="1:3" x14ac:dyDescent="0.25">
      <c r="A23" s="18" t="s">
        <v>21</v>
      </c>
      <c r="B23" s="18" t="s">
        <v>59</v>
      </c>
      <c r="C23" s="13">
        <f ca="1" xml:space="preserve"> INDEX(OFFSET(autofill!A:A,0,MATCH(A23,autofill!$1:$1,0)-1), COUNTA(autofill!$B:$B), 1)/Seconds_in_an_hour</f>
        <v>9.9877777777777776</v>
      </c>
    </row>
    <row r="24" spans="1:3" x14ac:dyDescent="0.25">
      <c r="A24" s="18" t="s">
        <v>22</v>
      </c>
      <c r="B24" s="18" t="s">
        <v>60</v>
      </c>
      <c r="C24" s="13">
        <f ca="1" xml:space="preserve"> INDEX(OFFSET(autofill!A:A,0,MATCH(A24,autofill!$1:$1,0)-1), COUNTA(autofill!$B:$B), 1)/Seconds_in_an_hour</f>
        <v>90.223055555555561</v>
      </c>
    </row>
    <row r="25" spans="1:3" x14ac:dyDescent="0.25">
      <c r="A25" s="18" t="s">
        <v>23</v>
      </c>
      <c r="B25" s="18" t="s">
        <v>61</v>
      </c>
      <c r="C25" s="13">
        <f ca="1" xml:space="preserve"> INDEX(OFFSET(autofill!A:A,0,MATCH(A25,autofill!$1:$1,0)-1), COUNTA(autofill!$B:$B), 1)/Seconds_in_an_hour</f>
        <v>90.05638888888889</v>
      </c>
    </row>
    <row r="26" spans="1:3" x14ac:dyDescent="0.25">
      <c r="A26" s="18" t="s">
        <v>24</v>
      </c>
      <c r="B26" s="18" t="s">
        <v>62</v>
      </c>
      <c r="C26" s="13">
        <f ca="1" xml:space="preserve"> INDEX(OFFSET(autofill!A:A,0,MATCH(A26,autofill!$1:$1,0)-1), COUNTA(autofill!$B:$B), 1)/Seconds_in_an_hour</f>
        <v>1.0497222222222222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6"/>
  <sheetViews>
    <sheetView workbookViewId="0">
      <selection activeCell="B1" sqref="B1:B1048576"/>
    </sheetView>
  </sheetViews>
  <sheetFormatPr defaultRowHeight="15" x14ac:dyDescent="0.25"/>
  <cols>
    <col min="1" max="1" width="8" bestFit="1" customWidth="1"/>
    <col min="2" max="9" width="12" bestFit="1" customWidth="1"/>
  </cols>
  <sheetData>
    <row r="1" spans="1:11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11" x14ac:dyDescent="0.25">
      <c r="A2" s="8">
        <v>604799</v>
      </c>
      <c r="B2" s="8">
        <v>601141</v>
      </c>
      <c r="C2" s="8">
        <v>536679</v>
      </c>
      <c r="D2" s="8">
        <v>438458</v>
      </c>
      <c r="E2" s="8">
        <v>75869</v>
      </c>
      <c r="F2" s="8">
        <v>35956</v>
      </c>
      <c r="G2" s="8">
        <v>324803</v>
      </c>
      <c r="H2" s="8">
        <v>324203</v>
      </c>
      <c r="I2" s="8">
        <v>3779</v>
      </c>
      <c r="K2" s="6" t="s">
        <v>25</v>
      </c>
    </row>
    <row r="3" spans="1:11" x14ac:dyDescent="0.25">
      <c r="A3" s="8">
        <v>1209599</v>
      </c>
      <c r="B3" s="8">
        <v>1205941</v>
      </c>
      <c r="C3" s="8">
        <v>1141479</v>
      </c>
      <c r="D3" s="8">
        <v>1043258</v>
      </c>
      <c r="E3" s="8">
        <v>75869</v>
      </c>
      <c r="F3" s="8">
        <v>35956</v>
      </c>
      <c r="G3" s="8">
        <v>324803</v>
      </c>
      <c r="H3" s="8">
        <v>324203</v>
      </c>
      <c r="I3" s="8">
        <v>3779</v>
      </c>
    </row>
    <row r="4" spans="1:11" x14ac:dyDescent="0.25">
      <c r="A4" s="8">
        <v>1814399</v>
      </c>
      <c r="B4" s="8">
        <v>1810741</v>
      </c>
      <c r="C4" s="8">
        <v>1746279</v>
      </c>
      <c r="D4" s="8">
        <v>1648058</v>
      </c>
      <c r="E4" s="8">
        <v>75869</v>
      </c>
      <c r="F4" s="8">
        <v>35956</v>
      </c>
      <c r="G4" s="8">
        <v>324803</v>
      </c>
      <c r="H4" s="8">
        <v>324203</v>
      </c>
      <c r="I4" s="8">
        <v>3779</v>
      </c>
    </row>
    <row r="5" spans="1:11" x14ac:dyDescent="0.25">
      <c r="A5" s="8">
        <v>2419199</v>
      </c>
      <c r="B5" s="8">
        <v>2415541</v>
      </c>
      <c r="C5" s="8">
        <v>2351079</v>
      </c>
      <c r="D5" s="8">
        <v>2252858</v>
      </c>
      <c r="E5" s="8">
        <v>75869</v>
      </c>
      <c r="F5" s="8">
        <v>35956</v>
      </c>
      <c r="G5" s="8">
        <v>324803</v>
      </c>
      <c r="H5" s="8">
        <v>324203</v>
      </c>
      <c r="I5" s="8">
        <v>3779</v>
      </c>
    </row>
    <row r="6" spans="1:11" x14ac:dyDescent="0.25">
      <c r="A6" s="8">
        <v>3023999</v>
      </c>
      <c r="B6" s="8">
        <v>3020341</v>
      </c>
      <c r="C6" s="8">
        <v>2955879</v>
      </c>
      <c r="D6" s="8">
        <v>2857658</v>
      </c>
      <c r="E6" s="8">
        <v>75869</v>
      </c>
      <c r="F6" s="8">
        <v>35956</v>
      </c>
      <c r="G6" s="8">
        <v>324803</v>
      </c>
      <c r="H6" s="8">
        <v>324203</v>
      </c>
      <c r="I6" s="8">
        <v>3779</v>
      </c>
    </row>
    <row r="7" spans="1:11" x14ac:dyDescent="0.25">
      <c r="A7" s="8">
        <v>3628799</v>
      </c>
      <c r="B7" s="8">
        <v>3625141</v>
      </c>
      <c r="C7" s="8">
        <v>3560679</v>
      </c>
      <c r="D7" s="8">
        <v>3462458</v>
      </c>
      <c r="E7" s="8">
        <v>75869</v>
      </c>
      <c r="F7" s="8">
        <v>35956</v>
      </c>
      <c r="G7" s="8">
        <v>324803</v>
      </c>
      <c r="H7" s="8">
        <v>324203</v>
      </c>
      <c r="I7" s="8">
        <v>3779</v>
      </c>
    </row>
    <row r="8" spans="1:11" x14ac:dyDescent="0.25">
      <c r="A8" s="8">
        <v>4233599</v>
      </c>
      <c r="B8" s="8">
        <v>4229941</v>
      </c>
      <c r="C8" s="8">
        <v>4165479</v>
      </c>
      <c r="D8" s="8">
        <v>4067258</v>
      </c>
      <c r="E8" s="8">
        <v>75869</v>
      </c>
      <c r="F8" s="8">
        <v>35956</v>
      </c>
      <c r="G8" s="8">
        <v>324803</v>
      </c>
      <c r="H8" s="8">
        <v>324203</v>
      </c>
      <c r="I8" s="8">
        <v>3779</v>
      </c>
    </row>
    <row r="9" spans="1:11" x14ac:dyDescent="0.25">
      <c r="A9" s="8">
        <v>4838399</v>
      </c>
      <c r="B9" s="8">
        <v>4834741</v>
      </c>
      <c r="C9" s="8">
        <v>4770279</v>
      </c>
      <c r="D9" s="8">
        <v>4672058</v>
      </c>
      <c r="E9" s="8">
        <v>75869</v>
      </c>
      <c r="F9" s="8">
        <v>35956</v>
      </c>
      <c r="G9" s="8">
        <v>324803</v>
      </c>
      <c r="H9" s="8">
        <v>324203</v>
      </c>
      <c r="I9" s="8">
        <v>3779</v>
      </c>
    </row>
    <row r="10" spans="1:11" x14ac:dyDescent="0.25">
      <c r="A10" s="8">
        <v>5443199</v>
      </c>
      <c r="B10" s="8">
        <v>5439541</v>
      </c>
      <c r="C10" s="8">
        <v>5375079</v>
      </c>
      <c r="D10" s="8">
        <v>5276858</v>
      </c>
      <c r="E10" s="8">
        <v>75869</v>
      </c>
      <c r="F10" s="8">
        <v>35956</v>
      </c>
      <c r="G10" s="8">
        <v>324803</v>
      </c>
      <c r="H10" s="8">
        <v>324203</v>
      </c>
      <c r="I10" s="8">
        <v>3779</v>
      </c>
    </row>
    <row r="11" spans="1:11" x14ac:dyDescent="0.25">
      <c r="A11" s="8">
        <v>6047999</v>
      </c>
      <c r="B11" s="8">
        <v>6044341</v>
      </c>
      <c r="C11" s="8">
        <v>5979879</v>
      </c>
      <c r="D11" s="8">
        <v>5881658</v>
      </c>
      <c r="E11" s="8">
        <v>75869</v>
      </c>
      <c r="F11" s="8">
        <v>35956</v>
      </c>
      <c r="G11" s="8">
        <v>324803</v>
      </c>
      <c r="H11" s="8">
        <v>324203</v>
      </c>
      <c r="I11" s="8">
        <v>3779</v>
      </c>
    </row>
    <row r="12" spans="1:11" x14ac:dyDescent="0.25">
      <c r="A12" s="8">
        <v>6652799</v>
      </c>
      <c r="B12" s="8">
        <v>6649141</v>
      </c>
      <c r="C12" s="8">
        <v>6584679</v>
      </c>
      <c r="D12" s="8">
        <v>6486458</v>
      </c>
      <c r="E12" s="8">
        <v>75869</v>
      </c>
      <c r="F12" s="8">
        <v>35956</v>
      </c>
      <c r="G12" s="8">
        <v>324803</v>
      </c>
      <c r="H12" s="8">
        <v>324203</v>
      </c>
      <c r="I12" s="8">
        <v>3779</v>
      </c>
    </row>
    <row r="13" spans="1:11" x14ac:dyDescent="0.25">
      <c r="A13" s="8">
        <v>7257599</v>
      </c>
      <c r="B13" s="8">
        <v>7253941</v>
      </c>
      <c r="C13" s="8">
        <v>7189479</v>
      </c>
      <c r="D13" s="8">
        <v>7091258</v>
      </c>
      <c r="E13" s="8">
        <v>75869</v>
      </c>
      <c r="F13" s="8">
        <v>35956</v>
      </c>
      <c r="G13" s="8">
        <v>324803</v>
      </c>
      <c r="H13" s="8">
        <v>324203</v>
      </c>
      <c r="I13" s="8">
        <v>3779</v>
      </c>
    </row>
    <row r="14" spans="1:11" x14ac:dyDescent="0.25">
      <c r="A14" s="8">
        <v>7862399</v>
      </c>
      <c r="B14" s="8">
        <v>7858741</v>
      </c>
      <c r="C14" s="8">
        <v>7794279</v>
      </c>
      <c r="D14" s="8">
        <v>7696058</v>
      </c>
      <c r="E14" s="8">
        <v>75869</v>
      </c>
      <c r="F14" s="8">
        <v>35956</v>
      </c>
      <c r="G14" s="8">
        <v>324803</v>
      </c>
      <c r="H14" s="8">
        <v>324203</v>
      </c>
      <c r="I14" s="8">
        <v>3779</v>
      </c>
    </row>
    <row r="15" spans="1:11" x14ac:dyDescent="0.25">
      <c r="A15" s="8">
        <v>8467199</v>
      </c>
      <c r="B15" s="8">
        <v>8463541</v>
      </c>
      <c r="C15" s="8">
        <v>8399079</v>
      </c>
      <c r="D15" s="8">
        <v>8300858</v>
      </c>
      <c r="E15" s="8">
        <v>75869</v>
      </c>
      <c r="F15" s="8">
        <v>35956</v>
      </c>
      <c r="G15" s="8">
        <v>324803</v>
      </c>
      <c r="H15" s="8">
        <v>324203</v>
      </c>
      <c r="I15" s="8">
        <v>3779</v>
      </c>
    </row>
    <row r="16" spans="1:11" x14ac:dyDescent="0.25">
      <c r="A16" s="8">
        <v>9071999</v>
      </c>
      <c r="B16" s="8">
        <v>9068341</v>
      </c>
      <c r="C16" s="8">
        <v>9003879</v>
      </c>
      <c r="D16" s="8">
        <v>8905658</v>
      </c>
      <c r="E16" s="8">
        <v>75869</v>
      </c>
      <c r="F16" s="8">
        <v>35956</v>
      </c>
      <c r="G16" s="8">
        <v>324803</v>
      </c>
      <c r="H16" s="8">
        <v>324203</v>
      </c>
      <c r="I16" s="8">
        <v>3779</v>
      </c>
    </row>
    <row r="17" spans="1:9" x14ac:dyDescent="0.25">
      <c r="A17" s="8">
        <v>9676799</v>
      </c>
      <c r="B17" s="8">
        <v>9673141</v>
      </c>
      <c r="C17" s="8">
        <v>9608679</v>
      </c>
      <c r="D17" s="8">
        <v>9510458</v>
      </c>
      <c r="E17" s="8">
        <v>75869</v>
      </c>
      <c r="F17" s="8">
        <v>35956</v>
      </c>
      <c r="G17" s="8">
        <v>324803</v>
      </c>
      <c r="H17" s="8">
        <v>324203</v>
      </c>
      <c r="I17" s="8">
        <v>3779</v>
      </c>
    </row>
    <row r="18" spans="1:9" x14ac:dyDescent="0.25">
      <c r="A18" s="8">
        <v>10281599</v>
      </c>
      <c r="B18" s="8">
        <v>10277941</v>
      </c>
      <c r="C18" s="8">
        <v>10213479</v>
      </c>
      <c r="D18" s="8">
        <v>10115258</v>
      </c>
      <c r="E18" s="8">
        <v>75869</v>
      </c>
      <c r="F18" s="8">
        <v>35956</v>
      </c>
      <c r="G18" s="8">
        <v>324803</v>
      </c>
      <c r="H18" s="8">
        <v>324203</v>
      </c>
      <c r="I18" s="8">
        <v>3779</v>
      </c>
    </row>
    <row r="19" spans="1:9" x14ac:dyDescent="0.25">
      <c r="A19" s="8">
        <v>10886399</v>
      </c>
      <c r="B19" s="8">
        <v>10882741</v>
      </c>
      <c r="C19" s="8">
        <v>10818279</v>
      </c>
      <c r="D19" s="8">
        <v>10720058</v>
      </c>
      <c r="E19" s="8">
        <v>75869</v>
      </c>
      <c r="F19" s="8">
        <v>35956</v>
      </c>
      <c r="G19" s="8">
        <v>324803</v>
      </c>
      <c r="H19" s="8">
        <v>324203</v>
      </c>
      <c r="I19" s="8">
        <v>3779</v>
      </c>
    </row>
    <row r="20" spans="1:9" x14ac:dyDescent="0.25">
      <c r="A20" s="8">
        <v>11491199</v>
      </c>
      <c r="B20" s="8">
        <v>11487541</v>
      </c>
      <c r="C20" s="8">
        <v>11423079</v>
      </c>
      <c r="D20" s="8">
        <v>11324858</v>
      </c>
      <c r="E20" s="8">
        <v>75869</v>
      </c>
      <c r="F20" s="8">
        <v>35956</v>
      </c>
      <c r="G20" s="8">
        <v>324803</v>
      </c>
      <c r="H20" s="8">
        <v>324203</v>
      </c>
      <c r="I20" s="8">
        <v>3779</v>
      </c>
    </row>
    <row r="21" spans="1:9" x14ac:dyDescent="0.25">
      <c r="A21" s="8">
        <v>12095999</v>
      </c>
      <c r="B21" s="8">
        <v>12092341</v>
      </c>
      <c r="C21" s="8">
        <v>12027879</v>
      </c>
      <c r="D21" s="8">
        <v>11929658</v>
      </c>
      <c r="E21" s="8">
        <v>75869</v>
      </c>
      <c r="F21" s="8">
        <v>35956</v>
      </c>
      <c r="G21" s="8">
        <v>324803</v>
      </c>
      <c r="H21" s="8">
        <v>324203</v>
      </c>
      <c r="I21" s="8">
        <v>3779</v>
      </c>
    </row>
    <row r="22" spans="1:9" x14ac:dyDescent="0.25">
      <c r="A22" s="8">
        <v>12700799</v>
      </c>
      <c r="B22" s="8">
        <v>12697141</v>
      </c>
      <c r="C22" s="8">
        <v>12632679</v>
      </c>
      <c r="D22" s="8">
        <v>12534458</v>
      </c>
      <c r="E22" s="8">
        <v>75869</v>
      </c>
      <c r="F22" s="8">
        <v>35956</v>
      </c>
      <c r="G22" s="8">
        <v>324803</v>
      </c>
      <c r="H22" s="8">
        <v>324203</v>
      </c>
      <c r="I22" s="8">
        <v>3779</v>
      </c>
    </row>
    <row r="23" spans="1:9" x14ac:dyDescent="0.25">
      <c r="A23" s="8">
        <v>13305599</v>
      </c>
      <c r="B23" s="8">
        <v>13301941</v>
      </c>
      <c r="C23" s="8">
        <v>13237479</v>
      </c>
      <c r="D23" s="8">
        <v>13139258</v>
      </c>
      <c r="E23" s="8">
        <v>75869</v>
      </c>
      <c r="F23" s="8">
        <v>35956</v>
      </c>
      <c r="G23" s="8">
        <v>324803</v>
      </c>
      <c r="H23" s="8">
        <v>324203</v>
      </c>
      <c r="I23" s="8">
        <v>3779</v>
      </c>
    </row>
    <row r="24" spans="1:9" x14ac:dyDescent="0.25">
      <c r="A24" s="8">
        <v>13910399</v>
      </c>
      <c r="B24" s="8">
        <v>13906741</v>
      </c>
      <c r="C24" s="8">
        <v>13842279</v>
      </c>
      <c r="D24" s="8">
        <v>13744058</v>
      </c>
      <c r="E24" s="8">
        <v>75869</v>
      </c>
      <c r="F24" s="8">
        <v>35956</v>
      </c>
      <c r="G24" s="8">
        <v>324803</v>
      </c>
      <c r="H24" s="8">
        <v>324203</v>
      </c>
      <c r="I24" s="8">
        <v>3779</v>
      </c>
    </row>
    <row r="25" spans="1:9" x14ac:dyDescent="0.25">
      <c r="A25" s="8">
        <v>14515199</v>
      </c>
      <c r="B25" s="8">
        <v>14511541</v>
      </c>
      <c r="C25" s="8">
        <v>14447079</v>
      </c>
      <c r="D25" s="8">
        <v>14348858</v>
      </c>
      <c r="E25" s="8">
        <v>75869</v>
      </c>
      <c r="F25" s="8">
        <v>35956</v>
      </c>
      <c r="G25" s="8">
        <v>324803</v>
      </c>
      <c r="H25" s="8">
        <v>324203</v>
      </c>
      <c r="I25" s="8">
        <v>3779</v>
      </c>
    </row>
    <row r="26" spans="1:9" x14ac:dyDescent="0.25">
      <c r="A26" s="8">
        <v>15119999</v>
      </c>
      <c r="B26" s="8">
        <v>15116341</v>
      </c>
      <c r="C26" s="8">
        <v>15051879</v>
      </c>
      <c r="D26" s="8">
        <v>14953658</v>
      </c>
      <c r="E26" s="8">
        <v>75869</v>
      </c>
      <c r="F26" s="8">
        <v>35956</v>
      </c>
      <c r="G26" s="8">
        <v>324803</v>
      </c>
      <c r="H26" s="8">
        <v>324203</v>
      </c>
      <c r="I26" s="8">
        <v>3779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Service Costs</vt:lpstr>
      <vt:lpstr>Helper</vt:lpstr>
      <vt:lpstr>autofill</vt:lpstr>
      <vt:lpstr>Gen1_Run_Hours</vt:lpstr>
      <vt:lpstr>Gen1_Run_Time</vt:lpstr>
      <vt:lpstr>Gen2_Run_Hours</vt:lpstr>
      <vt:lpstr>Gen2_Run_Time</vt:lpstr>
      <vt:lpstr>Gen3_Run_Hours</vt:lpstr>
      <vt:lpstr>Gen3_Run_Time</vt:lpstr>
      <vt:lpstr>Gen4_Run_Hours</vt:lpstr>
      <vt:lpstr>Gen4_Run_Time</vt:lpstr>
      <vt:lpstr>Gen5_Run_Hours</vt:lpstr>
      <vt:lpstr>Gen5_Run_Time</vt:lpstr>
      <vt:lpstr>Gen6_Run_Hours</vt:lpstr>
      <vt:lpstr>Gen6_Run_Time</vt:lpstr>
      <vt:lpstr>Gen7_Run_Hours</vt:lpstr>
      <vt:lpstr>Gen7_Run_Time</vt:lpstr>
      <vt:lpstr>Gen8_Run_Hours</vt:lpstr>
      <vt:lpstr>Gen8_Run_Time</vt:lpstr>
      <vt:lpstr>Seconds_in_a_day</vt:lpstr>
      <vt:lpstr>Seconds_in_a_Month__30d</vt:lpstr>
      <vt:lpstr>Seconds_in_a_week</vt:lpstr>
      <vt:lpstr>Seconds_in_a_Year</vt:lpstr>
      <vt:lpstr>Seconds_in_an_hour</vt:lpstr>
      <vt:lpstr>Total_Days</vt:lpstr>
      <vt:lpstr>Total_Hours</vt:lpstr>
      <vt:lpstr>Total_Minutes</vt:lpstr>
      <vt:lpstr>Total_Months__30d</vt:lpstr>
      <vt:lpstr>Total_Seconds</vt:lpstr>
      <vt:lpstr>Total_Weeks</vt:lpstr>
      <vt:lpstr>Total_Years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Buchanan</dc:creator>
  <cp:lastModifiedBy>Iain Buchanan</cp:lastModifiedBy>
  <dcterms:created xsi:type="dcterms:W3CDTF">2012-10-19T13:40:59Z</dcterms:created>
  <dcterms:modified xsi:type="dcterms:W3CDTF">2012-10-20T15:37:05Z</dcterms:modified>
</cp:coreProperties>
</file>