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27795" windowHeight="14385" tabRatio="940" firstSheet="5" activeTab="13"/>
  </bookViews>
  <sheets>
    <sheet name="Curves" sheetId="1" r:id="rId1"/>
    <sheet name="AC Benefit" sheetId="2" r:id="rId2"/>
    <sheet name="AC Costs" sheetId="26" r:id="rId3"/>
    <sheet name="AC Bene-Cost" sheetId="28" r:id="rId4"/>
    <sheet name="AC Crack Seal" sheetId="4" r:id="rId5"/>
    <sheet name="Rejuvenator" sheetId="5" r:id="rId6"/>
    <sheet name="Fog-Coal" sheetId="8" r:id="rId7"/>
    <sheet name="Mic-Slu" sheetId="7" r:id="rId8"/>
    <sheet name="ChipCape" sheetId="14" r:id="rId9"/>
    <sheet name="OL-Mill" sheetId="15" r:id="rId10"/>
    <sheet name="Patch-Recon" sheetId="16" r:id="rId11"/>
    <sheet name="Rehab" sheetId="17" r:id="rId12"/>
    <sheet name="PCC Benefit" sheetId="3" r:id="rId13"/>
    <sheet name="PCC Costs" sheetId="27" r:id="rId14"/>
    <sheet name="PCC Bene-Cost" sheetId="29" r:id="rId15"/>
    <sheet name="PCC Crack Seal" sheetId="18" r:id="rId16"/>
    <sheet name="PCC PartDepRep" sheetId="19" r:id="rId17"/>
    <sheet name="PCC FDRep" sheetId="20" r:id="rId18"/>
    <sheet name="PCC Conc OL" sheetId="21" r:id="rId19"/>
    <sheet name="PCC AC OL" sheetId="22" r:id="rId20"/>
    <sheet name="PCC Rehab-Recon" sheetId="23" r:id="rId21"/>
    <sheet name="PCC Grind" sheetId="24" r:id="rId22"/>
    <sheet name="PCC Slab Jack" sheetId="6" r:id="rId23"/>
    <sheet name="PCC Cross Stitch" sheetId="25" r:id="rId24"/>
  </sheets>
  <calcPr calcId="145621"/>
</workbook>
</file>

<file path=xl/calcChain.xml><?xml version="1.0" encoding="utf-8"?>
<calcChain xmlns="http://schemas.openxmlformats.org/spreadsheetml/2006/main">
  <c r="K15" i="27" l="1"/>
  <c r="N15" i="27"/>
  <c r="Q46" i="26"/>
  <c r="O38" i="29" l="1"/>
  <c r="O37" i="29"/>
  <c r="O36" i="29"/>
  <c r="O35" i="29"/>
  <c r="O34" i="29"/>
  <c r="O33" i="29"/>
  <c r="O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O19" i="29"/>
  <c r="O18" i="29"/>
  <c r="O17" i="29"/>
  <c r="O16" i="29"/>
  <c r="O15" i="29"/>
  <c r="O14" i="29"/>
  <c r="O13" i="29"/>
  <c r="O12" i="29"/>
  <c r="O11" i="29"/>
  <c r="O10" i="29"/>
  <c r="O9" i="29"/>
  <c r="O8" i="29"/>
  <c r="O7" i="29"/>
  <c r="O6" i="29"/>
  <c r="O5" i="29"/>
  <c r="O4" i="29"/>
  <c r="O3" i="29"/>
  <c r="O2" i="29"/>
  <c r="N38" i="29"/>
  <c r="N37" i="29"/>
  <c r="N36" i="29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N2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K38" i="29"/>
  <c r="K37" i="29"/>
  <c r="K36" i="29"/>
  <c r="K35" i="29"/>
  <c r="K34" i="29"/>
  <c r="K33" i="29"/>
  <c r="K32" i="29"/>
  <c r="K31" i="29"/>
  <c r="K30" i="29"/>
  <c r="K29" i="29"/>
  <c r="K28" i="29"/>
  <c r="K27" i="29"/>
  <c r="K26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K2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J2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3" i="29"/>
  <c r="I12" i="29"/>
  <c r="I11" i="29"/>
  <c r="I10" i="29"/>
  <c r="I9" i="29"/>
  <c r="I8" i="29"/>
  <c r="I7" i="29"/>
  <c r="I6" i="29"/>
  <c r="I5" i="29"/>
  <c r="I4" i="29"/>
  <c r="I3" i="29"/>
  <c r="I2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3" i="29"/>
  <c r="H12" i="29"/>
  <c r="H11" i="29"/>
  <c r="H10" i="29"/>
  <c r="H9" i="29"/>
  <c r="H8" i="29"/>
  <c r="H7" i="29"/>
  <c r="H6" i="29"/>
  <c r="H5" i="29"/>
  <c r="H4" i="29"/>
  <c r="H3" i="29"/>
  <c r="H2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N41" i="28"/>
  <c r="N39" i="28"/>
  <c r="N36" i="28"/>
  <c r="N35" i="28"/>
  <c r="N34" i="28"/>
  <c r="N33" i="28"/>
  <c r="N28" i="28"/>
  <c r="N27" i="28"/>
  <c r="N25" i="28"/>
  <c r="N24" i="28"/>
  <c r="N22" i="28"/>
  <c r="N21" i="28"/>
  <c r="N20" i="28"/>
  <c r="N19" i="28"/>
  <c r="N18" i="28"/>
  <c r="N17" i="28"/>
  <c r="N16" i="28"/>
  <c r="N15" i="28"/>
  <c r="N14" i="28"/>
  <c r="N13" i="28"/>
  <c r="N12" i="28"/>
  <c r="N10" i="28"/>
  <c r="N9" i="28"/>
  <c r="N8" i="28"/>
  <c r="N7" i="28"/>
  <c r="N6" i="28"/>
  <c r="N5" i="28"/>
  <c r="N4" i="28"/>
  <c r="N3" i="28"/>
  <c r="N2" i="28"/>
  <c r="M36" i="28"/>
  <c r="M33" i="28"/>
  <c r="M25" i="28"/>
  <c r="M24" i="28"/>
  <c r="M22" i="28"/>
  <c r="M21" i="28"/>
  <c r="M20" i="28"/>
  <c r="M19" i="28"/>
  <c r="M18" i="28"/>
  <c r="M16" i="28"/>
  <c r="M15" i="28"/>
  <c r="M12" i="28"/>
  <c r="M9" i="28"/>
  <c r="M7" i="28"/>
  <c r="M6" i="28"/>
  <c r="M5" i="28"/>
  <c r="M4" i="28"/>
  <c r="M3" i="28"/>
  <c r="M2" i="28"/>
  <c r="L34" i="28"/>
  <c r="L33" i="28"/>
  <c r="L28" i="28"/>
  <c r="L27" i="28"/>
  <c r="L24" i="28"/>
  <c r="L21" i="28"/>
  <c r="L18" i="28"/>
  <c r="L15" i="28"/>
  <c r="L12" i="28"/>
  <c r="L7" i="28"/>
  <c r="L6" i="28"/>
  <c r="L3" i="28"/>
  <c r="L2" i="28"/>
  <c r="K41" i="28"/>
  <c r="K40" i="28"/>
  <c r="K39" i="28"/>
  <c r="K34" i="28"/>
  <c r="K33" i="28"/>
  <c r="K32" i="28"/>
  <c r="K27" i="28"/>
  <c r="K26" i="28"/>
  <c r="K24" i="28"/>
  <c r="K18" i="28"/>
  <c r="K17" i="28"/>
  <c r="K16" i="28"/>
  <c r="K15" i="28"/>
  <c r="K14" i="28"/>
  <c r="K13" i="28"/>
  <c r="K12" i="28"/>
  <c r="K11" i="28"/>
  <c r="K8" i="28"/>
  <c r="K7" i="28"/>
  <c r="K6" i="28"/>
  <c r="J41" i="28"/>
  <c r="J40" i="28"/>
  <c r="J39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9" i="28"/>
  <c r="J8" i="28"/>
  <c r="J7" i="28"/>
  <c r="J6" i="28"/>
  <c r="I41" i="28"/>
  <c r="I40" i="28"/>
  <c r="I39" i="28"/>
  <c r="I38" i="28"/>
  <c r="I33" i="28"/>
  <c r="I32" i="28"/>
  <c r="I31" i="28"/>
  <c r="I29" i="28"/>
  <c r="I26" i="28"/>
  <c r="I25" i="28"/>
  <c r="I24" i="28"/>
  <c r="I23" i="28"/>
  <c r="I22" i="28"/>
  <c r="I20" i="28"/>
  <c r="I19" i="28"/>
  <c r="I17" i="28"/>
  <c r="I15" i="28"/>
  <c r="I14" i="28"/>
  <c r="I13" i="28"/>
  <c r="I11" i="28"/>
  <c r="I8" i="28"/>
  <c r="I7" i="28"/>
  <c r="I6" i="28"/>
  <c r="G41" i="28"/>
  <c r="G40" i="28"/>
  <c r="G39" i="28"/>
  <c r="G38" i="28"/>
  <c r="G37" i="28"/>
  <c r="G35" i="28"/>
  <c r="G32" i="28"/>
  <c r="G31" i="28"/>
  <c r="G30" i="28"/>
  <c r="H41" i="28"/>
  <c r="H40" i="28"/>
  <c r="H39" i="28"/>
  <c r="H38" i="28"/>
  <c r="H37" i="28"/>
  <c r="H36" i="28"/>
  <c r="H35" i="28"/>
  <c r="H34" i="28"/>
  <c r="H33" i="28"/>
  <c r="H32" i="28"/>
  <c r="H31" i="28"/>
  <c r="H26" i="28"/>
  <c r="H25" i="28"/>
  <c r="H24" i="28"/>
  <c r="H23" i="28"/>
  <c r="H21" i="28"/>
  <c r="H20" i="28"/>
  <c r="H19" i="28"/>
  <c r="H18" i="28"/>
  <c r="H17" i="28"/>
  <c r="H15" i="28"/>
  <c r="H13" i="28"/>
  <c r="H11" i="28"/>
  <c r="H10" i="28"/>
  <c r="H8" i="28"/>
  <c r="H7" i="28"/>
  <c r="H5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G2" i="28" l="1"/>
  <c r="G3" i="28"/>
  <c r="G4" i="28"/>
  <c r="G5" i="28"/>
  <c r="Q199" i="23" l="1"/>
  <c r="Q198" i="23"/>
  <c r="Q197" i="23"/>
  <c r="Q196" i="23"/>
  <c r="Q195" i="23"/>
  <c r="Q194" i="23"/>
  <c r="Q193" i="23"/>
  <c r="Q192" i="23"/>
  <c r="Q191" i="23"/>
  <c r="Q190" i="23"/>
  <c r="Q189" i="23"/>
  <c r="Q188" i="23"/>
  <c r="Q187" i="23"/>
  <c r="Q186" i="23"/>
  <c r="Q185" i="23"/>
  <c r="Q184" i="23"/>
  <c r="Q183" i="23"/>
  <c r="Q182" i="23"/>
  <c r="Q181" i="23"/>
  <c r="Q180" i="23"/>
  <c r="Q179" i="23"/>
  <c r="Q178" i="23"/>
  <c r="Q177" i="23"/>
  <c r="Q176" i="23"/>
  <c r="Q175" i="23"/>
  <c r="Q174" i="23"/>
  <c r="Q173" i="23"/>
  <c r="Q172" i="23"/>
  <c r="Q171" i="23"/>
  <c r="Q170" i="23"/>
  <c r="Q169" i="23"/>
  <c r="Q168" i="23"/>
  <c r="Q167" i="23"/>
  <c r="Q166" i="23"/>
  <c r="Q165" i="23"/>
  <c r="Q164" i="23"/>
  <c r="Q163" i="23"/>
  <c r="Q162" i="23"/>
  <c r="Q161" i="23"/>
  <c r="Q160" i="23"/>
  <c r="Q159" i="23"/>
  <c r="Q158" i="23"/>
  <c r="Q157" i="23"/>
  <c r="Q156" i="23"/>
  <c r="Q155" i="23"/>
  <c r="Q154" i="23"/>
  <c r="Q153" i="23"/>
  <c r="Q152" i="23"/>
  <c r="Q151" i="23"/>
  <c r="Q150" i="23"/>
  <c r="Q149" i="23"/>
  <c r="Q148" i="23"/>
  <c r="Q147" i="23"/>
  <c r="Q146" i="23"/>
  <c r="Q145" i="23"/>
  <c r="Q144" i="23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Q151" i="1"/>
  <c r="Q146" i="1"/>
  <c r="Q145" i="1"/>
  <c r="Q150" i="1" s="1"/>
  <c r="Q144" i="1"/>
  <c r="Q149" i="1" s="1"/>
  <c r="Q143" i="1"/>
  <c r="Q148" i="1" s="1"/>
  <c r="Q141" i="1"/>
  <c r="Q140" i="1"/>
  <c r="Q139" i="1"/>
  <c r="Q138" i="1"/>
  <c r="Q137" i="1"/>
  <c r="Q142" i="1" s="1"/>
  <c r="Q147" i="1" s="1"/>
  <c r="Q131" i="1"/>
  <c r="Q136" i="1" s="1"/>
  <c r="Q127" i="1"/>
  <c r="Q132" i="1" s="1"/>
  <c r="Q126" i="1"/>
  <c r="Q125" i="1"/>
  <c r="Q130" i="1" s="1"/>
  <c r="Q135" i="1" s="1"/>
  <c r="Q124" i="1"/>
  <c r="Q129" i="1" s="1"/>
  <c r="Q134" i="1" s="1"/>
  <c r="Q123" i="1"/>
  <c r="Q128" i="1" s="1"/>
  <c r="Q133" i="1" s="1"/>
  <c r="Q122" i="1"/>
  <c r="Q119" i="1"/>
  <c r="Q118" i="1"/>
  <c r="Q114" i="1"/>
  <c r="Q113" i="1"/>
  <c r="Q112" i="1"/>
  <c r="Q117" i="1" s="1"/>
  <c r="Q111" i="1"/>
  <c r="Q116" i="1" s="1"/>
  <c r="Q121" i="1" s="1"/>
  <c r="Q110" i="1"/>
  <c r="Q115" i="1" s="1"/>
  <c r="Q120" i="1" s="1"/>
  <c r="Q109" i="1"/>
  <c r="Q108" i="1"/>
  <c r="Q107" i="1"/>
  <c r="O105" i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04" i="1"/>
  <c r="H24" i="22"/>
  <c r="H23" i="22"/>
  <c r="H13" i="22"/>
  <c r="P62" i="20"/>
  <c r="K107" i="20" l="1"/>
  <c r="K108" i="20" s="1"/>
  <c r="K109" i="20" s="1"/>
  <c r="K110" i="20" s="1"/>
  <c r="K106" i="20"/>
  <c r="K105" i="20"/>
  <c r="H38" i="20" l="1"/>
  <c r="H35" i="20"/>
  <c r="H32" i="20"/>
  <c r="H31" i="20"/>
  <c r="H29" i="20"/>
  <c r="H28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12" i="19"/>
  <c r="H36" i="19"/>
  <c r="H35" i="19"/>
  <c r="H34" i="19"/>
  <c r="H33" i="19"/>
  <c r="H32" i="19"/>
  <c r="H31" i="19"/>
  <c r="H14" i="19"/>
  <c r="H13" i="19"/>
  <c r="H11" i="19"/>
  <c r="H10" i="19"/>
  <c r="H8" i="19"/>
  <c r="H7" i="19"/>
  <c r="H6" i="19"/>
  <c r="H40" i="17" l="1"/>
  <c r="H31" i="17"/>
  <c r="H41" i="16"/>
  <c r="H40" i="16"/>
  <c r="H39" i="16"/>
  <c r="H38" i="16"/>
  <c r="H37" i="16"/>
  <c r="H35" i="16"/>
  <c r="H34" i="16"/>
  <c r="H32" i="16"/>
  <c r="H30" i="16"/>
  <c r="H26" i="16"/>
  <c r="H23" i="16"/>
  <c r="H17" i="16"/>
  <c r="H14" i="16"/>
  <c r="H13" i="16"/>
  <c r="H11" i="16"/>
  <c r="H10" i="16"/>
  <c r="H8" i="16"/>
  <c r="H40" i="15"/>
  <c r="H39" i="15"/>
  <c r="H35" i="15"/>
  <c r="H31" i="15"/>
  <c r="H30" i="15"/>
  <c r="H26" i="15"/>
  <c r="H25" i="15"/>
  <c r="H19" i="15"/>
  <c r="H14" i="15"/>
  <c r="K65" i="15"/>
  <c r="K66" i="15" s="1"/>
  <c r="K67" i="15" s="1"/>
  <c r="K68" i="15" s="1"/>
  <c r="K69" i="15" s="1"/>
  <c r="K70" i="15" s="1"/>
  <c r="K71" i="15" s="1"/>
  <c r="K72" i="15" s="1"/>
  <c r="K73" i="15" s="1"/>
  <c r="K74" i="15" s="1"/>
  <c r="H31" i="14"/>
  <c r="H30" i="14"/>
  <c r="H25" i="14"/>
  <c r="N25" i="14"/>
  <c r="N26" i="14"/>
  <c r="N29" i="14" s="1"/>
  <c r="N32" i="14" s="1"/>
  <c r="N35" i="14" s="1"/>
  <c r="N27" i="14"/>
  <c r="N28" i="14"/>
  <c r="N30" i="14"/>
  <c r="N33" i="14" s="1"/>
  <c r="N36" i="14" s="1"/>
  <c r="N31" i="14"/>
  <c r="N34" i="14" s="1"/>
  <c r="N19" i="8" l="1"/>
  <c r="N20" i="8"/>
  <c r="N21" i="8"/>
  <c r="N22" i="8"/>
  <c r="N25" i="8" s="1"/>
  <c r="N23" i="8"/>
  <c r="N26" i="8" s="1"/>
  <c r="N24" i="8"/>
  <c r="N64" i="4" l="1"/>
  <c r="N63" i="4"/>
  <c r="N62" i="4"/>
  <c r="N61" i="4"/>
  <c r="N60" i="4"/>
  <c r="N59" i="4"/>
  <c r="N25" i="4"/>
  <c r="N28" i="4" s="1"/>
  <c r="N31" i="4" s="1"/>
  <c r="N26" i="4"/>
  <c r="N29" i="4" s="1"/>
  <c r="N27" i="4"/>
  <c r="N30" i="4" s="1"/>
  <c r="AF38" i="27" l="1"/>
  <c r="AE38" i="27" s="1"/>
  <c r="AF36" i="27"/>
  <c r="AE36" i="27"/>
  <c r="AC39" i="27"/>
  <c r="AB39" i="27" s="1"/>
  <c r="AC38" i="27"/>
  <c r="AB38" i="27" s="1"/>
  <c r="AC37" i="27"/>
  <c r="AB37" i="27" s="1"/>
  <c r="AC35" i="27"/>
  <c r="AB35" i="27" s="1"/>
  <c r="Z39" i="27"/>
  <c r="Z38" i="27"/>
  <c r="Z37" i="27"/>
  <c r="Y37" i="27" s="1"/>
  <c r="Z36" i="27"/>
  <c r="Y39" i="27"/>
  <c r="Y38" i="27"/>
  <c r="Y36" i="27"/>
  <c r="Y35" i="27"/>
  <c r="Y34" i="27"/>
  <c r="W39" i="27"/>
  <c r="V39" i="27" s="1"/>
  <c r="W38" i="27"/>
  <c r="V38" i="27" s="1"/>
  <c r="W33" i="27"/>
  <c r="V33" i="27"/>
  <c r="W30" i="27"/>
  <c r="V30" i="27" s="1"/>
  <c r="W27" i="27"/>
  <c r="V27" i="27" s="1"/>
  <c r="W26" i="27"/>
  <c r="V26" i="27"/>
  <c r="W25" i="27"/>
  <c r="V25" i="27"/>
  <c r="W21" i="27"/>
  <c r="V21" i="27"/>
  <c r="W15" i="27"/>
  <c r="V15" i="27" s="1"/>
  <c r="W14" i="27"/>
  <c r="V14" i="27" s="1"/>
  <c r="T39" i="27"/>
  <c r="S39" i="27" s="1"/>
  <c r="T38" i="27"/>
  <c r="S38" i="27"/>
  <c r="T37" i="27"/>
  <c r="S37" i="27"/>
  <c r="T33" i="27"/>
  <c r="S33" i="27"/>
  <c r="T32" i="27"/>
  <c r="S32" i="27" s="1"/>
  <c r="T31" i="27"/>
  <c r="S31" i="27" s="1"/>
  <c r="T27" i="27"/>
  <c r="S27" i="27"/>
  <c r="T26" i="27"/>
  <c r="S26" i="27" s="1"/>
  <c r="T25" i="27"/>
  <c r="S25" i="27"/>
  <c r="T24" i="27"/>
  <c r="S24" i="27"/>
  <c r="T20" i="27"/>
  <c r="S20" i="27" s="1"/>
  <c r="T15" i="27"/>
  <c r="S15" i="27"/>
  <c r="T14" i="27"/>
  <c r="S14" i="27"/>
  <c r="T13" i="27"/>
  <c r="S13" i="27"/>
  <c r="T12" i="27"/>
  <c r="S12" i="27" s="1"/>
  <c r="Q39" i="27"/>
  <c r="P39" i="27" s="1"/>
  <c r="Q38" i="27"/>
  <c r="P38" i="27" s="1"/>
  <c r="Q37" i="27"/>
  <c r="P37" i="27" s="1"/>
  <c r="Q33" i="27"/>
  <c r="P33" i="27" s="1"/>
  <c r="Q32" i="27"/>
  <c r="P32" i="27" s="1"/>
  <c r="Q31" i="27"/>
  <c r="P31" i="27" s="1"/>
  <c r="Q27" i="27"/>
  <c r="P27" i="27" s="1"/>
  <c r="Q26" i="27"/>
  <c r="P26" i="27" s="1"/>
  <c r="Q25" i="27"/>
  <c r="Q24" i="27"/>
  <c r="P24" i="27" s="1"/>
  <c r="Q20" i="27"/>
  <c r="Q15" i="27"/>
  <c r="P15" i="27" s="1"/>
  <c r="Q14" i="27"/>
  <c r="P14" i="27" s="1"/>
  <c r="Q13" i="27"/>
  <c r="P13" i="27" s="1"/>
  <c r="Q12" i="27"/>
  <c r="P12" i="27" s="1"/>
  <c r="P25" i="27"/>
  <c r="P20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39" i="27"/>
  <c r="M36" i="27"/>
  <c r="M33" i="27"/>
  <c r="M32" i="27"/>
  <c r="M30" i="27"/>
  <c r="M29" i="27"/>
  <c r="N13" i="27"/>
  <c r="N14" i="27" s="1"/>
  <c r="M13" i="27"/>
  <c r="N12" i="27"/>
  <c r="M12" i="27" s="1"/>
  <c r="N11" i="27"/>
  <c r="M11" i="27" s="1"/>
  <c r="K13" i="27"/>
  <c r="J13" i="27" s="1"/>
  <c r="K12" i="27"/>
  <c r="J12" i="27" s="1"/>
  <c r="K11" i="27"/>
  <c r="J37" i="27"/>
  <c r="J36" i="27"/>
  <c r="J35" i="27"/>
  <c r="J34" i="27"/>
  <c r="J33" i="27"/>
  <c r="J32" i="27"/>
  <c r="J30" i="27"/>
  <c r="J29" i="27"/>
  <c r="J11" i="27"/>
  <c r="J9" i="27"/>
  <c r="J8" i="27"/>
  <c r="J7" i="27"/>
  <c r="G37" i="27"/>
  <c r="G35" i="27"/>
  <c r="G34" i="27"/>
  <c r="G29" i="27"/>
  <c r="G26" i="27"/>
  <c r="G25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AB41" i="26"/>
  <c r="N40" i="28" s="1"/>
  <c r="AB39" i="26"/>
  <c r="N38" i="28" s="1"/>
  <c r="AB38" i="26"/>
  <c r="N37" i="28" s="1"/>
  <c r="AB33" i="26"/>
  <c r="N32" i="28" s="1"/>
  <c r="AB32" i="26"/>
  <c r="N31" i="28" s="1"/>
  <c r="AB31" i="26"/>
  <c r="N30" i="28" s="1"/>
  <c r="AB30" i="26"/>
  <c r="N29" i="28" s="1"/>
  <c r="AB27" i="26"/>
  <c r="N26" i="28" s="1"/>
  <c r="AB24" i="26"/>
  <c r="N23" i="28" s="1"/>
  <c r="AB12" i="26"/>
  <c r="N11" i="28" s="1"/>
  <c r="AB9" i="26"/>
  <c r="Y42" i="26"/>
  <c r="M41" i="28" s="1"/>
  <c r="Y41" i="26"/>
  <c r="M40" i="28" s="1"/>
  <c r="Y40" i="26"/>
  <c r="M39" i="28" s="1"/>
  <c r="Y39" i="26"/>
  <c r="M38" i="28" s="1"/>
  <c r="Y38" i="26"/>
  <c r="M37" i="28" s="1"/>
  <c r="Y36" i="26"/>
  <c r="M35" i="28" s="1"/>
  <c r="Y35" i="26"/>
  <c r="M34" i="28" s="1"/>
  <c r="Y33" i="26"/>
  <c r="M32" i="28" s="1"/>
  <c r="Y32" i="26"/>
  <c r="M31" i="28" s="1"/>
  <c r="Y31" i="26"/>
  <c r="M30" i="28" s="1"/>
  <c r="Y30" i="26"/>
  <c r="M29" i="28" s="1"/>
  <c r="Y29" i="26"/>
  <c r="M28" i="28" s="1"/>
  <c r="Y28" i="26"/>
  <c r="M27" i="28" s="1"/>
  <c r="Y27" i="26"/>
  <c r="M26" i="28" s="1"/>
  <c r="Y24" i="26"/>
  <c r="M23" i="28" s="1"/>
  <c r="Y18" i="26"/>
  <c r="M17" i="28" s="1"/>
  <c r="Y15" i="26"/>
  <c r="M14" i="28" s="1"/>
  <c r="Y14" i="26"/>
  <c r="M13" i="28" s="1"/>
  <c r="Y12" i="26"/>
  <c r="M11" i="28" s="1"/>
  <c r="Y11" i="26"/>
  <c r="M10" i="28" s="1"/>
  <c r="Y9" i="26"/>
  <c r="M8" i="28" s="1"/>
  <c r="W42" i="26"/>
  <c r="V42" i="26" s="1"/>
  <c r="L41" i="28" s="1"/>
  <c r="W41" i="26"/>
  <c r="V41" i="26" s="1"/>
  <c r="L40" i="28" s="1"/>
  <c r="W40" i="26"/>
  <c r="V40" i="26"/>
  <c r="L39" i="28" s="1"/>
  <c r="W39" i="26"/>
  <c r="V39" i="26" s="1"/>
  <c r="L38" i="28" s="1"/>
  <c r="W38" i="26"/>
  <c r="V38" i="26" s="1"/>
  <c r="L37" i="28" s="1"/>
  <c r="W37" i="26"/>
  <c r="V37" i="26"/>
  <c r="L36" i="28" s="1"/>
  <c r="W36" i="26"/>
  <c r="V36" i="26" s="1"/>
  <c r="L35" i="28" s="1"/>
  <c r="W33" i="26"/>
  <c r="V33" i="26" s="1"/>
  <c r="L32" i="28" s="1"/>
  <c r="W32" i="26"/>
  <c r="V32" i="26" s="1"/>
  <c r="L31" i="28" s="1"/>
  <c r="W31" i="26"/>
  <c r="V31" i="26" s="1"/>
  <c r="L30" i="28" s="1"/>
  <c r="W30" i="26"/>
  <c r="V30" i="26" s="1"/>
  <c r="L29" i="28" s="1"/>
  <c r="W27" i="26"/>
  <c r="V27" i="26"/>
  <c r="L26" i="28" s="1"/>
  <c r="W26" i="26"/>
  <c r="V26" i="26" s="1"/>
  <c r="L25" i="28" s="1"/>
  <c r="W24" i="26"/>
  <c r="V24" i="26" s="1"/>
  <c r="L23" i="28" s="1"/>
  <c r="W23" i="26"/>
  <c r="V23" i="26"/>
  <c r="L22" i="28" s="1"/>
  <c r="W21" i="26"/>
  <c r="V21" i="26" s="1"/>
  <c r="L20" i="28" s="1"/>
  <c r="W20" i="26"/>
  <c r="V20" i="26" s="1"/>
  <c r="L19" i="28" s="1"/>
  <c r="W18" i="26"/>
  <c r="V18" i="26" s="1"/>
  <c r="L17" i="28" s="1"/>
  <c r="W17" i="26"/>
  <c r="V17" i="26" s="1"/>
  <c r="L16" i="28" s="1"/>
  <c r="W15" i="26"/>
  <c r="V15" i="26"/>
  <c r="L14" i="28" s="1"/>
  <c r="W14" i="26"/>
  <c r="V14" i="26" s="1"/>
  <c r="L13" i="28" s="1"/>
  <c r="W12" i="26"/>
  <c r="V12" i="26" s="1"/>
  <c r="L11" i="28" s="1"/>
  <c r="W11" i="26"/>
  <c r="V11" i="26"/>
  <c r="L10" i="28" s="1"/>
  <c r="W10" i="26"/>
  <c r="V10" i="26" s="1"/>
  <c r="L9" i="28" s="1"/>
  <c r="W9" i="26"/>
  <c r="V9" i="26" s="1"/>
  <c r="L8" i="28" s="1"/>
  <c r="W6" i="26"/>
  <c r="V6" i="26" s="1"/>
  <c r="L5" i="28" s="1"/>
  <c r="W5" i="26"/>
  <c r="V5" i="26" s="1"/>
  <c r="L4" i="28" s="1"/>
  <c r="T39" i="26"/>
  <c r="S39" i="26" s="1"/>
  <c r="K38" i="28" s="1"/>
  <c r="T38" i="26"/>
  <c r="S38" i="26" s="1"/>
  <c r="K37" i="28" s="1"/>
  <c r="T37" i="26"/>
  <c r="S37" i="26" s="1"/>
  <c r="K36" i="28" s="1"/>
  <c r="T36" i="26"/>
  <c r="S36" i="26"/>
  <c r="K35" i="28" s="1"/>
  <c r="T32" i="26"/>
  <c r="S32" i="26" s="1"/>
  <c r="K31" i="28" s="1"/>
  <c r="T31" i="26"/>
  <c r="S31" i="26" s="1"/>
  <c r="K30" i="28" s="1"/>
  <c r="T30" i="26"/>
  <c r="S30" i="26" s="1"/>
  <c r="K29" i="28" s="1"/>
  <c r="T29" i="26"/>
  <c r="S29" i="26" s="1"/>
  <c r="K28" i="28" s="1"/>
  <c r="T26" i="26"/>
  <c r="S26" i="26" s="1"/>
  <c r="K25" i="28" s="1"/>
  <c r="T24" i="26"/>
  <c r="S24" i="26" s="1"/>
  <c r="K23" i="28" s="1"/>
  <c r="T23" i="26"/>
  <c r="S23" i="26"/>
  <c r="K22" i="28" s="1"/>
  <c r="T22" i="26"/>
  <c r="S22" i="26" s="1"/>
  <c r="K21" i="28" s="1"/>
  <c r="T21" i="26"/>
  <c r="S21" i="26" s="1"/>
  <c r="K20" i="28" s="1"/>
  <c r="T20" i="26"/>
  <c r="S20" i="26" s="1"/>
  <c r="K19" i="28" s="1"/>
  <c r="T11" i="26"/>
  <c r="S11" i="26" s="1"/>
  <c r="K10" i="28" s="1"/>
  <c r="T10" i="26"/>
  <c r="S10" i="26" s="1"/>
  <c r="K9" i="28" s="1"/>
  <c r="T6" i="26"/>
  <c r="S6" i="26" s="1"/>
  <c r="K5" i="28" s="1"/>
  <c r="T5" i="26"/>
  <c r="S5" i="26" s="1"/>
  <c r="K4" i="28" s="1"/>
  <c r="T4" i="26"/>
  <c r="S4" i="26" s="1"/>
  <c r="K3" i="28" s="1"/>
  <c r="T3" i="26"/>
  <c r="S3" i="26" s="1"/>
  <c r="K2" i="28" s="1"/>
  <c r="Q39" i="26"/>
  <c r="P39" i="26" s="1"/>
  <c r="J38" i="28" s="1"/>
  <c r="Q38" i="26"/>
  <c r="P38" i="26" s="1"/>
  <c r="J37" i="28" s="1"/>
  <c r="Q37" i="26"/>
  <c r="P37" i="26" s="1"/>
  <c r="J36" i="28" s="1"/>
  <c r="Q36" i="26"/>
  <c r="P36" i="26"/>
  <c r="J35" i="28" s="1"/>
  <c r="Q35" i="26"/>
  <c r="P35" i="26"/>
  <c r="J34" i="28" s="1"/>
  <c r="Q11" i="26"/>
  <c r="P11" i="26" s="1"/>
  <c r="J10" i="28" s="1"/>
  <c r="Q6" i="26"/>
  <c r="P6" i="26" s="1"/>
  <c r="J5" i="28" s="1"/>
  <c r="Q5" i="26"/>
  <c r="P5" i="26"/>
  <c r="J4" i="28" s="1"/>
  <c r="Q4" i="26"/>
  <c r="P4" i="26" s="1"/>
  <c r="J3" i="28" s="1"/>
  <c r="Q3" i="26"/>
  <c r="P3" i="26" s="1"/>
  <c r="J2" i="28" s="1"/>
  <c r="N38" i="26"/>
  <c r="M38" i="26" s="1"/>
  <c r="I37" i="28" s="1"/>
  <c r="N37" i="26"/>
  <c r="M37" i="26" s="1"/>
  <c r="I36" i="28" s="1"/>
  <c r="N36" i="26"/>
  <c r="M36" i="26"/>
  <c r="I35" i="28" s="1"/>
  <c r="N35" i="26"/>
  <c r="M35" i="26"/>
  <c r="I34" i="28" s="1"/>
  <c r="N31" i="26"/>
  <c r="M31" i="26" s="1"/>
  <c r="I30" i="28" s="1"/>
  <c r="N29" i="26"/>
  <c r="M29" i="26" s="1"/>
  <c r="I28" i="28" s="1"/>
  <c r="N28" i="26"/>
  <c r="M28" i="26" s="1"/>
  <c r="I27" i="28" s="1"/>
  <c r="N22" i="26"/>
  <c r="M22" i="26" s="1"/>
  <c r="I21" i="28" s="1"/>
  <c r="N19" i="26"/>
  <c r="M19" i="26"/>
  <c r="I18" i="28" s="1"/>
  <c r="N17" i="26"/>
  <c r="M17" i="26" s="1"/>
  <c r="I16" i="28" s="1"/>
  <c r="N13" i="26"/>
  <c r="M13" i="26" s="1"/>
  <c r="I12" i="28" s="1"/>
  <c r="N11" i="26"/>
  <c r="M11" i="26" s="1"/>
  <c r="I10" i="28" s="1"/>
  <c r="N10" i="26"/>
  <c r="M10" i="26" s="1"/>
  <c r="I9" i="28" s="1"/>
  <c r="N6" i="26"/>
  <c r="M6" i="26"/>
  <c r="I5" i="28" s="1"/>
  <c r="N5" i="26"/>
  <c r="M5" i="26" s="1"/>
  <c r="I4" i="28" s="1"/>
  <c r="N4" i="26"/>
  <c r="M4" i="26" s="1"/>
  <c r="I3" i="28" s="1"/>
  <c r="N3" i="26"/>
  <c r="M3" i="26" s="1"/>
  <c r="I2" i="28" s="1"/>
  <c r="K31" i="26"/>
  <c r="J31" i="26" s="1"/>
  <c r="H30" i="28" s="1"/>
  <c r="K30" i="26"/>
  <c r="J30" i="26" s="1"/>
  <c r="H29" i="28" s="1"/>
  <c r="K29" i="26"/>
  <c r="J29" i="26" s="1"/>
  <c r="H28" i="28" s="1"/>
  <c r="K28" i="26"/>
  <c r="J28" i="26" s="1"/>
  <c r="H27" i="28" s="1"/>
  <c r="K23" i="26"/>
  <c r="J23" i="26" s="1"/>
  <c r="H22" i="28" s="1"/>
  <c r="K17" i="26"/>
  <c r="J17" i="26" s="1"/>
  <c r="H16" i="28" s="1"/>
  <c r="K15" i="26"/>
  <c r="J15" i="26" s="1"/>
  <c r="H14" i="28" s="1"/>
  <c r="K13" i="26"/>
  <c r="J13" i="26" s="1"/>
  <c r="H12" i="28" s="1"/>
  <c r="K10" i="26"/>
  <c r="K7" i="26"/>
  <c r="J7" i="26" s="1"/>
  <c r="H6" i="28" s="1"/>
  <c r="K5" i="26"/>
  <c r="J5" i="26" s="1"/>
  <c r="H4" i="28" s="1"/>
  <c r="K4" i="26"/>
  <c r="J4" i="26" s="1"/>
  <c r="H3" i="28" s="1"/>
  <c r="J10" i="26"/>
  <c r="H9" i="28" s="1"/>
  <c r="K3" i="26"/>
  <c r="J3" i="26" s="1"/>
  <c r="H2" i="28" s="1"/>
  <c r="G35" i="26"/>
  <c r="G34" i="28" s="1"/>
  <c r="G34" i="26"/>
  <c r="G33" i="28" s="1"/>
  <c r="G30" i="26"/>
  <c r="G29" i="28" s="1"/>
  <c r="G29" i="26"/>
  <c r="G28" i="28" s="1"/>
  <c r="G28" i="26"/>
  <c r="G27" i="28" s="1"/>
  <c r="G27" i="26"/>
  <c r="G26" i="28" s="1"/>
  <c r="G26" i="26"/>
  <c r="G25" i="28" s="1"/>
  <c r="G25" i="26"/>
  <c r="G24" i="28" s="1"/>
  <c r="G22" i="26"/>
  <c r="G21" i="28" s="1"/>
  <c r="G21" i="26"/>
  <c r="G20" i="28" s="1"/>
  <c r="G20" i="26"/>
  <c r="G19" i="28" s="1"/>
  <c r="G19" i="26"/>
  <c r="G18" i="28" s="1"/>
  <c r="G18" i="26"/>
  <c r="G17" i="28" s="1"/>
  <c r="G17" i="26"/>
  <c r="G16" i="28" s="1"/>
  <c r="G16" i="26"/>
  <c r="G15" i="28" s="1"/>
  <c r="G15" i="26"/>
  <c r="G14" i="28" s="1"/>
  <c r="G14" i="26"/>
  <c r="G13" i="28" s="1"/>
  <c r="G13" i="26"/>
  <c r="G12" i="28" s="1"/>
  <c r="G12" i="26"/>
  <c r="G11" i="28" s="1"/>
  <c r="G11" i="26"/>
  <c r="G10" i="28" s="1"/>
  <c r="G10" i="26"/>
  <c r="G9" i="28" s="1"/>
  <c r="G9" i="26"/>
  <c r="G8" i="28" s="1"/>
  <c r="G8" i="26"/>
  <c r="G7" i="28" s="1"/>
  <c r="G7" i="26"/>
  <c r="G6" i="28" s="1"/>
  <c r="H37" i="26"/>
  <c r="G37" i="26" s="1"/>
  <c r="G36" i="28" s="1"/>
  <c r="H24" i="26"/>
  <c r="G24" i="26" s="1"/>
  <c r="G23" i="28" s="1"/>
  <c r="H23" i="26"/>
  <c r="G23" i="26" s="1"/>
  <c r="G22" i="28" s="1"/>
  <c r="H22" i="26"/>
  <c r="AE22" i="26"/>
  <c r="AE23" i="26"/>
  <c r="AE24" i="26"/>
  <c r="AE37" i="26"/>
  <c r="K14" i="27" l="1"/>
  <c r="M14" i="27"/>
  <c r="M15" i="27"/>
  <c r="I14" i="29" s="1"/>
  <c r="K104" i="25"/>
  <c r="K105" i="25" s="1"/>
  <c r="K106" i="25" s="1"/>
  <c r="K107" i="25" s="1"/>
  <c r="K108" i="25" s="1"/>
  <c r="K109" i="25" s="1"/>
  <c r="K110" i="25" s="1"/>
  <c r="K111" i="25" s="1"/>
  <c r="K112" i="25" s="1"/>
  <c r="K113" i="25" s="1"/>
  <c r="K114" i="25" s="1"/>
  <c r="K115" i="25" s="1"/>
  <c r="K116" i="25" s="1"/>
  <c r="K117" i="25" s="1"/>
  <c r="K118" i="25" s="1"/>
  <c r="K119" i="25" s="1"/>
  <c r="K120" i="25" s="1"/>
  <c r="K121" i="25" s="1"/>
  <c r="K122" i="25" s="1"/>
  <c r="K123" i="25" s="1"/>
  <c r="K124" i="25" s="1"/>
  <c r="K125" i="25" s="1"/>
  <c r="K126" i="25" s="1"/>
  <c r="K127" i="25" s="1"/>
  <c r="K128" i="25" s="1"/>
  <c r="K129" i="25" s="1"/>
  <c r="K130" i="25" s="1"/>
  <c r="K131" i="25" s="1"/>
  <c r="K132" i="25" s="1"/>
  <c r="K133" i="25" s="1"/>
  <c r="K134" i="25" s="1"/>
  <c r="K135" i="25" s="1"/>
  <c r="K136" i="25" s="1"/>
  <c r="K137" i="25" s="1"/>
  <c r="K138" i="25" s="1"/>
  <c r="K139" i="25" s="1"/>
  <c r="K140" i="25" s="1"/>
  <c r="K141" i="25" s="1"/>
  <c r="K142" i="25" s="1"/>
  <c r="K143" i="25" s="1"/>
  <c r="K103" i="25"/>
  <c r="N118" i="25"/>
  <c r="N123" i="25" s="1"/>
  <c r="N128" i="25" s="1"/>
  <c r="N133" i="25" s="1"/>
  <c r="N138" i="25" s="1"/>
  <c r="N143" i="25" s="1"/>
  <c r="N117" i="25"/>
  <c r="N122" i="25" s="1"/>
  <c r="N127" i="25" s="1"/>
  <c r="N132" i="25" s="1"/>
  <c r="N137" i="25" s="1"/>
  <c r="N142" i="25" s="1"/>
  <c r="N113" i="25"/>
  <c r="N112" i="25"/>
  <c r="N110" i="25"/>
  <c r="N115" i="25" s="1"/>
  <c r="N120" i="25" s="1"/>
  <c r="N125" i="25" s="1"/>
  <c r="N130" i="25" s="1"/>
  <c r="N135" i="25" s="1"/>
  <c r="N140" i="25" s="1"/>
  <c r="N109" i="25"/>
  <c r="N114" i="25" s="1"/>
  <c r="N119" i="25" s="1"/>
  <c r="N124" i="25" s="1"/>
  <c r="N129" i="25" s="1"/>
  <c r="N134" i="25" s="1"/>
  <c r="N139" i="25" s="1"/>
  <c r="N108" i="25"/>
  <c r="N107" i="25"/>
  <c r="N106" i="25"/>
  <c r="N111" i="25" s="1"/>
  <c r="N116" i="25" s="1"/>
  <c r="N121" i="25" s="1"/>
  <c r="N126" i="25" s="1"/>
  <c r="N131" i="25" s="1"/>
  <c r="N136" i="25" s="1"/>
  <c r="N141" i="25" s="1"/>
  <c r="N105" i="25"/>
  <c r="N104" i="25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N86" i="6"/>
  <c r="N91" i="6" s="1"/>
  <c r="N96" i="6" s="1"/>
  <c r="N101" i="6" s="1"/>
  <c r="N106" i="6" s="1"/>
  <c r="N69" i="6"/>
  <c r="N74" i="6" s="1"/>
  <c r="N79" i="6" s="1"/>
  <c r="N84" i="6" s="1"/>
  <c r="N89" i="6" s="1"/>
  <c r="N94" i="6" s="1"/>
  <c r="N99" i="6" s="1"/>
  <c r="N104" i="6" s="1"/>
  <c r="N25" i="6"/>
  <c r="N30" i="6" s="1"/>
  <c r="N35" i="6" s="1"/>
  <c r="N40" i="6" s="1"/>
  <c r="N45" i="6" s="1"/>
  <c r="N50" i="6" s="1"/>
  <c r="N55" i="6" s="1"/>
  <c r="N60" i="6" s="1"/>
  <c r="N65" i="6" s="1"/>
  <c r="N70" i="6" s="1"/>
  <c r="N75" i="6" s="1"/>
  <c r="N80" i="6" s="1"/>
  <c r="N85" i="6" s="1"/>
  <c r="N90" i="6" s="1"/>
  <c r="N95" i="6" s="1"/>
  <c r="N100" i="6" s="1"/>
  <c r="N105" i="6" s="1"/>
  <c r="N23" i="6"/>
  <c r="N28" i="6" s="1"/>
  <c r="N33" i="6" s="1"/>
  <c r="N38" i="6" s="1"/>
  <c r="N43" i="6" s="1"/>
  <c r="N48" i="6" s="1"/>
  <c r="N53" i="6" s="1"/>
  <c r="N58" i="6" s="1"/>
  <c r="N63" i="6" s="1"/>
  <c r="N68" i="6" s="1"/>
  <c r="N73" i="6" s="1"/>
  <c r="N78" i="6" s="1"/>
  <c r="N83" i="6" s="1"/>
  <c r="N88" i="6" s="1"/>
  <c r="N93" i="6" s="1"/>
  <c r="N98" i="6" s="1"/>
  <c r="N103" i="6" s="1"/>
  <c r="N21" i="6"/>
  <c r="N26" i="6" s="1"/>
  <c r="N31" i="6" s="1"/>
  <c r="N36" i="6" s="1"/>
  <c r="N41" i="6" s="1"/>
  <c r="N46" i="6" s="1"/>
  <c r="N51" i="6" s="1"/>
  <c r="N56" i="6" s="1"/>
  <c r="N61" i="6" s="1"/>
  <c r="N66" i="6" s="1"/>
  <c r="N71" i="6" s="1"/>
  <c r="N76" i="6" s="1"/>
  <c r="N81" i="6" s="1"/>
  <c r="N20" i="6"/>
  <c r="N19" i="6"/>
  <c r="N24" i="6" s="1"/>
  <c r="N29" i="6" s="1"/>
  <c r="N34" i="6" s="1"/>
  <c r="N39" i="6" s="1"/>
  <c r="N44" i="6" s="1"/>
  <c r="N49" i="6" s="1"/>
  <c r="N54" i="6" s="1"/>
  <c r="N59" i="6" s="1"/>
  <c r="N64" i="6" s="1"/>
  <c r="N18" i="6"/>
  <c r="N17" i="6"/>
  <c r="N22" i="6" s="1"/>
  <c r="N27" i="6" s="1"/>
  <c r="N32" i="6" s="1"/>
  <c r="N37" i="6" s="1"/>
  <c r="N42" i="6" s="1"/>
  <c r="N47" i="6" s="1"/>
  <c r="N52" i="6" s="1"/>
  <c r="N57" i="6" s="1"/>
  <c r="N62" i="6" s="1"/>
  <c r="N67" i="6" s="1"/>
  <c r="N72" i="6" s="1"/>
  <c r="N77" i="6" s="1"/>
  <c r="N82" i="6" s="1"/>
  <c r="N87" i="6" s="1"/>
  <c r="N92" i="6" s="1"/>
  <c r="N97" i="6" s="1"/>
  <c r="N102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7" i="6"/>
  <c r="M4" i="6"/>
  <c r="M3" i="6"/>
  <c r="Q3" i="6" s="1"/>
  <c r="Q2" i="6"/>
  <c r="Q110" i="24"/>
  <c r="N24" i="24"/>
  <c r="N29" i="24" s="1"/>
  <c r="N34" i="24" s="1"/>
  <c r="N39" i="24" s="1"/>
  <c r="N44" i="24" s="1"/>
  <c r="N49" i="24" s="1"/>
  <c r="N54" i="24" s="1"/>
  <c r="N59" i="24" s="1"/>
  <c r="N64" i="24" s="1"/>
  <c r="N69" i="24" s="1"/>
  <c r="N74" i="24" s="1"/>
  <c r="N79" i="24" s="1"/>
  <c r="N84" i="24" s="1"/>
  <c r="N89" i="24" s="1"/>
  <c r="N94" i="24" s="1"/>
  <c r="N99" i="24" s="1"/>
  <c r="N104" i="24" s="1"/>
  <c r="N109" i="24" s="1"/>
  <c r="N114" i="24" s="1"/>
  <c r="N21" i="24"/>
  <c r="N26" i="24" s="1"/>
  <c r="N31" i="24" s="1"/>
  <c r="N36" i="24" s="1"/>
  <c r="N41" i="24" s="1"/>
  <c r="N46" i="24" s="1"/>
  <c r="N51" i="24" s="1"/>
  <c r="N56" i="24" s="1"/>
  <c r="N61" i="24" s="1"/>
  <c r="N66" i="24" s="1"/>
  <c r="N71" i="24" s="1"/>
  <c r="N76" i="24" s="1"/>
  <c r="N81" i="24" s="1"/>
  <c r="N86" i="24" s="1"/>
  <c r="N91" i="24" s="1"/>
  <c r="N96" i="24" s="1"/>
  <c r="N101" i="24" s="1"/>
  <c r="N106" i="24" s="1"/>
  <c r="N111" i="24" s="1"/>
  <c r="N116" i="24" s="1"/>
  <c r="N20" i="24"/>
  <c r="N25" i="24" s="1"/>
  <c r="N30" i="24" s="1"/>
  <c r="N35" i="24" s="1"/>
  <c r="N40" i="24" s="1"/>
  <c r="N45" i="24" s="1"/>
  <c r="N50" i="24" s="1"/>
  <c r="N55" i="24" s="1"/>
  <c r="N60" i="24" s="1"/>
  <c r="N65" i="24" s="1"/>
  <c r="N70" i="24" s="1"/>
  <c r="N75" i="24" s="1"/>
  <c r="N80" i="24" s="1"/>
  <c r="N85" i="24" s="1"/>
  <c r="N90" i="24" s="1"/>
  <c r="N95" i="24" s="1"/>
  <c r="N100" i="24" s="1"/>
  <c r="N105" i="24" s="1"/>
  <c r="N110" i="24" s="1"/>
  <c r="N115" i="24" s="1"/>
  <c r="N19" i="24"/>
  <c r="N18" i="24"/>
  <c r="N23" i="24" s="1"/>
  <c r="N28" i="24" s="1"/>
  <c r="N33" i="24" s="1"/>
  <c r="N38" i="24" s="1"/>
  <c r="N43" i="24" s="1"/>
  <c r="N48" i="24" s="1"/>
  <c r="N53" i="24" s="1"/>
  <c r="N58" i="24" s="1"/>
  <c r="N63" i="24" s="1"/>
  <c r="N68" i="24" s="1"/>
  <c r="N73" i="24" s="1"/>
  <c r="N78" i="24" s="1"/>
  <c r="N83" i="24" s="1"/>
  <c r="N88" i="24" s="1"/>
  <c r="N93" i="24" s="1"/>
  <c r="N98" i="24" s="1"/>
  <c r="N103" i="24" s="1"/>
  <c r="N108" i="24" s="1"/>
  <c r="N113" i="24" s="1"/>
  <c r="N17" i="24"/>
  <c r="N22" i="24" s="1"/>
  <c r="N27" i="24" s="1"/>
  <c r="N32" i="24" s="1"/>
  <c r="N37" i="24" s="1"/>
  <c r="N42" i="24" s="1"/>
  <c r="N47" i="24" s="1"/>
  <c r="N52" i="24" s="1"/>
  <c r="N57" i="24" s="1"/>
  <c r="N62" i="24" s="1"/>
  <c r="N67" i="24" s="1"/>
  <c r="N72" i="24" s="1"/>
  <c r="N77" i="24" s="1"/>
  <c r="N82" i="24" s="1"/>
  <c r="N87" i="24" s="1"/>
  <c r="N92" i="24" s="1"/>
  <c r="N97" i="24" s="1"/>
  <c r="N102" i="24" s="1"/>
  <c r="N107" i="24" s="1"/>
  <c r="N112" i="24" s="1"/>
  <c r="L7" i="24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M4" i="24"/>
  <c r="Q4" i="24" s="1"/>
  <c r="Q3" i="24"/>
  <c r="M3" i="24"/>
  <c r="Q2" i="24"/>
  <c r="Q3" i="23"/>
  <c r="Q2" i="23"/>
  <c r="K108" i="22"/>
  <c r="K109" i="22" s="1"/>
  <c r="K110" i="22" s="1"/>
  <c r="K111" i="22" s="1"/>
  <c r="K112" i="22" s="1"/>
  <c r="K113" i="22" s="1"/>
  <c r="K114" i="22" s="1"/>
  <c r="K115" i="22" s="1"/>
  <c r="K116" i="22" s="1"/>
  <c r="K117" i="22" s="1"/>
  <c r="K118" i="22" s="1"/>
  <c r="K119" i="22" s="1"/>
  <c r="K120" i="22" s="1"/>
  <c r="K121" i="22" s="1"/>
  <c r="K122" i="22" s="1"/>
  <c r="K123" i="22" s="1"/>
  <c r="K124" i="22" s="1"/>
  <c r="K125" i="22" s="1"/>
  <c r="K126" i="22" s="1"/>
  <c r="K127" i="22" s="1"/>
  <c r="K128" i="22" s="1"/>
  <c r="K129" i="22" s="1"/>
  <c r="K130" i="22" s="1"/>
  <c r="K131" i="22" s="1"/>
  <c r="K132" i="22" s="1"/>
  <c r="K133" i="22" s="1"/>
  <c r="K134" i="22" s="1"/>
  <c r="K135" i="22" s="1"/>
  <c r="K136" i="22" s="1"/>
  <c r="K137" i="22" s="1"/>
  <c r="K138" i="22" s="1"/>
  <c r="K139" i="22" s="1"/>
  <c r="K140" i="22" s="1"/>
  <c r="K141" i="22" s="1"/>
  <c r="K142" i="22" s="1"/>
  <c r="K143" i="22" s="1"/>
  <c r="K106" i="22"/>
  <c r="K107" i="22" s="1"/>
  <c r="K104" i="22"/>
  <c r="K105" i="22" s="1"/>
  <c r="N25" i="22"/>
  <c r="N30" i="22" s="1"/>
  <c r="N35" i="22" s="1"/>
  <c r="N40" i="22" s="1"/>
  <c r="N45" i="22" s="1"/>
  <c r="N50" i="22" s="1"/>
  <c r="N55" i="22" s="1"/>
  <c r="N60" i="22" s="1"/>
  <c r="N65" i="22" s="1"/>
  <c r="N70" i="22" s="1"/>
  <c r="N75" i="22" s="1"/>
  <c r="N80" i="22" s="1"/>
  <c r="N85" i="22" s="1"/>
  <c r="N90" i="22" s="1"/>
  <c r="N95" i="22" s="1"/>
  <c r="N100" i="22" s="1"/>
  <c r="N105" i="22" s="1"/>
  <c r="N110" i="22" s="1"/>
  <c r="N115" i="22" s="1"/>
  <c r="N120" i="22" s="1"/>
  <c r="N125" i="22" s="1"/>
  <c r="N130" i="22" s="1"/>
  <c r="N135" i="22" s="1"/>
  <c r="N140" i="22" s="1"/>
  <c r="N23" i="22"/>
  <c r="N28" i="22" s="1"/>
  <c r="N33" i="22" s="1"/>
  <c r="N38" i="22" s="1"/>
  <c r="N43" i="22" s="1"/>
  <c r="N48" i="22" s="1"/>
  <c r="N53" i="22" s="1"/>
  <c r="N58" i="22" s="1"/>
  <c r="N63" i="22" s="1"/>
  <c r="N68" i="22" s="1"/>
  <c r="N73" i="22" s="1"/>
  <c r="N78" i="22" s="1"/>
  <c r="N83" i="22" s="1"/>
  <c r="N88" i="22" s="1"/>
  <c r="N93" i="22" s="1"/>
  <c r="N98" i="22" s="1"/>
  <c r="N103" i="22" s="1"/>
  <c r="N108" i="22" s="1"/>
  <c r="N113" i="22" s="1"/>
  <c r="N118" i="22" s="1"/>
  <c r="N123" i="22" s="1"/>
  <c r="N128" i="22" s="1"/>
  <c r="N133" i="22" s="1"/>
  <c r="N138" i="22" s="1"/>
  <c r="N143" i="22" s="1"/>
  <c r="N22" i="22"/>
  <c r="N27" i="22" s="1"/>
  <c r="N32" i="22" s="1"/>
  <c r="N37" i="22" s="1"/>
  <c r="N42" i="22" s="1"/>
  <c r="N47" i="22" s="1"/>
  <c r="N52" i="22" s="1"/>
  <c r="N57" i="22" s="1"/>
  <c r="N62" i="22" s="1"/>
  <c r="N67" i="22" s="1"/>
  <c r="N72" i="22" s="1"/>
  <c r="N77" i="22" s="1"/>
  <c r="N82" i="22" s="1"/>
  <c r="N87" i="22" s="1"/>
  <c r="N92" i="22" s="1"/>
  <c r="N97" i="22" s="1"/>
  <c r="N102" i="22" s="1"/>
  <c r="N107" i="22" s="1"/>
  <c r="N112" i="22" s="1"/>
  <c r="N117" i="22" s="1"/>
  <c r="N122" i="22" s="1"/>
  <c r="N127" i="22" s="1"/>
  <c r="N132" i="22" s="1"/>
  <c r="N137" i="22" s="1"/>
  <c r="N142" i="22" s="1"/>
  <c r="N21" i="22"/>
  <c r="N26" i="22" s="1"/>
  <c r="N31" i="22" s="1"/>
  <c r="N36" i="22" s="1"/>
  <c r="N41" i="22" s="1"/>
  <c r="N46" i="22" s="1"/>
  <c r="N51" i="22" s="1"/>
  <c r="N56" i="22" s="1"/>
  <c r="N61" i="22" s="1"/>
  <c r="N66" i="22" s="1"/>
  <c r="N71" i="22" s="1"/>
  <c r="N76" i="22" s="1"/>
  <c r="N81" i="22" s="1"/>
  <c r="N86" i="22" s="1"/>
  <c r="N91" i="22" s="1"/>
  <c r="N96" i="22" s="1"/>
  <c r="N101" i="22" s="1"/>
  <c r="N106" i="22" s="1"/>
  <c r="N111" i="22" s="1"/>
  <c r="N116" i="22" s="1"/>
  <c r="N121" i="22" s="1"/>
  <c r="N126" i="22" s="1"/>
  <c r="N131" i="22" s="1"/>
  <c r="N136" i="22" s="1"/>
  <c r="N141" i="22" s="1"/>
  <c r="N20" i="22"/>
  <c r="N19" i="22"/>
  <c r="N24" i="22" s="1"/>
  <c r="N29" i="22" s="1"/>
  <c r="N34" i="22" s="1"/>
  <c r="N39" i="22" s="1"/>
  <c r="N44" i="22" s="1"/>
  <c r="N49" i="22" s="1"/>
  <c r="N54" i="22" s="1"/>
  <c r="N59" i="22" s="1"/>
  <c r="N64" i="22" s="1"/>
  <c r="N69" i="22" s="1"/>
  <c r="N74" i="22" s="1"/>
  <c r="N79" i="22" s="1"/>
  <c r="N84" i="22" s="1"/>
  <c r="N89" i="22" s="1"/>
  <c r="N94" i="22" s="1"/>
  <c r="N99" i="22" s="1"/>
  <c r="N104" i="22" s="1"/>
  <c r="N109" i="22" s="1"/>
  <c r="N114" i="22" s="1"/>
  <c r="N119" i="22" s="1"/>
  <c r="N124" i="22" s="1"/>
  <c r="N129" i="22" s="1"/>
  <c r="N134" i="22" s="1"/>
  <c r="N139" i="22" s="1"/>
  <c r="N18" i="22"/>
  <c r="N17" i="22"/>
  <c r="L7" i="22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M3" i="22"/>
  <c r="M4" i="22" s="1"/>
  <c r="Q2" i="22"/>
  <c r="K105" i="21"/>
  <c r="K106" i="21" s="1"/>
  <c r="K107" i="21" s="1"/>
  <c r="K108" i="21" s="1"/>
  <c r="K109" i="21" s="1"/>
  <c r="K110" i="21" s="1"/>
  <c r="K111" i="21" s="1"/>
  <c r="K112" i="21" s="1"/>
  <c r="K113" i="21" s="1"/>
  <c r="K114" i="21" s="1"/>
  <c r="K115" i="21" s="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137" i="21" s="1"/>
  <c r="K138" i="21" s="1"/>
  <c r="K139" i="21" s="1"/>
  <c r="K140" i="21" s="1"/>
  <c r="K141" i="21" s="1"/>
  <c r="K142" i="21" s="1"/>
  <c r="K143" i="21" s="1"/>
  <c r="K104" i="21"/>
  <c r="H38" i="22"/>
  <c r="H37" i="22"/>
  <c r="H36" i="22"/>
  <c r="H32" i="22"/>
  <c r="H31" i="22"/>
  <c r="H30" i="22"/>
  <c r="H26" i="22"/>
  <c r="H25" i="22"/>
  <c r="H19" i="22"/>
  <c r="H14" i="22"/>
  <c r="H12" i="22"/>
  <c r="H11" i="22"/>
  <c r="N51" i="21"/>
  <c r="N56" i="21" s="1"/>
  <c r="N61" i="21" s="1"/>
  <c r="N66" i="21" s="1"/>
  <c r="N71" i="21" s="1"/>
  <c r="N76" i="21" s="1"/>
  <c r="N81" i="21" s="1"/>
  <c r="N86" i="21" s="1"/>
  <c r="N52" i="21"/>
  <c r="N57" i="21" s="1"/>
  <c r="N62" i="21" s="1"/>
  <c r="N67" i="21" s="1"/>
  <c r="N72" i="21" s="1"/>
  <c r="N77" i="21" s="1"/>
  <c r="N82" i="21" s="1"/>
  <c r="N87" i="21" s="1"/>
  <c r="N53" i="21"/>
  <c r="N58" i="21" s="1"/>
  <c r="N63" i="21" s="1"/>
  <c r="N68" i="21" s="1"/>
  <c r="N73" i="21" s="1"/>
  <c r="N78" i="21" s="1"/>
  <c r="N83" i="21" s="1"/>
  <c r="N54" i="21"/>
  <c r="N59" i="21" s="1"/>
  <c r="N64" i="21" s="1"/>
  <c r="N69" i="21" s="1"/>
  <c r="N74" i="21" s="1"/>
  <c r="N79" i="21" s="1"/>
  <c r="N84" i="21" s="1"/>
  <c r="N55" i="21"/>
  <c r="N60" i="21" s="1"/>
  <c r="N65" i="21" s="1"/>
  <c r="N70" i="21" s="1"/>
  <c r="N75" i="21" s="1"/>
  <c r="N80" i="21" s="1"/>
  <c r="N85" i="21" s="1"/>
  <c r="N33" i="25"/>
  <c r="N38" i="25" s="1"/>
  <c r="N43" i="25" s="1"/>
  <c r="N48" i="25" s="1"/>
  <c r="N53" i="25" s="1"/>
  <c r="N58" i="25" s="1"/>
  <c r="N63" i="25" s="1"/>
  <c r="N68" i="25" s="1"/>
  <c r="N73" i="25" s="1"/>
  <c r="N78" i="25" s="1"/>
  <c r="N83" i="25" s="1"/>
  <c r="N88" i="25" s="1"/>
  <c r="N93" i="25" s="1"/>
  <c r="N98" i="25" s="1"/>
  <c r="N103" i="25" s="1"/>
  <c r="N30" i="25"/>
  <c r="N35" i="25" s="1"/>
  <c r="N40" i="25" s="1"/>
  <c r="N45" i="25" s="1"/>
  <c r="N50" i="25" s="1"/>
  <c r="N55" i="25" s="1"/>
  <c r="N60" i="25" s="1"/>
  <c r="N65" i="25" s="1"/>
  <c r="N70" i="25" s="1"/>
  <c r="N75" i="25" s="1"/>
  <c r="N80" i="25" s="1"/>
  <c r="N85" i="25" s="1"/>
  <c r="N90" i="25" s="1"/>
  <c r="N95" i="25" s="1"/>
  <c r="N100" i="25" s="1"/>
  <c r="N28" i="25"/>
  <c r="N23" i="25"/>
  <c r="N21" i="25"/>
  <c r="N26" i="25" s="1"/>
  <c r="N31" i="25" s="1"/>
  <c r="N36" i="25" s="1"/>
  <c r="N41" i="25" s="1"/>
  <c r="N46" i="25" s="1"/>
  <c r="N51" i="25" s="1"/>
  <c r="N56" i="25" s="1"/>
  <c r="N61" i="25" s="1"/>
  <c r="N66" i="25" s="1"/>
  <c r="N71" i="25" s="1"/>
  <c r="N76" i="25" s="1"/>
  <c r="N81" i="25" s="1"/>
  <c r="N86" i="25" s="1"/>
  <c r="N91" i="25" s="1"/>
  <c r="N96" i="25" s="1"/>
  <c r="N101" i="25" s="1"/>
  <c r="N20" i="25"/>
  <c r="N25" i="25" s="1"/>
  <c r="N19" i="25"/>
  <c r="N24" i="25" s="1"/>
  <c r="N29" i="25" s="1"/>
  <c r="N34" i="25" s="1"/>
  <c r="N39" i="25" s="1"/>
  <c r="N44" i="25" s="1"/>
  <c r="N49" i="25" s="1"/>
  <c r="N54" i="25" s="1"/>
  <c r="N59" i="25" s="1"/>
  <c r="N64" i="25" s="1"/>
  <c r="N69" i="25" s="1"/>
  <c r="N74" i="25" s="1"/>
  <c r="N79" i="25" s="1"/>
  <c r="N84" i="25" s="1"/>
  <c r="N89" i="25" s="1"/>
  <c r="N94" i="25" s="1"/>
  <c r="N99" i="25" s="1"/>
  <c r="N18" i="25"/>
  <c r="N17" i="25"/>
  <c r="N22" i="25" s="1"/>
  <c r="N27" i="25" s="1"/>
  <c r="N32" i="25" s="1"/>
  <c r="N37" i="25" s="1"/>
  <c r="N42" i="25" s="1"/>
  <c r="N47" i="25" s="1"/>
  <c r="N52" i="25" s="1"/>
  <c r="N57" i="25" s="1"/>
  <c r="N62" i="25" s="1"/>
  <c r="N67" i="25" s="1"/>
  <c r="N72" i="25" s="1"/>
  <c r="N77" i="25" s="1"/>
  <c r="N82" i="25" s="1"/>
  <c r="N87" i="25" s="1"/>
  <c r="N92" i="25" s="1"/>
  <c r="N97" i="25" s="1"/>
  <c r="N102" i="25" s="1"/>
  <c r="L9" i="25"/>
  <c r="L10" i="25" s="1"/>
  <c r="L11" i="25" s="1"/>
  <c r="L12" i="25" s="1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8" i="25"/>
  <c r="L7" i="25"/>
  <c r="M6" i="25"/>
  <c r="Q6" i="25" s="1"/>
  <c r="Q5" i="25"/>
  <c r="M5" i="25"/>
  <c r="Q4" i="25"/>
  <c r="M4" i="25"/>
  <c r="Q3" i="25"/>
  <c r="M3" i="25"/>
  <c r="Q2" i="25"/>
  <c r="Q110" i="20"/>
  <c r="N116" i="20"/>
  <c r="N115" i="20"/>
  <c r="N111" i="20"/>
  <c r="N110" i="20"/>
  <c r="N109" i="20"/>
  <c r="N114" i="20" s="1"/>
  <c r="N108" i="20"/>
  <c r="N113" i="20" s="1"/>
  <c r="N107" i="20"/>
  <c r="N112" i="20" s="1"/>
  <c r="J14" i="27" l="1"/>
  <c r="J15" i="27"/>
  <c r="H14" i="29" s="1"/>
  <c r="Q4" i="6"/>
  <c r="M5" i="6"/>
  <c r="L25" i="24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M5" i="24"/>
  <c r="Q5" i="23"/>
  <c r="Q4" i="23"/>
  <c r="Q4" i="22"/>
  <c r="M5" i="22"/>
  <c r="Q3" i="22"/>
  <c r="M7" i="25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8"/>
  <c r="N25" i="21"/>
  <c r="N30" i="21" s="1"/>
  <c r="N35" i="21" s="1"/>
  <c r="N40" i="21" s="1"/>
  <c r="N45" i="21" s="1"/>
  <c r="N50" i="21" s="1"/>
  <c r="N90" i="21" s="1"/>
  <c r="N95" i="21" s="1"/>
  <c r="N100" i="21" s="1"/>
  <c r="N105" i="21" s="1"/>
  <c r="N110" i="21" s="1"/>
  <c r="N115" i="21" s="1"/>
  <c r="N120" i="21" s="1"/>
  <c r="N125" i="21" s="1"/>
  <c r="N130" i="21" s="1"/>
  <c r="N135" i="21" s="1"/>
  <c r="N140" i="21" s="1"/>
  <c r="N23" i="21"/>
  <c r="N28" i="21" s="1"/>
  <c r="N33" i="21" s="1"/>
  <c r="N38" i="21" s="1"/>
  <c r="N43" i="21" s="1"/>
  <c r="N48" i="21" s="1"/>
  <c r="N88" i="21" s="1"/>
  <c r="N93" i="21" s="1"/>
  <c r="N98" i="21" s="1"/>
  <c r="N103" i="21" s="1"/>
  <c r="N108" i="21" s="1"/>
  <c r="N113" i="21" s="1"/>
  <c r="N118" i="21" s="1"/>
  <c r="N123" i="21" s="1"/>
  <c r="N128" i="21" s="1"/>
  <c r="N133" i="21" s="1"/>
  <c r="N138" i="21" s="1"/>
  <c r="N143" i="21" s="1"/>
  <c r="N21" i="21"/>
  <c r="N26" i="21" s="1"/>
  <c r="N31" i="21" s="1"/>
  <c r="N36" i="21" s="1"/>
  <c r="N41" i="21" s="1"/>
  <c r="N46" i="21" s="1"/>
  <c r="N91" i="21" s="1"/>
  <c r="N96" i="21" s="1"/>
  <c r="N101" i="21" s="1"/>
  <c r="N106" i="21" s="1"/>
  <c r="N111" i="21" s="1"/>
  <c r="N116" i="21" s="1"/>
  <c r="N121" i="21" s="1"/>
  <c r="N126" i="21" s="1"/>
  <c r="N131" i="21" s="1"/>
  <c r="N136" i="21" s="1"/>
  <c r="N141" i="21" s="1"/>
  <c r="N20" i="21"/>
  <c r="N19" i="21"/>
  <c r="N24" i="21" s="1"/>
  <c r="N29" i="21" s="1"/>
  <c r="N34" i="21" s="1"/>
  <c r="N39" i="21" s="1"/>
  <c r="N44" i="21" s="1"/>
  <c r="N49" i="21" s="1"/>
  <c r="N89" i="21" s="1"/>
  <c r="N94" i="21" s="1"/>
  <c r="N99" i="21" s="1"/>
  <c r="N104" i="21" s="1"/>
  <c r="N109" i="21" s="1"/>
  <c r="N114" i="21" s="1"/>
  <c r="N119" i="21" s="1"/>
  <c r="N124" i="21" s="1"/>
  <c r="N129" i="21" s="1"/>
  <c r="N134" i="21" s="1"/>
  <c r="N139" i="21" s="1"/>
  <c r="N18" i="21"/>
  <c r="N17" i="21"/>
  <c r="N22" i="21" s="1"/>
  <c r="N27" i="21" s="1"/>
  <c r="N32" i="21" s="1"/>
  <c r="N37" i="21" s="1"/>
  <c r="N42" i="21" s="1"/>
  <c r="N47" i="21" s="1"/>
  <c r="N92" i="21" s="1"/>
  <c r="N97" i="21" s="1"/>
  <c r="N102" i="21" s="1"/>
  <c r="N107" i="21" s="1"/>
  <c r="N112" i="21" s="1"/>
  <c r="N117" i="21" s="1"/>
  <c r="N122" i="21" s="1"/>
  <c r="N127" i="21" s="1"/>
  <c r="N132" i="21" s="1"/>
  <c r="N137" i="21" s="1"/>
  <c r="N142" i="21" s="1"/>
  <c r="L12" i="2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L24" i="21" s="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8" i="21"/>
  <c r="L9" i="21" s="1"/>
  <c r="L10" i="21" s="1"/>
  <c r="L11" i="21" s="1"/>
  <c r="L7" i="21"/>
  <c r="M4" i="21"/>
  <c r="M3" i="21"/>
  <c r="Q3" i="21" s="1"/>
  <c r="Q2" i="21"/>
  <c r="N30" i="20"/>
  <c r="N35" i="20" s="1"/>
  <c r="N40" i="20" s="1"/>
  <c r="N45" i="20" s="1"/>
  <c r="N50" i="20" s="1"/>
  <c r="N55" i="20" s="1"/>
  <c r="N60" i="20" s="1"/>
  <c r="N65" i="20" s="1"/>
  <c r="N70" i="20" s="1"/>
  <c r="N75" i="20" s="1"/>
  <c r="N80" i="20" s="1"/>
  <c r="N85" i="20" s="1"/>
  <c r="N90" i="20" s="1"/>
  <c r="N95" i="20" s="1"/>
  <c r="N100" i="20" s="1"/>
  <c r="N105" i="20" s="1"/>
  <c r="N26" i="20"/>
  <c r="N31" i="20" s="1"/>
  <c r="N36" i="20" s="1"/>
  <c r="N41" i="20" s="1"/>
  <c r="N46" i="20" s="1"/>
  <c r="N51" i="20" s="1"/>
  <c r="N56" i="20" s="1"/>
  <c r="N61" i="20" s="1"/>
  <c r="N66" i="20" s="1"/>
  <c r="N71" i="20" s="1"/>
  <c r="N76" i="20" s="1"/>
  <c r="N81" i="20" s="1"/>
  <c r="N86" i="20" s="1"/>
  <c r="N91" i="20" s="1"/>
  <c r="N96" i="20" s="1"/>
  <c r="N101" i="20" s="1"/>
  <c r="N106" i="20" s="1"/>
  <c r="N24" i="20"/>
  <c r="N29" i="20" s="1"/>
  <c r="N34" i="20" s="1"/>
  <c r="N39" i="20" s="1"/>
  <c r="N44" i="20" s="1"/>
  <c r="N49" i="20" s="1"/>
  <c r="N54" i="20" s="1"/>
  <c r="N59" i="20" s="1"/>
  <c r="N64" i="20" s="1"/>
  <c r="N69" i="20" s="1"/>
  <c r="N74" i="20" s="1"/>
  <c r="N79" i="20" s="1"/>
  <c r="N84" i="20" s="1"/>
  <c r="N89" i="20" s="1"/>
  <c r="N94" i="20" s="1"/>
  <c r="N99" i="20" s="1"/>
  <c r="N104" i="20" s="1"/>
  <c r="N22" i="20"/>
  <c r="N27" i="20" s="1"/>
  <c r="N32" i="20" s="1"/>
  <c r="N37" i="20" s="1"/>
  <c r="N42" i="20" s="1"/>
  <c r="N47" i="20" s="1"/>
  <c r="N52" i="20" s="1"/>
  <c r="N57" i="20" s="1"/>
  <c r="N62" i="20" s="1"/>
  <c r="N67" i="20" s="1"/>
  <c r="N72" i="20" s="1"/>
  <c r="N77" i="20" s="1"/>
  <c r="N82" i="20" s="1"/>
  <c r="N87" i="20" s="1"/>
  <c r="N92" i="20" s="1"/>
  <c r="N97" i="20" s="1"/>
  <c r="N102" i="20" s="1"/>
  <c r="N21" i="20"/>
  <c r="N20" i="20"/>
  <c r="N25" i="20" s="1"/>
  <c r="N19" i="20"/>
  <c r="N18" i="20"/>
  <c r="N23" i="20" s="1"/>
  <c r="N28" i="20" s="1"/>
  <c r="N33" i="20" s="1"/>
  <c r="N38" i="20" s="1"/>
  <c r="N43" i="20" s="1"/>
  <c r="N48" i="20" s="1"/>
  <c r="N53" i="20" s="1"/>
  <c r="N58" i="20" s="1"/>
  <c r="N63" i="20" s="1"/>
  <c r="N68" i="20" s="1"/>
  <c r="N73" i="20" s="1"/>
  <c r="N78" i="20" s="1"/>
  <c r="N83" i="20" s="1"/>
  <c r="N88" i="20" s="1"/>
  <c r="N93" i="20" s="1"/>
  <c r="N98" i="20" s="1"/>
  <c r="N103" i="20" s="1"/>
  <c r="N17" i="20"/>
  <c r="L7" i="20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M3" i="20"/>
  <c r="M4" i="20" s="1"/>
  <c r="Q4" i="20" s="1"/>
  <c r="Q2" i="20"/>
  <c r="N81" i="19"/>
  <c r="N86" i="19" s="1"/>
  <c r="N91" i="19" s="1"/>
  <c r="N96" i="19" s="1"/>
  <c r="N101" i="19" s="1"/>
  <c r="N106" i="19" s="1"/>
  <c r="N71" i="19"/>
  <c r="N76" i="19" s="1"/>
  <c r="N26" i="19"/>
  <c r="N31" i="19" s="1"/>
  <c r="N36" i="19" s="1"/>
  <c r="N41" i="19" s="1"/>
  <c r="N46" i="19" s="1"/>
  <c r="N51" i="19" s="1"/>
  <c r="N56" i="19" s="1"/>
  <c r="N61" i="19" s="1"/>
  <c r="N66" i="19" s="1"/>
  <c r="N24" i="19"/>
  <c r="N29" i="19" s="1"/>
  <c r="N34" i="19" s="1"/>
  <c r="N39" i="19" s="1"/>
  <c r="N44" i="19" s="1"/>
  <c r="N49" i="19" s="1"/>
  <c r="N54" i="19" s="1"/>
  <c r="N59" i="19" s="1"/>
  <c r="N64" i="19" s="1"/>
  <c r="N69" i="19" s="1"/>
  <c r="N74" i="19" s="1"/>
  <c r="N79" i="19" s="1"/>
  <c r="N84" i="19" s="1"/>
  <c r="N89" i="19" s="1"/>
  <c r="N94" i="19" s="1"/>
  <c r="N99" i="19" s="1"/>
  <c r="N104" i="19" s="1"/>
  <c r="N22" i="19"/>
  <c r="N27" i="19" s="1"/>
  <c r="N32" i="19" s="1"/>
  <c r="N37" i="19" s="1"/>
  <c r="N42" i="19" s="1"/>
  <c r="N47" i="19" s="1"/>
  <c r="N52" i="19" s="1"/>
  <c r="N57" i="19" s="1"/>
  <c r="N62" i="19" s="1"/>
  <c r="N67" i="19" s="1"/>
  <c r="N72" i="19" s="1"/>
  <c r="N77" i="19" s="1"/>
  <c r="N82" i="19" s="1"/>
  <c r="N87" i="19" s="1"/>
  <c r="N92" i="19" s="1"/>
  <c r="N97" i="19" s="1"/>
  <c r="N102" i="19" s="1"/>
  <c r="N21" i="19"/>
  <c r="N20" i="19"/>
  <c r="N25" i="19" s="1"/>
  <c r="N30" i="19" s="1"/>
  <c r="N35" i="19" s="1"/>
  <c r="N40" i="19" s="1"/>
  <c r="N45" i="19" s="1"/>
  <c r="N50" i="19" s="1"/>
  <c r="N55" i="19" s="1"/>
  <c r="N60" i="19" s="1"/>
  <c r="N65" i="19" s="1"/>
  <c r="N70" i="19" s="1"/>
  <c r="N75" i="19" s="1"/>
  <c r="N80" i="19" s="1"/>
  <c r="N85" i="19" s="1"/>
  <c r="N90" i="19" s="1"/>
  <c r="N95" i="19" s="1"/>
  <c r="N100" i="19" s="1"/>
  <c r="N105" i="19" s="1"/>
  <c r="N19" i="19"/>
  <c r="N18" i="19"/>
  <c r="N23" i="19" s="1"/>
  <c r="N28" i="19" s="1"/>
  <c r="N33" i="19" s="1"/>
  <c r="N38" i="19" s="1"/>
  <c r="N43" i="19" s="1"/>
  <c r="N48" i="19" s="1"/>
  <c r="N53" i="19" s="1"/>
  <c r="N58" i="19" s="1"/>
  <c r="N63" i="19" s="1"/>
  <c r="N68" i="19" s="1"/>
  <c r="N73" i="19" s="1"/>
  <c r="N78" i="19" s="1"/>
  <c r="N83" i="19" s="1"/>
  <c r="N88" i="19" s="1"/>
  <c r="N93" i="19" s="1"/>
  <c r="N98" i="19" s="1"/>
  <c r="N103" i="19" s="1"/>
  <c r="N17" i="19"/>
  <c r="L8" i="19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7" i="19"/>
  <c r="M4" i="19"/>
  <c r="M5" i="19" s="1"/>
  <c r="M3" i="19"/>
  <c r="Q3" i="19" s="1"/>
  <c r="Q2" i="19"/>
  <c r="N26" i="18"/>
  <c r="N31" i="18" s="1"/>
  <c r="N36" i="18" s="1"/>
  <c r="N41" i="18" s="1"/>
  <c r="N46" i="18" s="1"/>
  <c r="N51" i="18" s="1"/>
  <c r="N56" i="18" s="1"/>
  <c r="N61" i="18" s="1"/>
  <c r="N66" i="18" s="1"/>
  <c r="N71" i="18" s="1"/>
  <c r="N76" i="18" s="1"/>
  <c r="N81" i="18" s="1"/>
  <c r="N86" i="18" s="1"/>
  <c r="N91" i="18" s="1"/>
  <c r="N96" i="18" s="1"/>
  <c r="N101" i="18" s="1"/>
  <c r="N106" i="18" s="1"/>
  <c r="N24" i="18"/>
  <c r="N29" i="18" s="1"/>
  <c r="N34" i="18" s="1"/>
  <c r="N39" i="18" s="1"/>
  <c r="N44" i="18" s="1"/>
  <c r="N49" i="18" s="1"/>
  <c r="N54" i="18" s="1"/>
  <c r="N59" i="18" s="1"/>
  <c r="N64" i="18" s="1"/>
  <c r="N69" i="18" s="1"/>
  <c r="N74" i="18" s="1"/>
  <c r="N79" i="18" s="1"/>
  <c r="N84" i="18" s="1"/>
  <c r="N89" i="18" s="1"/>
  <c r="N94" i="18" s="1"/>
  <c r="N99" i="18" s="1"/>
  <c r="N104" i="18" s="1"/>
  <c r="N22" i="18"/>
  <c r="N27" i="18" s="1"/>
  <c r="N32" i="18" s="1"/>
  <c r="N37" i="18" s="1"/>
  <c r="N42" i="18" s="1"/>
  <c r="N47" i="18" s="1"/>
  <c r="N52" i="18" s="1"/>
  <c r="N57" i="18" s="1"/>
  <c r="N62" i="18" s="1"/>
  <c r="N67" i="18" s="1"/>
  <c r="N72" i="18" s="1"/>
  <c r="N77" i="18" s="1"/>
  <c r="N82" i="18" s="1"/>
  <c r="N87" i="18" s="1"/>
  <c r="N92" i="18" s="1"/>
  <c r="N97" i="18" s="1"/>
  <c r="N102" i="18" s="1"/>
  <c r="N21" i="18"/>
  <c r="N20" i="18"/>
  <c r="N25" i="18" s="1"/>
  <c r="N30" i="18" s="1"/>
  <c r="N35" i="18" s="1"/>
  <c r="N40" i="18" s="1"/>
  <c r="N45" i="18" s="1"/>
  <c r="N50" i="18" s="1"/>
  <c r="N55" i="18" s="1"/>
  <c r="N60" i="18" s="1"/>
  <c r="N65" i="18" s="1"/>
  <c r="N70" i="18" s="1"/>
  <c r="N75" i="18" s="1"/>
  <c r="N80" i="18" s="1"/>
  <c r="N85" i="18" s="1"/>
  <c r="N90" i="18" s="1"/>
  <c r="N95" i="18" s="1"/>
  <c r="N100" i="18" s="1"/>
  <c r="N105" i="18" s="1"/>
  <c r="N19" i="18"/>
  <c r="N18" i="18"/>
  <c r="N23" i="18" s="1"/>
  <c r="N28" i="18" s="1"/>
  <c r="N33" i="18" s="1"/>
  <c r="N38" i="18" s="1"/>
  <c r="N43" i="18" s="1"/>
  <c r="N48" i="18" s="1"/>
  <c r="N53" i="18" s="1"/>
  <c r="N58" i="18" s="1"/>
  <c r="N63" i="18" s="1"/>
  <c r="N68" i="18" s="1"/>
  <c r="N73" i="18" s="1"/>
  <c r="N78" i="18" s="1"/>
  <c r="N83" i="18" s="1"/>
  <c r="N88" i="18" s="1"/>
  <c r="N93" i="18" s="1"/>
  <c r="N98" i="18" s="1"/>
  <c r="N103" i="18" s="1"/>
  <c r="N17" i="18"/>
  <c r="L8" i="18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7" i="18"/>
  <c r="M3" i="18"/>
  <c r="M4" i="18" s="1"/>
  <c r="M5" i="18" s="1"/>
  <c r="Q2" i="18"/>
  <c r="Q87" i="1"/>
  <c r="Q92" i="1" s="1"/>
  <c r="Q97" i="1" s="1"/>
  <c r="Q102" i="1" s="1"/>
  <c r="Q86" i="1"/>
  <c r="Q91" i="1" s="1"/>
  <c r="Q96" i="1" s="1"/>
  <c r="Q101" i="1" s="1"/>
  <c r="Q106" i="1" s="1"/>
  <c r="Q82" i="1"/>
  <c r="Q81" i="1"/>
  <c r="Q80" i="1"/>
  <c r="Q85" i="1" s="1"/>
  <c r="Q90" i="1" s="1"/>
  <c r="Q95" i="1" s="1"/>
  <c r="Q100" i="1" s="1"/>
  <c r="Q105" i="1" s="1"/>
  <c r="Q79" i="1"/>
  <c r="Q84" i="1" s="1"/>
  <c r="Q89" i="1" s="1"/>
  <c r="Q94" i="1" s="1"/>
  <c r="Q99" i="1" s="1"/>
  <c r="Q104" i="1" s="1"/>
  <c r="Q78" i="1"/>
  <c r="Q83" i="1" s="1"/>
  <c r="Q88" i="1" s="1"/>
  <c r="Q93" i="1" s="1"/>
  <c r="Q98" i="1" s="1"/>
  <c r="Q103" i="1" s="1"/>
  <c r="Q77" i="1"/>
  <c r="Q57" i="1"/>
  <c r="Q62" i="1" s="1"/>
  <c r="Q67" i="1" s="1"/>
  <c r="Q72" i="1" s="1"/>
  <c r="Q56" i="1"/>
  <c r="Q61" i="1" s="1"/>
  <c r="Q66" i="1" s="1"/>
  <c r="Q71" i="1" s="1"/>
  <c r="Q76" i="1" s="1"/>
  <c r="Q52" i="1"/>
  <c r="Q51" i="1"/>
  <c r="Q50" i="1"/>
  <c r="Q55" i="1" s="1"/>
  <c r="Q60" i="1" s="1"/>
  <c r="Q65" i="1" s="1"/>
  <c r="Q70" i="1" s="1"/>
  <c r="Q75" i="1" s="1"/>
  <c r="Q49" i="1"/>
  <c r="Q54" i="1" s="1"/>
  <c r="Q59" i="1" s="1"/>
  <c r="Q64" i="1" s="1"/>
  <c r="Q69" i="1" s="1"/>
  <c r="Q74" i="1" s="1"/>
  <c r="Q48" i="1"/>
  <c r="Q53" i="1" s="1"/>
  <c r="Q58" i="1" s="1"/>
  <c r="Q63" i="1" s="1"/>
  <c r="Q68" i="1" s="1"/>
  <c r="Q73" i="1" s="1"/>
  <c r="Q47" i="1"/>
  <c r="Q43" i="1"/>
  <c r="Q42" i="1"/>
  <c r="Q38" i="1"/>
  <c r="Q37" i="1"/>
  <c r="Q36" i="1"/>
  <c r="Q41" i="1" s="1"/>
  <c r="Q46" i="1" s="1"/>
  <c r="Q35" i="1"/>
  <c r="Q40" i="1" s="1"/>
  <c r="Q45" i="1" s="1"/>
  <c r="Q34" i="1"/>
  <c r="Q39" i="1" s="1"/>
  <c r="Q4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P7" i="1"/>
  <c r="P8" i="1" s="1"/>
  <c r="P9" i="1" s="1"/>
  <c r="P10" i="1" s="1"/>
  <c r="P11" i="1" s="1"/>
  <c r="M6" i="6" l="1"/>
  <c r="Q5" i="6"/>
  <c r="M6" i="24"/>
  <c r="Q5" i="24"/>
  <c r="Q6" i="23"/>
  <c r="M6" i="22"/>
  <c r="Q5" i="22"/>
  <c r="Q7" i="25"/>
  <c r="M8" i="25"/>
  <c r="Q4" i="18"/>
  <c r="M5" i="21"/>
  <c r="Q4" i="21"/>
  <c r="M5" i="20"/>
  <c r="Q3" i="20"/>
  <c r="M6" i="19"/>
  <c r="Q5" i="19"/>
  <c r="Q4" i="19"/>
  <c r="Q5" i="18"/>
  <c r="M6" i="18"/>
  <c r="Q3" i="18"/>
  <c r="P12" i="1"/>
  <c r="P13" i="1" s="1"/>
  <c r="P14" i="1" s="1"/>
  <c r="P15" i="1" s="1"/>
  <c r="P16" i="1" s="1"/>
  <c r="P17" i="1" s="1"/>
  <c r="P18" i="1" s="1"/>
  <c r="P19" i="1" s="1"/>
  <c r="P20" i="1" s="1"/>
  <c r="T38" i="1"/>
  <c r="T41" i="1" s="1"/>
  <c r="T44" i="1" s="1"/>
  <c r="T47" i="1" s="1"/>
  <c r="T50" i="1" s="1"/>
  <c r="T53" i="1" s="1"/>
  <c r="T56" i="1" s="1"/>
  <c r="T59" i="1" s="1"/>
  <c r="T62" i="1" s="1"/>
  <c r="T65" i="1" s="1"/>
  <c r="T68" i="1" s="1"/>
  <c r="T71" i="1" s="1"/>
  <c r="T36" i="1"/>
  <c r="T39" i="1" s="1"/>
  <c r="T42" i="1" s="1"/>
  <c r="T45" i="1" s="1"/>
  <c r="T48" i="1" s="1"/>
  <c r="T51" i="1" s="1"/>
  <c r="T54" i="1" s="1"/>
  <c r="T57" i="1" s="1"/>
  <c r="T60" i="1" s="1"/>
  <c r="T63" i="1" s="1"/>
  <c r="T66" i="1" s="1"/>
  <c r="T69" i="1" s="1"/>
  <c r="T72" i="1" s="1"/>
  <c r="U35" i="1"/>
  <c r="U38" i="1" s="1"/>
  <c r="U41" i="1" s="1"/>
  <c r="U44" i="1" s="1"/>
  <c r="U47" i="1" s="1"/>
  <c r="U50" i="1" s="1"/>
  <c r="U53" i="1" s="1"/>
  <c r="U56" i="1" s="1"/>
  <c r="U59" i="1" s="1"/>
  <c r="U62" i="1" s="1"/>
  <c r="U65" i="1" s="1"/>
  <c r="U68" i="1" s="1"/>
  <c r="U71" i="1" s="1"/>
  <c r="T35" i="1"/>
  <c r="U34" i="1"/>
  <c r="U37" i="1" s="1"/>
  <c r="U40" i="1" s="1"/>
  <c r="U43" i="1" s="1"/>
  <c r="U46" i="1" s="1"/>
  <c r="U49" i="1" s="1"/>
  <c r="U52" i="1" s="1"/>
  <c r="U55" i="1" s="1"/>
  <c r="U58" i="1" s="1"/>
  <c r="U61" i="1" s="1"/>
  <c r="U64" i="1" s="1"/>
  <c r="U67" i="1" s="1"/>
  <c r="U70" i="1" s="1"/>
  <c r="U73" i="1" s="1"/>
  <c r="T34" i="1"/>
  <c r="T37" i="1" s="1"/>
  <c r="T40" i="1" s="1"/>
  <c r="T43" i="1" s="1"/>
  <c r="T46" i="1" s="1"/>
  <c r="T49" i="1" s="1"/>
  <c r="T52" i="1" s="1"/>
  <c r="T55" i="1" s="1"/>
  <c r="T58" i="1" s="1"/>
  <c r="T61" i="1" s="1"/>
  <c r="T64" i="1" s="1"/>
  <c r="T67" i="1" s="1"/>
  <c r="T70" i="1" s="1"/>
  <c r="T73" i="1" s="1"/>
  <c r="U33" i="1"/>
  <c r="U36" i="1" s="1"/>
  <c r="U39" i="1" s="1"/>
  <c r="U42" i="1" s="1"/>
  <c r="U45" i="1" s="1"/>
  <c r="U48" i="1" s="1"/>
  <c r="U51" i="1" s="1"/>
  <c r="U54" i="1" s="1"/>
  <c r="U57" i="1" s="1"/>
  <c r="U60" i="1" s="1"/>
  <c r="U63" i="1" s="1"/>
  <c r="U66" i="1" s="1"/>
  <c r="U69" i="1" s="1"/>
  <c r="U72" i="1" s="1"/>
  <c r="T33" i="1"/>
  <c r="S32" i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V31" i="1"/>
  <c r="V32" i="1" s="1"/>
  <c r="V33" i="1" s="1"/>
  <c r="V34" i="1" s="1"/>
  <c r="V35" i="1" s="1"/>
  <c r="S31" i="1"/>
  <c r="Q85" i="17"/>
  <c r="K60" i="17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H38" i="17"/>
  <c r="H37" i="17"/>
  <c r="H32" i="17"/>
  <c r="H30" i="17"/>
  <c r="H29" i="17"/>
  <c r="H26" i="17"/>
  <c r="H23" i="17"/>
  <c r="H31" i="16"/>
  <c r="H29" i="16"/>
  <c r="H28" i="16"/>
  <c r="H27" i="16"/>
  <c r="N71" i="15"/>
  <c r="N74" i="15" s="1"/>
  <c r="N68" i="15"/>
  <c r="N67" i="15"/>
  <c r="N70" i="15" s="1"/>
  <c r="N73" i="15" s="1"/>
  <c r="N65" i="15"/>
  <c r="N64" i="15"/>
  <c r="N63" i="15"/>
  <c r="N66" i="15" s="1"/>
  <c r="N69" i="15" s="1"/>
  <c r="N72" i="15" s="1"/>
  <c r="N62" i="15"/>
  <c r="N61" i="15"/>
  <c r="N60" i="15"/>
  <c r="H41" i="15"/>
  <c r="H38" i="15"/>
  <c r="H37" i="15"/>
  <c r="H36" i="15"/>
  <c r="H32" i="15"/>
  <c r="H29" i="15"/>
  <c r="H23" i="15"/>
  <c r="H22" i="15"/>
  <c r="H20" i="15"/>
  <c r="H17" i="15"/>
  <c r="H16" i="15"/>
  <c r="H13" i="15"/>
  <c r="H11" i="15"/>
  <c r="H10" i="15"/>
  <c r="H9" i="15"/>
  <c r="H8" i="15"/>
  <c r="H5" i="15"/>
  <c r="H4" i="15"/>
  <c r="H5" i="14"/>
  <c r="H4" i="14"/>
  <c r="H3" i="14"/>
  <c r="H2" i="14"/>
  <c r="H10" i="14"/>
  <c r="H9" i="14"/>
  <c r="H38" i="14"/>
  <c r="H37" i="14"/>
  <c r="H36" i="14"/>
  <c r="H35" i="14"/>
  <c r="H29" i="14"/>
  <c r="H28" i="14"/>
  <c r="H23" i="14"/>
  <c r="H22" i="14"/>
  <c r="H21" i="14"/>
  <c r="H20" i="14"/>
  <c r="H19" i="14"/>
  <c r="K54" i="17"/>
  <c r="K55" i="17" s="1"/>
  <c r="K56" i="17" s="1"/>
  <c r="K57" i="17" s="1"/>
  <c r="K58" i="17" s="1"/>
  <c r="K59" i="17" s="1"/>
  <c r="Q2" i="17"/>
  <c r="K54" i="16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N9" i="16"/>
  <c r="N12" i="16" s="1"/>
  <c r="N15" i="16" s="1"/>
  <c r="N18" i="16" s="1"/>
  <c r="N21" i="16" s="1"/>
  <c r="N24" i="16" s="1"/>
  <c r="N27" i="16" s="1"/>
  <c r="N30" i="16" s="1"/>
  <c r="N33" i="16" s="1"/>
  <c r="N36" i="16" s="1"/>
  <c r="N39" i="16" s="1"/>
  <c r="N42" i="16" s="1"/>
  <c r="N45" i="16" s="1"/>
  <c r="N48" i="16" s="1"/>
  <c r="N51" i="16" s="1"/>
  <c r="N54" i="16" s="1"/>
  <c r="N57" i="16" s="1"/>
  <c r="N7" i="16"/>
  <c r="N10" i="16" s="1"/>
  <c r="N13" i="16" s="1"/>
  <c r="N16" i="16" s="1"/>
  <c r="N19" i="16" s="1"/>
  <c r="N22" i="16" s="1"/>
  <c r="N25" i="16" s="1"/>
  <c r="N28" i="16" s="1"/>
  <c r="N31" i="16" s="1"/>
  <c r="N34" i="16" s="1"/>
  <c r="N37" i="16" s="1"/>
  <c r="N40" i="16" s="1"/>
  <c r="N43" i="16" s="1"/>
  <c r="N46" i="16" s="1"/>
  <c r="N49" i="16" s="1"/>
  <c r="N52" i="16" s="1"/>
  <c r="N55" i="16" s="1"/>
  <c r="N58" i="16" s="1"/>
  <c r="N6" i="16"/>
  <c r="N5" i="16"/>
  <c r="N8" i="16" s="1"/>
  <c r="N11" i="16" s="1"/>
  <c r="N14" i="16" s="1"/>
  <c r="N17" i="16" s="1"/>
  <c r="N20" i="16" s="1"/>
  <c r="N23" i="16" s="1"/>
  <c r="N26" i="16" s="1"/>
  <c r="N29" i="16" s="1"/>
  <c r="N32" i="16" s="1"/>
  <c r="N35" i="16" s="1"/>
  <c r="N38" i="16" s="1"/>
  <c r="N41" i="16" s="1"/>
  <c r="N44" i="16" s="1"/>
  <c r="N47" i="16" s="1"/>
  <c r="N50" i="16" s="1"/>
  <c r="N53" i="16" s="1"/>
  <c r="N56" i="16" s="1"/>
  <c r="N59" i="16" s="1"/>
  <c r="M3" i="16"/>
  <c r="M4" i="16" s="1"/>
  <c r="L3" i="16"/>
  <c r="L4" i="16" s="1"/>
  <c r="L5" i="16" s="1"/>
  <c r="L6" i="16" s="1"/>
  <c r="L7" i="16" s="1"/>
  <c r="L8" i="16" s="1"/>
  <c r="L9" i="16" s="1"/>
  <c r="L10" i="16" s="1"/>
  <c r="L11" i="16" s="1"/>
  <c r="Q2" i="16"/>
  <c r="K54" i="15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N9" i="15"/>
  <c r="N12" i="15" s="1"/>
  <c r="N15" i="15" s="1"/>
  <c r="N18" i="15" s="1"/>
  <c r="N21" i="15" s="1"/>
  <c r="N24" i="15" s="1"/>
  <c r="N27" i="15" s="1"/>
  <c r="N30" i="15" s="1"/>
  <c r="N33" i="15" s="1"/>
  <c r="N36" i="15" s="1"/>
  <c r="N39" i="15" s="1"/>
  <c r="N42" i="15" s="1"/>
  <c r="N45" i="15" s="1"/>
  <c r="N48" i="15" s="1"/>
  <c r="N51" i="15" s="1"/>
  <c r="N54" i="15" s="1"/>
  <c r="N57" i="15" s="1"/>
  <c r="N7" i="15"/>
  <c r="N10" i="15" s="1"/>
  <c r="N13" i="15" s="1"/>
  <c r="N16" i="15" s="1"/>
  <c r="N19" i="15" s="1"/>
  <c r="N22" i="15" s="1"/>
  <c r="N25" i="15" s="1"/>
  <c r="N28" i="15" s="1"/>
  <c r="N31" i="15" s="1"/>
  <c r="N34" i="15" s="1"/>
  <c r="N37" i="15" s="1"/>
  <c r="N40" i="15" s="1"/>
  <c r="N43" i="15" s="1"/>
  <c r="N46" i="15" s="1"/>
  <c r="N49" i="15" s="1"/>
  <c r="N52" i="15" s="1"/>
  <c r="N55" i="15" s="1"/>
  <c r="N58" i="15" s="1"/>
  <c r="N6" i="15"/>
  <c r="N5" i="15"/>
  <c r="N8" i="15" s="1"/>
  <c r="N11" i="15" s="1"/>
  <c r="N14" i="15" s="1"/>
  <c r="N17" i="15" s="1"/>
  <c r="N20" i="15" s="1"/>
  <c r="N23" i="15" s="1"/>
  <c r="N26" i="15" s="1"/>
  <c r="N29" i="15" s="1"/>
  <c r="N32" i="15" s="1"/>
  <c r="N35" i="15" s="1"/>
  <c r="N38" i="15" s="1"/>
  <c r="N41" i="15" s="1"/>
  <c r="N44" i="15" s="1"/>
  <c r="N47" i="15" s="1"/>
  <c r="N50" i="15" s="1"/>
  <c r="N53" i="15" s="1"/>
  <c r="N56" i="15" s="1"/>
  <c r="N59" i="15" s="1"/>
  <c r="M3" i="15"/>
  <c r="M4" i="15" s="1"/>
  <c r="L3" i="15"/>
  <c r="L4" i="15" s="1"/>
  <c r="L5" i="15" s="1"/>
  <c r="L6" i="15" s="1"/>
  <c r="L7" i="15" s="1"/>
  <c r="L8" i="15" s="1"/>
  <c r="L9" i="15" s="1"/>
  <c r="L10" i="15" s="1"/>
  <c r="L11" i="15" s="1"/>
  <c r="Q2" i="15"/>
  <c r="K54" i="14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N7" i="14"/>
  <c r="N10" i="14" s="1"/>
  <c r="N13" i="14" s="1"/>
  <c r="N16" i="14" s="1"/>
  <c r="N19" i="14" s="1"/>
  <c r="N22" i="14" s="1"/>
  <c r="N37" i="14" s="1"/>
  <c r="N40" i="14" s="1"/>
  <c r="N43" i="14" s="1"/>
  <c r="N46" i="14" s="1"/>
  <c r="N49" i="14" s="1"/>
  <c r="N52" i="14" s="1"/>
  <c r="N55" i="14" s="1"/>
  <c r="N58" i="14" s="1"/>
  <c r="N6" i="14"/>
  <c r="N9" i="14" s="1"/>
  <c r="N12" i="14" s="1"/>
  <c r="N15" i="14" s="1"/>
  <c r="N18" i="14" s="1"/>
  <c r="N21" i="14" s="1"/>
  <c r="N24" i="14" s="1"/>
  <c r="N39" i="14" s="1"/>
  <c r="N42" i="14" s="1"/>
  <c r="N45" i="14" s="1"/>
  <c r="N48" i="14" s="1"/>
  <c r="N51" i="14" s="1"/>
  <c r="N54" i="14" s="1"/>
  <c r="N57" i="14" s="1"/>
  <c r="N5" i="14"/>
  <c r="N8" i="14" s="1"/>
  <c r="N11" i="14" s="1"/>
  <c r="N14" i="14" s="1"/>
  <c r="N17" i="14" s="1"/>
  <c r="N20" i="14" s="1"/>
  <c r="N23" i="14" s="1"/>
  <c r="N38" i="14" s="1"/>
  <c r="N41" i="14" s="1"/>
  <c r="N44" i="14" s="1"/>
  <c r="N47" i="14" s="1"/>
  <c r="N50" i="14" s="1"/>
  <c r="N53" i="14" s="1"/>
  <c r="N56" i="14" s="1"/>
  <c r="N59" i="14" s="1"/>
  <c r="M5" i="14"/>
  <c r="M6" i="14" s="1"/>
  <c r="M4" i="14"/>
  <c r="Q4" i="14" s="1"/>
  <c r="L4" i="14"/>
  <c r="L5" i="14" s="1"/>
  <c r="L6" i="14" s="1"/>
  <c r="L7" i="14" s="1"/>
  <c r="Q3" i="14"/>
  <c r="M3" i="14"/>
  <c r="L3" i="14"/>
  <c r="Q2" i="14"/>
  <c r="K54" i="7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N9" i="7"/>
  <c r="N12" i="7" s="1"/>
  <c r="N15" i="7" s="1"/>
  <c r="N18" i="7" s="1"/>
  <c r="N21" i="7" s="1"/>
  <c r="N24" i="7" s="1"/>
  <c r="N27" i="7" s="1"/>
  <c r="N30" i="7" s="1"/>
  <c r="N33" i="7" s="1"/>
  <c r="N36" i="7" s="1"/>
  <c r="N39" i="7" s="1"/>
  <c r="N42" i="7" s="1"/>
  <c r="N45" i="7" s="1"/>
  <c r="N48" i="7" s="1"/>
  <c r="N51" i="7" s="1"/>
  <c r="N54" i="7" s="1"/>
  <c r="N57" i="7" s="1"/>
  <c r="N7" i="7"/>
  <c r="N10" i="7" s="1"/>
  <c r="N13" i="7" s="1"/>
  <c r="N16" i="7" s="1"/>
  <c r="N19" i="7" s="1"/>
  <c r="N22" i="7" s="1"/>
  <c r="N25" i="7" s="1"/>
  <c r="N28" i="7" s="1"/>
  <c r="N31" i="7" s="1"/>
  <c r="N34" i="7" s="1"/>
  <c r="N37" i="7" s="1"/>
  <c r="N40" i="7" s="1"/>
  <c r="N43" i="7" s="1"/>
  <c r="N46" i="7" s="1"/>
  <c r="N49" i="7" s="1"/>
  <c r="N52" i="7" s="1"/>
  <c r="N55" i="7" s="1"/>
  <c r="N58" i="7" s="1"/>
  <c r="N6" i="7"/>
  <c r="N5" i="7"/>
  <c r="N8" i="7" s="1"/>
  <c r="N11" i="7" s="1"/>
  <c r="N14" i="7" s="1"/>
  <c r="N17" i="7" s="1"/>
  <c r="N20" i="7" s="1"/>
  <c r="N23" i="7" s="1"/>
  <c r="N26" i="7" s="1"/>
  <c r="N29" i="7" s="1"/>
  <c r="N32" i="7" s="1"/>
  <c r="N35" i="7" s="1"/>
  <c r="N38" i="7" s="1"/>
  <c r="N41" i="7" s="1"/>
  <c r="N44" i="7" s="1"/>
  <c r="N47" i="7" s="1"/>
  <c r="N50" i="7" s="1"/>
  <c r="N53" i="7" s="1"/>
  <c r="N56" i="7" s="1"/>
  <c r="N59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M3" i="7"/>
  <c r="Q3" i="7" s="1"/>
  <c r="L3" i="7"/>
  <c r="Q2" i="7"/>
  <c r="K55" i="8"/>
  <c r="K56" i="8" s="1"/>
  <c r="K57" i="8" s="1"/>
  <c r="K58" i="8" s="1"/>
  <c r="K59" i="8" s="1"/>
  <c r="K60" i="8" s="1"/>
  <c r="K61" i="8" s="1"/>
  <c r="K62" i="8" s="1"/>
  <c r="K63" i="8" s="1"/>
  <c r="K64" i="8" s="1"/>
  <c r="K54" i="8"/>
  <c r="N10" i="8"/>
  <c r="N13" i="8" s="1"/>
  <c r="N16" i="8" s="1"/>
  <c r="N28" i="8" s="1"/>
  <c r="N31" i="8" s="1"/>
  <c r="N34" i="8" s="1"/>
  <c r="N37" i="8" s="1"/>
  <c r="N40" i="8" s="1"/>
  <c r="N43" i="8" s="1"/>
  <c r="N46" i="8" s="1"/>
  <c r="N49" i="8" s="1"/>
  <c r="N52" i="8" s="1"/>
  <c r="N55" i="8" s="1"/>
  <c r="N58" i="8" s="1"/>
  <c r="N8" i="8"/>
  <c r="N11" i="8" s="1"/>
  <c r="N14" i="8" s="1"/>
  <c r="N17" i="8" s="1"/>
  <c r="N29" i="8" s="1"/>
  <c r="N32" i="8" s="1"/>
  <c r="N35" i="8" s="1"/>
  <c r="N38" i="8" s="1"/>
  <c r="N41" i="8" s="1"/>
  <c r="N44" i="8" s="1"/>
  <c r="N47" i="8" s="1"/>
  <c r="N50" i="8" s="1"/>
  <c r="N53" i="8" s="1"/>
  <c r="N56" i="8" s="1"/>
  <c r="N59" i="8" s="1"/>
  <c r="N7" i="8"/>
  <c r="N6" i="8"/>
  <c r="N9" i="8" s="1"/>
  <c r="N12" i="8" s="1"/>
  <c r="N15" i="8" s="1"/>
  <c r="N18" i="8" s="1"/>
  <c r="N27" i="8" s="1"/>
  <c r="N30" i="8" s="1"/>
  <c r="N33" i="8" s="1"/>
  <c r="N36" i="8" s="1"/>
  <c r="N39" i="8" s="1"/>
  <c r="N42" i="8" s="1"/>
  <c r="N45" i="8" s="1"/>
  <c r="N48" i="8" s="1"/>
  <c r="N51" i="8" s="1"/>
  <c r="N54" i="8" s="1"/>
  <c r="N57" i="8" s="1"/>
  <c r="N5" i="8"/>
  <c r="M5" i="8"/>
  <c r="M6" i="8" s="1"/>
  <c r="M4" i="8"/>
  <c r="Q4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Q3" i="8"/>
  <c r="M3" i="8"/>
  <c r="L3" i="8"/>
  <c r="Q2" i="8"/>
  <c r="K54" i="5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N7" i="5"/>
  <c r="N10" i="5" s="1"/>
  <c r="N13" i="5" s="1"/>
  <c r="N16" i="5" s="1"/>
  <c r="N19" i="5" s="1"/>
  <c r="N22" i="5" s="1"/>
  <c r="N25" i="5" s="1"/>
  <c r="N28" i="5" s="1"/>
  <c r="N31" i="5" s="1"/>
  <c r="N34" i="5" s="1"/>
  <c r="N37" i="5" s="1"/>
  <c r="N40" i="5" s="1"/>
  <c r="N43" i="5" s="1"/>
  <c r="N46" i="5" s="1"/>
  <c r="N49" i="5" s="1"/>
  <c r="N52" i="5" s="1"/>
  <c r="N55" i="5" s="1"/>
  <c r="N58" i="5" s="1"/>
  <c r="N6" i="5"/>
  <c r="N9" i="5" s="1"/>
  <c r="N12" i="5" s="1"/>
  <c r="N15" i="5" s="1"/>
  <c r="N18" i="5" s="1"/>
  <c r="N21" i="5" s="1"/>
  <c r="N24" i="5" s="1"/>
  <c r="N27" i="5" s="1"/>
  <c r="N30" i="5" s="1"/>
  <c r="N33" i="5" s="1"/>
  <c r="N36" i="5" s="1"/>
  <c r="N39" i="5" s="1"/>
  <c r="N42" i="5" s="1"/>
  <c r="N45" i="5" s="1"/>
  <c r="N48" i="5" s="1"/>
  <c r="N51" i="5" s="1"/>
  <c r="N54" i="5" s="1"/>
  <c r="N57" i="5" s="1"/>
  <c r="N5" i="5"/>
  <c r="N8" i="5" s="1"/>
  <c r="N11" i="5" s="1"/>
  <c r="N14" i="5" s="1"/>
  <c r="N17" i="5" s="1"/>
  <c r="N20" i="5" s="1"/>
  <c r="N23" i="5" s="1"/>
  <c r="N26" i="5" s="1"/>
  <c r="N29" i="5" s="1"/>
  <c r="N32" i="5" s="1"/>
  <c r="N35" i="5" s="1"/>
  <c r="N38" i="5" s="1"/>
  <c r="N41" i="5" s="1"/>
  <c r="N44" i="5" s="1"/>
  <c r="N47" i="5" s="1"/>
  <c r="N50" i="5" s="1"/>
  <c r="N53" i="5" s="1"/>
  <c r="N56" i="5" s="1"/>
  <c r="N59" i="5" s="1"/>
  <c r="M3" i="5"/>
  <c r="Q3" i="5" s="1"/>
  <c r="L3" i="5"/>
  <c r="L4" i="5" s="1"/>
  <c r="Q2" i="5"/>
  <c r="M3" i="4"/>
  <c r="M4" i="4" s="1"/>
  <c r="N10" i="4"/>
  <c r="N13" i="4" s="1"/>
  <c r="N16" i="4" s="1"/>
  <c r="N19" i="4" s="1"/>
  <c r="N22" i="4" s="1"/>
  <c r="N34" i="4" s="1"/>
  <c r="N37" i="4" s="1"/>
  <c r="N40" i="4" s="1"/>
  <c r="N43" i="4" s="1"/>
  <c r="N46" i="4" s="1"/>
  <c r="N49" i="4" s="1"/>
  <c r="N52" i="4" s="1"/>
  <c r="N55" i="4" s="1"/>
  <c r="N58" i="4" s="1"/>
  <c r="N9" i="4"/>
  <c r="N12" i="4" s="1"/>
  <c r="N15" i="4" s="1"/>
  <c r="N18" i="4" s="1"/>
  <c r="N21" i="4" s="1"/>
  <c r="N24" i="4" s="1"/>
  <c r="N33" i="4" s="1"/>
  <c r="N36" i="4" s="1"/>
  <c r="N39" i="4" s="1"/>
  <c r="N42" i="4" s="1"/>
  <c r="N45" i="4" s="1"/>
  <c r="N48" i="4" s="1"/>
  <c r="N51" i="4" s="1"/>
  <c r="N54" i="4" s="1"/>
  <c r="N57" i="4" s="1"/>
  <c r="N7" i="4"/>
  <c r="N6" i="4"/>
  <c r="N5" i="4"/>
  <c r="N8" i="4" s="1"/>
  <c r="N11" i="4" s="1"/>
  <c r="N14" i="4" s="1"/>
  <c r="N17" i="4" s="1"/>
  <c r="N20" i="4" s="1"/>
  <c r="N23" i="4" s="1"/>
  <c r="N32" i="4" s="1"/>
  <c r="N35" i="4" s="1"/>
  <c r="N38" i="4" s="1"/>
  <c r="N41" i="4" s="1"/>
  <c r="N44" i="4" s="1"/>
  <c r="N47" i="4" s="1"/>
  <c r="N50" i="4" s="1"/>
  <c r="N53" i="4" s="1"/>
  <c r="N56" i="4" s="1"/>
  <c r="F35" i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34" i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33" i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G38" i="1"/>
  <c r="G41" i="1" s="1"/>
  <c r="G44" i="1" s="1"/>
  <c r="G47" i="1" s="1"/>
  <c r="G50" i="1" s="1"/>
  <c r="G53" i="1" s="1"/>
  <c r="G56" i="1" s="1"/>
  <c r="G59" i="1" s="1"/>
  <c r="G62" i="1" s="1"/>
  <c r="G65" i="1" s="1"/>
  <c r="G68" i="1" s="1"/>
  <c r="G71" i="1" s="1"/>
  <c r="G37" i="1"/>
  <c r="G40" i="1" s="1"/>
  <c r="G43" i="1" s="1"/>
  <c r="G46" i="1" s="1"/>
  <c r="G49" i="1" s="1"/>
  <c r="G52" i="1" s="1"/>
  <c r="G55" i="1" s="1"/>
  <c r="G58" i="1" s="1"/>
  <c r="G61" i="1" s="1"/>
  <c r="G64" i="1" s="1"/>
  <c r="G67" i="1" s="1"/>
  <c r="G70" i="1" s="1"/>
  <c r="G73" i="1" s="1"/>
  <c r="G36" i="1"/>
  <c r="G39" i="1" s="1"/>
  <c r="G42" i="1" s="1"/>
  <c r="G45" i="1" s="1"/>
  <c r="G48" i="1" s="1"/>
  <c r="G51" i="1" s="1"/>
  <c r="G54" i="1" s="1"/>
  <c r="G57" i="1" s="1"/>
  <c r="G60" i="1" s="1"/>
  <c r="G63" i="1" s="1"/>
  <c r="G66" i="1" s="1"/>
  <c r="G69" i="1" s="1"/>
  <c r="G72" i="1" s="1"/>
  <c r="G35" i="1"/>
  <c r="G34" i="1"/>
  <c r="G33" i="1"/>
  <c r="H31" i="1"/>
  <c r="H32" i="1" s="1"/>
  <c r="E31" i="1"/>
  <c r="E32" i="1" s="1"/>
  <c r="E33" i="1" s="1"/>
  <c r="E34" i="1" s="1"/>
  <c r="E35" i="1" s="1"/>
  <c r="L6" i="5" l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5" i="5"/>
  <c r="M4" i="5"/>
  <c r="Q3" i="15"/>
  <c r="L27" i="8"/>
  <c r="L28" i="8" s="1"/>
  <c r="L29" i="8" s="1"/>
  <c r="L30" i="8" s="1"/>
  <c r="L31" i="8" s="1"/>
  <c r="L32" i="8" s="1"/>
  <c r="L33" i="8" s="1"/>
  <c r="L34" i="8" s="1"/>
  <c r="L35" i="8" s="1"/>
  <c r="M5" i="4"/>
  <c r="Q4" i="4"/>
  <c r="M7" i="6"/>
  <c r="Q6" i="6"/>
  <c r="Q6" i="24"/>
  <c r="M7" i="24"/>
  <c r="Q7" i="23"/>
  <c r="Q6" i="22"/>
  <c r="M7" i="22"/>
  <c r="M9" i="25"/>
  <c r="Q8" i="25"/>
  <c r="M6" i="21"/>
  <c r="Q5" i="21"/>
  <c r="M6" i="20"/>
  <c r="Q5" i="20"/>
  <c r="M7" i="19"/>
  <c r="Q6" i="19"/>
  <c r="M7" i="18"/>
  <c r="Q6" i="18"/>
  <c r="P21" i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V36" i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Q65" i="17"/>
  <c r="Q78" i="17"/>
  <c r="Q79" i="17"/>
  <c r="Q80" i="17"/>
  <c r="Q81" i="17"/>
  <c r="Q74" i="17"/>
  <c r="Q75" i="17"/>
  <c r="Q83" i="17"/>
  <c r="Q76" i="17"/>
  <c r="Q84" i="17"/>
  <c r="Q82" i="17"/>
  <c r="Q77" i="17"/>
  <c r="Q4" i="17"/>
  <c r="Q3" i="17"/>
  <c r="L12" i="16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Q4" i="16"/>
  <c r="M5" i="16"/>
  <c r="Q3" i="16"/>
  <c r="L12" i="15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Q4" i="15"/>
  <c r="M5" i="15"/>
  <c r="L8" i="14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Q6" i="14"/>
  <c r="M7" i="14"/>
  <c r="Q5" i="14"/>
  <c r="M4" i="7"/>
  <c r="Q5" i="8"/>
  <c r="Q6" i="8"/>
  <c r="M7" i="8"/>
  <c r="Q4" i="5"/>
  <c r="M5" i="5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Q2" i="4"/>
  <c r="K54" i="4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M6" i="4" l="1"/>
  <c r="Q5" i="4"/>
  <c r="M8" i="6"/>
  <c r="Q7" i="6"/>
  <c r="M8" i="24"/>
  <c r="Q7" i="24"/>
  <c r="Q8" i="23"/>
  <c r="M8" i="22"/>
  <c r="Q7" i="22"/>
  <c r="Q9" i="25"/>
  <c r="M10" i="25"/>
  <c r="M7" i="21"/>
  <c r="Q6" i="21"/>
  <c r="M7" i="20"/>
  <c r="Q6" i="20"/>
  <c r="M8" i="19"/>
  <c r="Q7" i="19"/>
  <c r="Q7" i="18"/>
  <c r="M8" i="18"/>
  <c r="Q66" i="17"/>
  <c r="Q5" i="17"/>
  <c r="M6" i="16"/>
  <c r="Q5" i="16"/>
  <c r="M6" i="15"/>
  <c r="Q5" i="15"/>
  <c r="M8" i="14"/>
  <c r="Q7" i="14"/>
  <c r="Q4" i="7"/>
  <c r="M5" i="7"/>
  <c r="Q7" i="8"/>
  <c r="M8" i="8"/>
  <c r="M6" i="5"/>
  <c r="Q5" i="5"/>
  <c r="M7" i="4" l="1"/>
  <c r="Q6" i="4"/>
  <c r="Q8" i="6"/>
  <c r="M9" i="6"/>
  <c r="Q8" i="24"/>
  <c r="M9" i="24"/>
  <c r="Q9" i="23"/>
  <c r="M9" i="22"/>
  <c r="Q8" i="22"/>
  <c r="M11" i="25"/>
  <c r="Q10" i="25"/>
  <c r="M8" i="21"/>
  <c r="Q7" i="21"/>
  <c r="Q7" i="20"/>
  <c r="M8" i="20"/>
  <c r="Q8" i="19"/>
  <c r="M9" i="19"/>
  <c r="Q8" i="18"/>
  <c r="M9" i="18"/>
  <c r="Q67" i="17"/>
  <c r="Q6" i="17"/>
  <c r="M7" i="16"/>
  <c r="Q6" i="16"/>
  <c r="Q6" i="15"/>
  <c r="M7" i="15"/>
  <c r="Q8" i="14"/>
  <c r="M9" i="14"/>
  <c r="M6" i="7"/>
  <c r="Q5" i="7"/>
  <c r="Q8" i="8"/>
  <c r="M9" i="8"/>
  <c r="Q6" i="5"/>
  <c r="M7" i="5"/>
  <c r="M8" i="4" l="1"/>
  <c r="Q7" i="4"/>
  <c r="Q9" i="6"/>
  <c r="M10" i="6"/>
  <c r="M10" i="24"/>
  <c r="Q9" i="24"/>
  <c r="Q10" i="23"/>
  <c r="Q9" i="22"/>
  <c r="M10" i="22"/>
  <c r="Q11" i="25"/>
  <c r="M12" i="25"/>
  <c r="Q8" i="21"/>
  <c r="M9" i="21"/>
  <c r="Q8" i="20"/>
  <c r="M9" i="20"/>
  <c r="Q9" i="19"/>
  <c r="M10" i="19"/>
  <c r="M10" i="18"/>
  <c r="Q9" i="18"/>
  <c r="Q68" i="17"/>
  <c r="Q7" i="17"/>
  <c r="M8" i="16"/>
  <c r="Q7" i="16"/>
  <c r="M8" i="15"/>
  <c r="Q7" i="15"/>
  <c r="M10" i="14"/>
  <c r="Q9" i="14"/>
  <c r="Q6" i="7"/>
  <c r="M7" i="7"/>
  <c r="M10" i="8"/>
  <c r="Q9" i="8"/>
  <c r="Q7" i="5"/>
  <c r="M8" i="5"/>
  <c r="M9" i="4" l="1"/>
  <c r="Q8" i="4"/>
  <c r="Q10" i="6"/>
  <c r="M11" i="6"/>
  <c r="M11" i="24"/>
  <c r="Q10" i="24"/>
  <c r="Q11" i="23"/>
  <c r="Q10" i="22"/>
  <c r="M11" i="22"/>
  <c r="M13" i="25"/>
  <c r="Q12" i="25"/>
  <c r="Q9" i="21"/>
  <c r="M10" i="21"/>
  <c r="M10" i="20"/>
  <c r="Q9" i="20"/>
  <c r="M11" i="19"/>
  <c r="Q10" i="19"/>
  <c r="M11" i="18"/>
  <c r="Q10" i="18"/>
  <c r="Q69" i="17"/>
  <c r="Q8" i="17"/>
  <c r="Q8" i="16"/>
  <c r="M9" i="16"/>
  <c r="Q8" i="15"/>
  <c r="M9" i="15"/>
  <c r="Q10" i="14"/>
  <c r="M11" i="14"/>
  <c r="M8" i="7"/>
  <c r="Q7" i="7"/>
  <c r="Q10" i="8"/>
  <c r="M11" i="8"/>
  <c r="Q8" i="5"/>
  <c r="M9" i="5"/>
  <c r="M10" i="4" l="1"/>
  <c r="Q9" i="4"/>
  <c r="Q11" i="6"/>
  <c r="M12" i="6"/>
  <c r="Q11" i="24"/>
  <c r="M12" i="24"/>
  <c r="Q12" i="23"/>
  <c r="M12" i="22"/>
  <c r="Q11" i="22"/>
  <c r="Q13" i="25"/>
  <c r="M14" i="25"/>
  <c r="M11" i="21"/>
  <c r="Q10" i="21"/>
  <c r="M11" i="20"/>
  <c r="Q10" i="20"/>
  <c r="Q11" i="19"/>
  <c r="M12" i="19"/>
  <c r="Q11" i="18"/>
  <c r="M12" i="18"/>
  <c r="Q70" i="17"/>
  <c r="Q9" i="17"/>
  <c r="M10" i="16"/>
  <c r="Q9" i="16"/>
  <c r="M10" i="15"/>
  <c r="Q9" i="15"/>
  <c r="M12" i="14"/>
  <c r="Q11" i="14"/>
  <c r="Q8" i="7"/>
  <c r="M9" i="7"/>
  <c r="M12" i="8"/>
  <c r="Q11" i="8"/>
  <c r="M10" i="5"/>
  <c r="Q9" i="5"/>
  <c r="M11" i="4" l="1"/>
  <c r="Q10" i="4"/>
  <c r="M13" i="6"/>
  <c r="Q12" i="6"/>
  <c r="M13" i="24"/>
  <c r="Q12" i="24"/>
  <c r="Q13" i="23"/>
  <c r="M13" i="22"/>
  <c r="Q12" i="22"/>
  <c r="Q14" i="25"/>
  <c r="M15" i="25"/>
  <c r="Q11" i="21"/>
  <c r="M12" i="21"/>
  <c r="Q11" i="20"/>
  <c r="M12" i="20"/>
  <c r="Q12" i="19"/>
  <c r="M13" i="19"/>
  <c r="Q12" i="18"/>
  <c r="M13" i="18"/>
  <c r="Q71" i="17"/>
  <c r="Q10" i="17"/>
  <c r="Q10" i="16"/>
  <c r="M11" i="16"/>
  <c r="Q10" i="15"/>
  <c r="M11" i="15"/>
  <c r="Q12" i="14"/>
  <c r="M13" i="14"/>
  <c r="Q9" i="7"/>
  <c r="M10" i="7"/>
  <c r="Q12" i="8"/>
  <c r="M13" i="8"/>
  <c r="Q10" i="5"/>
  <c r="M11" i="5"/>
  <c r="L3" i="4"/>
  <c r="Q3" i="4" s="1"/>
  <c r="L4" i="4"/>
  <c r="M12" i="4" l="1"/>
  <c r="Q11" i="4"/>
  <c r="M14" i="6"/>
  <c r="Q13" i="6"/>
  <c r="M14" i="24"/>
  <c r="Q13" i="24"/>
  <c r="Q14" i="23"/>
  <c r="M14" i="22"/>
  <c r="Q13" i="22"/>
  <c r="M16" i="25"/>
  <c r="Q15" i="25"/>
  <c r="M13" i="21"/>
  <c r="Q12" i="21"/>
  <c r="M13" i="20"/>
  <c r="Q12" i="20"/>
  <c r="M14" i="19"/>
  <c r="Q13" i="19"/>
  <c r="M14" i="18"/>
  <c r="Q13" i="18"/>
  <c r="Q73" i="17"/>
  <c r="Q72" i="17"/>
  <c r="Q11" i="17"/>
  <c r="M12" i="16"/>
  <c r="Q11" i="16"/>
  <c r="M12" i="15"/>
  <c r="Q11" i="15"/>
  <c r="M14" i="14"/>
  <c r="Q13" i="14"/>
  <c r="Q10" i="7"/>
  <c r="M11" i="7"/>
  <c r="Q13" i="8"/>
  <c r="M14" i="8"/>
  <c r="M12" i="5"/>
  <c r="Q11" i="5"/>
  <c r="L5" i="4"/>
  <c r="M13" i="4" l="1"/>
  <c r="Q12" i="4"/>
  <c r="M15" i="6"/>
  <c r="Q14" i="6"/>
  <c r="M15" i="24"/>
  <c r="Q14" i="24"/>
  <c r="Q15" i="23"/>
  <c r="M15" i="22"/>
  <c r="Q14" i="22"/>
  <c r="M17" i="25"/>
  <c r="Q16" i="25"/>
  <c r="M14" i="21"/>
  <c r="Q13" i="21"/>
  <c r="M14" i="20"/>
  <c r="Q13" i="20"/>
  <c r="M15" i="19"/>
  <c r="Q14" i="19"/>
  <c r="M15" i="18"/>
  <c r="Q14" i="18"/>
  <c r="Q12" i="17"/>
  <c r="M13" i="16"/>
  <c r="Q12" i="16"/>
  <c r="Q12" i="15"/>
  <c r="M13" i="15"/>
  <c r="Q14" i="14"/>
  <c r="M15" i="14"/>
  <c r="M12" i="7"/>
  <c r="Q11" i="7"/>
  <c r="Q14" i="8"/>
  <c r="M15" i="8"/>
  <c r="Q12" i="5"/>
  <c r="L6" i="4"/>
  <c r="M14" i="4" l="1"/>
  <c r="Q13" i="4"/>
  <c r="M16" i="6"/>
  <c r="Q15" i="6"/>
  <c r="M16" i="24"/>
  <c r="Q15" i="24"/>
  <c r="Q16" i="23"/>
  <c r="Q15" i="22"/>
  <c r="M16" i="22"/>
  <c r="M18" i="25"/>
  <c r="Q17" i="25"/>
  <c r="M15" i="21"/>
  <c r="Q14" i="21"/>
  <c r="M15" i="20"/>
  <c r="Q14" i="20"/>
  <c r="M16" i="19"/>
  <c r="Q15" i="19"/>
  <c r="Q15" i="18"/>
  <c r="M16" i="18"/>
  <c r="Q13" i="17"/>
  <c r="M14" i="16"/>
  <c r="Q13" i="16"/>
  <c r="M14" i="15"/>
  <c r="Q13" i="15"/>
  <c r="M16" i="14"/>
  <c r="Q15" i="14"/>
  <c r="Q12" i="7"/>
  <c r="M13" i="7"/>
  <c r="M16" i="8"/>
  <c r="Q15" i="8"/>
  <c r="L7" i="4"/>
  <c r="M15" i="4" l="1"/>
  <c r="Q14" i="4"/>
  <c r="Q16" i="6"/>
  <c r="M17" i="6"/>
  <c r="Q16" i="24"/>
  <c r="M17" i="24"/>
  <c r="Q17" i="23"/>
  <c r="Q16" i="22"/>
  <c r="M17" i="22"/>
  <c r="M19" i="25"/>
  <c r="Q18" i="25"/>
  <c r="M16" i="21"/>
  <c r="Q15" i="21"/>
  <c r="Q15" i="20"/>
  <c r="M16" i="20"/>
  <c r="Q16" i="19"/>
  <c r="M17" i="19"/>
  <c r="Q16" i="18"/>
  <c r="M17" i="18"/>
  <c r="Q14" i="17"/>
  <c r="Q14" i="16"/>
  <c r="M15" i="16"/>
  <c r="Q14" i="15"/>
  <c r="M15" i="15"/>
  <c r="Q16" i="14"/>
  <c r="M17" i="14"/>
  <c r="M14" i="7"/>
  <c r="Q13" i="7"/>
  <c r="Q16" i="8"/>
  <c r="M17" i="8"/>
  <c r="L8" i="4"/>
  <c r="M16" i="4" l="1"/>
  <c r="Q15" i="4"/>
  <c r="M18" i="6"/>
  <c r="Q17" i="6"/>
  <c r="M18" i="24"/>
  <c r="Q17" i="24"/>
  <c r="Q18" i="23"/>
  <c r="M18" i="22"/>
  <c r="Q17" i="22"/>
  <c r="M20" i="25"/>
  <c r="Q19" i="25"/>
  <c r="Q16" i="21"/>
  <c r="M17" i="21"/>
  <c r="Q16" i="20"/>
  <c r="M17" i="20"/>
  <c r="Q17" i="19"/>
  <c r="M18" i="19"/>
  <c r="Q17" i="18"/>
  <c r="M18" i="18"/>
  <c r="Q15" i="17"/>
  <c r="M16" i="16"/>
  <c r="Q15" i="16"/>
  <c r="M16" i="15"/>
  <c r="Q15" i="15"/>
  <c r="M18" i="14"/>
  <c r="Q17" i="14"/>
  <c r="Q14" i="7"/>
  <c r="M15" i="7"/>
  <c r="M18" i="8"/>
  <c r="Q17" i="8"/>
  <c r="L9" i="4"/>
  <c r="M17" i="4" l="1"/>
  <c r="Q16" i="4"/>
  <c r="Q18" i="6"/>
  <c r="M19" i="6"/>
  <c r="Q18" i="24"/>
  <c r="M19" i="24"/>
  <c r="Q19" i="23"/>
  <c r="Q18" i="22"/>
  <c r="M19" i="22"/>
  <c r="M21" i="25"/>
  <c r="Q20" i="25"/>
  <c r="M18" i="21"/>
  <c r="Q17" i="21"/>
  <c r="M18" i="20"/>
  <c r="Q17" i="20"/>
  <c r="Q18" i="19"/>
  <c r="M19" i="19"/>
  <c r="Q18" i="18"/>
  <c r="M19" i="18"/>
  <c r="Q16" i="17"/>
  <c r="Q16" i="16"/>
  <c r="M17" i="16"/>
  <c r="Q16" i="15"/>
  <c r="M17" i="15"/>
  <c r="Q18" i="14"/>
  <c r="M19" i="14"/>
  <c r="M16" i="7"/>
  <c r="Q15" i="7"/>
  <c r="Q18" i="8"/>
  <c r="M19" i="8"/>
  <c r="L10" i="4"/>
  <c r="M18" i="4" l="1"/>
  <c r="Q17" i="4"/>
  <c r="M20" i="6"/>
  <c r="Q19" i="6"/>
  <c r="M20" i="24"/>
  <c r="Q19" i="24"/>
  <c r="Q20" i="23"/>
  <c r="M20" i="22"/>
  <c r="Q19" i="22"/>
  <c r="M22" i="25"/>
  <c r="Q21" i="25"/>
  <c r="Q18" i="21"/>
  <c r="M19" i="21"/>
  <c r="Q18" i="20"/>
  <c r="M19" i="20"/>
  <c r="Q19" i="19"/>
  <c r="M20" i="19"/>
  <c r="Q19" i="18"/>
  <c r="M20" i="18"/>
  <c r="Q17" i="17"/>
  <c r="M18" i="16"/>
  <c r="Q17" i="16"/>
  <c r="M18" i="15"/>
  <c r="Q17" i="15"/>
  <c r="M20" i="14"/>
  <c r="Q19" i="14"/>
  <c r="Q16" i="7"/>
  <c r="M17" i="7"/>
  <c r="M20" i="8"/>
  <c r="Q19" i="8"/>
  <c r="L11" i="4"/>
  <c r="M19" i="4" l="1"/>
  <c r="Q18" i="4"/>
  <c r="Q20" i="6"/>
  <c r="M21" i="6"/>
  <c r="Q20" i="24"/>
  <c r="M21" i="24"/>
  <c r="Q21" i="23"/>
  <c r="Q20" i="22"/>
  <c r="M21" i="22"/>
  <c r="M23" i="25"/>
  <c r="Q22" i="25"/>
  <c r="M20" i="21"/>
  <c r="Q19" i="21"/>
  <c r="M20" i="20"/>
  <c r="Q19" i="20"/>
  <c r="Q20" i="19"/>
  <c r="M21" i="19"/>
  <c r="Q20" i="18"/>
  <c r="M21" i="18"/>
  <c r="Q18" i="17"/>
  <c r="M19" i="16"/>
  <c r="Q18" i="16"/>
  <c r="Q18" i="15"/>
  <c r="M19" i="15"/>
  <c r="Q20" i="14"/>
  <c r="M21" i="14"/>
  <c r="M18" i="7"/>
  <c r="Q17" i="7"/>
  <c r="Q20" i="8"/>
  <c r="M21" i="8"/>
  <c r="L12" i="4"/>
  <c r="M20" i="4" l="1"/>
  <c r="Q19" i="4"/>
  <c r="M22" i="6"/>
  <c r="Q21" i="6"/>
  <c r="M22" i="24"/>
  <c r="Q21" i="24"/>
  <c r="Q22" i="23"/>
  <c r="M22" i="22"/>
  <c r="Q21" i="22"/>
  <c r="Q23" i="25"/>
  <c r="M24" i="25"/>
  <c r="Q20" i="21"/>
  <c r="M21" i="21"/>
  <c r="Q20" i="20"/>
  <c r="M21" i="20"/>
  <c r="Q21" i="19"/>
  <c r="M22" i="19"/>
  <c r="Q21" i="18"/>
  <c r="M22" i="18"/>
  <c r="Q19" i="17"/>
  <c r="M20" i="16"/>
  <c r="Q19" i="16"/>
  <c r="M20" i="15"/>
  <c r="Q19" i="15"/>
  <c r="M22" i="14"/>
  <c r="Q21" i="14"/>
  <c r="Q18" i="7"/>
  <c r="M19" i="7"/>
  <c r="Q21" i="8"/>
  <c r="M22" i="8"/>
  <c r="L13" i="4"/>
  <c r="M21" i="4" l="1"/>
  <c r="Q20" i="4"/>
  <c r="Q22" i="6"/>
  <c r="M23" i="6"/>
  <c r="Q22" i="24"/>
  <c r="M23" i="24"/>
  <c r="Q23" i="23"/>
  <c r="Q22" i="22"/>
  <c r="M23" i="22"/>
  <c r="M25" i="25"/>
  <c r="Q24" i="25"/>
  <c r="M22" i="21"/>
  <c r="Q21" i="21"/>
  <c r="M22" i="20"/>
  <c r="Q21" i="20"/>
  <c r="Q22" i="19"/>
  <c r="M23" i="19"/>
  <c r="M23" i="18"/>
  <c r="Q22" i="18"/>
  <c r="Q20" i="17"/>
  <c r="Q20" i="16"/>
  <c r="M21" i="16"/>
  <c r="Q20" i="15"/>
  <c r="M21" i="15"/>
  <c r="Q22" i="14"/>
  <c r="M23" i="14"/>
  <c r="M20" i="7"/>
  <c r="Q19" i="7"/>
  <c r="Q22" i="8"/>
  <c r="M23" i="8"/>
  <c r="L14" i="4"/>
  <c r="M22" i="4" l="1"/>
  <c r="Q21" i="4"/>
  <c r="M24" i="6"/>
  <c r="Q23" i="6"/>
  <c r="M24" i="24"/>
  <c r="Q23" i="24"/>
  <c r="Q24" i="23"/>
  <c r="M24" i="22"/>
  <c r="Q23" i="22"/>
  <c r="M26" i="25"/>
  <c r="Q25" i="25"/>
  <c r="Q22" i="21"/>
  <c r="M23" i="21"/>
  <c r="Q22" i="20"/>
  <c r="M23" i="20"/>
  <c r="Q23" i="19"/>
  <c r="M24" i="19"/>
  <c r="Q23" i="18"/>
  <c r="M24" i="18"/>
  <c r="Q21" i="17"/>
  <c r="M22" i="16"/>
  <c r="Q21" i="16"/>
  <c r="M22" i="15"/>
  <c r="Q21" i="15"/>
  <c r="M24" i="14"/>
  <c r="Q23" i="14"/>
  <c r="M21" i="7"/>
  <c r="Q20" i="7"/>
  <c r="M24" i="8"/>
  <c r="Q23" i="8"/>
  <c r="L15" i="4"/>
  <c r="M23" i="4" l="1"/>
  <c r="Q22" i="4"/>
  <c r="Q24" i="6"/>
  <c r="M25" i="6"/>
  <c r="Q24" i="24"/>
  <c r="M25" i="24"/>
  <c r="Q25" i="23"/>
  <c r="M25" i="22"/>
  <c r="Q24" i="22"/>
  <c r="M27" i="25"/>
  <c r="Q26" i="25"/>
  <c r="M24" i="21"/>
  <c r="Q23" i="21"/>
  <c r="M24" i="20"/>
  <c r="Q23" i="20"/>
  <c r="Q24" i="19"/>
  <c r="M25" i="19"/>
  <c r="Q24" i="18"/>
  <c r="M25" i="18"/>
  <c r="Q22" i="17"/>
  <c r="Q22" i="16"/>
  <c r="M23" i="16"/>
  <c r="Q22" i="15"/>
  <c r="M23" i="15"/>
  <c r="Q24" i="14"/>
  <c r="M25" i="14"/>
  <c r="M22" i="7"/>
  <c r="Q21" i="7"/>
  <c r="Q24" i="8"/>
  <c r="M25" i="8"/>
  <c r="L16" i="4"/>
  <c r="M24" i="4" l="1"/>
  <c r="Q23" i="4"/>
  <c r="M26" i="6"/>
  <c r="Q25" i="6"/>
  <c r="M26" i="24"/>
  <c r="Q25" i="24"/>
  <c r="Q26" i="23"/>
  <c r="M26" i="22"/>
  <c r="Q25" i="22"/>
  <c r="M28" i="25"/>
  <c r="Q27" i="25"/>
  <c r="Q24" i="21"/>
  <c r="M25" i="21"/>
  <c r="Q24" i="20"/>
  <c r="M25" i="20"/>
  <c r="Q25" i="19"/>
  <c r="M26" i="19"/>
  <c r="Q25" i="18"/>
  <c r="M26" i="18"/>
  <c r="Q23" i="17"/>
  <c r="M24" i="16"/>
  <c r="Q23" i="16"/>
  <c r="M24" i="15"/>
  <c r="Q23" i="15"/>
  <c r="M26" i="14"/>
  <c r="Q25" i="14"/>
  <c r="M23" i="7"/>
  <c r="Q22" i="7"/>
  <c r="M26" i="8"/>
  <c r="Q25" i="8"/>
  <c r="L17" i="4"/>
  <c r="M25" i="4" l="1"/>
  <c r="Q24" i="4"/>
  <c r="Q26" i="6"/>
  <c r="M27" i="6"/>
  <c r="Q26" i="24"/>
  <c r="M27" i="24"/>
  <c r="Q27" i="23"/>
  <c r="M27" i="22"/>
  <c r="Q26" i="22"/>
  <c r="M29" i="25"/>
  <c r="Q28" i="25"/>
  <c r="M26" i="21"/>
  <c r="Q25" i="21"/>
  <c r="M26" i="20"/>
  <c r="Q25" i="20"/>
  <c r="Q26" i="19"/>
  <c r="M27" i="19"/>
  <c r="Q26" i="18"/>
  <c r="M27" i="18"/>
  <c r="Q24" i="17"/>
  <c r="Q24" i="16"/>
  <c r="M25" i="16"/>
  <c r="Q24" i="15"/>
  <c r="M25" i="15"/>
  <c r="Q26" i="14"/>
  <c r="M27" i="14"/>
  <c r="Q23" i="7"/>
  <c r="M24" i="7"/>
  <c r="Q26" i="8"/>
  <c r="M27" i="8"/>
  <c r="L18" i="4"/>
  <c r="M26" i="4" l="1"/>
  <c r="M28" i="6"/>
  <c r="Q27" i="6"/>
  <c r="M28" i="24"/>
  <c r="Q27" i="24"/>
  <c r="Q28" i="23"/>
  <c r="M28" i="22"/>
  <c r="Q27" i="22"/>
  <c r="M30" i="25"/>
  <c r="Q29" i="25"/>
  <c r="Q26" i="21"/>
  <c r="M27" i="21"/>
  <c r="Q26" i="20"/>
  <c r="M27" i="20"/>
  <c r="Q27" i="19"/>
  <c r="M28" i="19"/>
  <c r="Q27" i="18"/>
  <c r="M28" i="18"/>
  <c r="Q25" i="17"/>
  <c r="M26" i="16"/>
  <c r="Q25" i="16"/>
  <c r="M26" i="15"/>
  <c r="Q25" i="15"/>
  <c r="M28" i="14"/>
  <c r="Q27" i="14"/>
  <c r="M25" i="7"/>
  <c r="Q24" i="7"/>
  <c r="M28" i="8"/>
  <c r="Q27" i="8"/>
  <c r="L19" i="4"/>
  <c r="M27" i="4" l="1"/>
  <c r="Q28" i="6"/>
  <c r="M29" i="6"/>
  <c r="Q28" i="24"/>
  <c r="M29" i="24"/>
  <c r="Q29" i="23"/>
  <c r="M29" i="22"/>
  <c r="Q28" i="22"/>
  <c r="Q30" i="25"/>
  <c r="M31" i="25"/>
  <c r="M28" i="21"/>
  <c r="Q27" i="21"/>
  <c r="M28" i="20"/>
  <c r="Q27" i="20"/>
  <c r="Q28" i="19"/>
  <c r="M29" i="19"/>
  <c r="Q28" i="18"/>
  <c r="M29" i="18"/>
  <c r="Q26" i="17"/>
  <c r="Q26" i="16"/>
  <c r="M27" i="16"/>
  <c r="Q26" i="15"/>
  <c r="M27" i="15"/>
  <c r="Q28" i="14"/>
  <c r="M29" i="14"/>
  <c r="Q25" i="7"/>
  <c r="M26" i="7"/>
  <c r="Q28" i="8"/>
  <c r="M29" i="8"/>
  <c r="L20" i="4"/>
  <c r="M28" i="4" l="1"/>
  <c r="M30" i="6"/>
  <c r="Q29" i="6"/>
  <c r="M30" i="24"/>
  <c r="Q29" i="24"/>
  <c r="Q30" i="23"/>
  <c r="M30" i="22"/>
  <c r="Q29" i="22"/>
  <c r="M32" i="25"/>
  <c r="Q31" i="25"/>
  <c r="Q28" i="21"/>
  <c r="M29" i="21"/>
  <c r="Q28" i="20"/>
  <c r="M29" i="20"/>
  <c r="Q29" i="19"/>
  <c r="M30" i="19"/>
  <c r="Q29" i="18"/>
  <c r="M30" i="18"/>
  <c r="Q27" i="17"/>
  <c r="M28" i="16"/>
  <c r="Q27" i="16"/>
  <c r="M28" i="15"/>
  <c r="Q27" i="15"/>
  <c r="M30" i="14"/>
  <c r="Q29" i="14"/>
  <c r="Q26" i="7"/>
  <c r="M27" i="7"/>
  <c r="Q29" i="8"/>
  <c r="M30" i="8"/>
  <c r="M31" i="8" s="1"/>
  <c r="L21" i="4"/>
  <c r="M29" i="4" l="1"/>
  <c r="Q30" i="6"/>
  <c r="M31" i="6"/>
  <c r="Q30" i="24"/>
  <c r="M31" i="24"/>
  <c r="Q31" i="23"/>
  <c r="M31" i="22"/>
  <c r="Q30" i="22"/>
  <c r="M33" i="25"/>
  <c r="Q32" i="25"/>
  <c r="M30" i="21"/>
  <c r="Q29" i="21"/>
  <c r="M30" i="20"/>
  <c r="Q29" i="20"/>
  <c r="Q30" i="19"/>
  <c r="M31" i="19"/>
  <c r="M31" i="18"/>
  <c r="Q30" i="18"/>
  <c r="Q28" i="17"/>
  <c r="M29" i="16"/>
  <c r="Q28" i="16"/>
  <c r="Q28" i="15"/>
  <c r="M29" i="15"/>
  <c r="Q30" i="14"/>
  <c r="M31" i="14"/>
  <c r="Q27" i="7"/>
  <c r="M28" i="7"/>
  <c r="Q30" i="8"/>
  <c r="L22" i="4"/>
  <c r="M30" i="4" l="1"/>
  <c r="M32" i="6"/>
  <c r="Q31" i="6"/>
  <c r="M32" i="24"/>
  <c r="Q31" i="24"/>
  <c r="Q32" i="23"/>
  <c r="M32" i="22"/>
  <c r="Q31" i="22"/>
  <c r="M34" i="25"/>
  <c r="Q33" i="25"/>
  <c r="Q30" i="21"/>
  <c r="M31" i="21"/>
  <c r="Q30" i="20"/>
  <c r="M31" i="20"/>
  <c r="Q31" i="19"/>
  <c r="M32" i="19"/>
  <c r="Q31" i="18"/>
  <c r="M32" i="18"/>
  <c r="Q29" i="17"/>
  <c r="M30" i="16"/>
  <c r="Q29" i="16"/>
  <c r="M30" i="15"/>
  <c r="Q29" i="15"/>
  <c r="M32" i="14"/>
  <c r="Q31" i="14"/>
  <c r="M29" i="7"/>
  <c r="Q28" i="7"/>
  <c r="M32" i="8"/>
  <c r="Q31" i="8"/>
  <c r="L23" i="4"/>
  <c r="M31" i="4" l="1"/>
  <c r="Q32" i="6"/>
  <c r="M33" i="6"/>
  <c r="Q32" i="24"/>
  <c r="M33" i="24"/>
  <c r="Q33" i="23"/>
  <c r="Q32" i="22"/>
  <c r="M33" i="22"/>
  <c r="M35" i="25"/>
  <c r="Q34" i="25"/>
  <c r="M32" i="21"/>
  <c r="Q31" i="21"/>
  <c r="M32" i="20"/>
  <c r="Q31" i="20"/>
  <c r="Q32" i="19"/>
  <c r="M33" i="19"/>
  <c r="Q32" i="18"/>
  <c r="M33" i="18"/>
  <c r="Q30" i="17"/>
  <c r="Q30" i="16"/>
  <c r="M31" i="16"/>
  <c r="Q30" i="15"/>
  <c r="M31" i="15"/>
  <c r="Q32" i="14"/>
  <c r="M33" i="14"/>
  <c r="Q29" i="7"/>
  <c r="M30" i="7"/>
  <c r="Q32" i="8"/>
  <c r="M33" i="8"/>
  <c r="L24" i="4"/>
  <c r="M32" i="4" l="1"/>
  <c r="M34" i="6"/>
  <c r="Q33" i="6"/>
  <c r="M34" i="24"/>
  <c r="Q33" i="24"/>
  <c r="Q34" i="23"/>
  <c r="M34" i="22"/>
  <c r="Q33" i="22"/>
  <c r="M36" i="25"/>
  <c r="Q35" i="25"/>
  <c r="Q32" i="21"/>
  <c r="M33" i="21"/>
  <c r="Q32" i="20"/>
  <c r="M33" i="20"/>
  <c r="Q33" i="19"/>
  <c r="M34" i="19"/>
  <c r="Q33" i="18"/>
  <c r="M34" i="18"/>
  <c r="Q31" i="17"/>
  <c r="M32" i="16"/>
  <c r="Q31" i="16"/>
  <c r="M32" i="15"/>
  <c r="Q31" i="15"/>
  <c r="M34" i="14"/>
  <c r="Q33" i="14"/>
  <c r="Q30" i="7"/>
  <c r="M31" i="7"/>
  <c r="M34" i="8"/>
  <c r="Q33" i="8"/>
  <c r="L25" i="4"/>
  <c r="Q25" i="4" s="1"/>
  <c r="M33" i="4" l="1"/>
  <c r="Q34" i="6"/>
  <c r="M35" i="6"/>
  <c r="Q34" i="24"/>
  <c r="M35" i="24"/>
  <c r="Q35" i="23"/>
  <c r="Q34" i="22"/>
  <c r="M35" i="22"/>
  <c r="M37" i="25"/>
  <c r="Q36" i="25"/>
  <c r="M34" i="21"/>
  <c r="Q33" i="21"/>
  <c r="M34" i="20"/>
  <c r="Q33" i="20"/>
  <c r="Q34" i="19"/>
  <c r="M35" i="19"/>
  <c r="Q34" i="18"/>
  <c r="M35" i="18"/>
  <c r="Q32" i="17"/>
  <c r="Q32" i="16"/>
  <c r="M33" i="16"/>
  <c r="Q32" i="15"/>
  <c r="M33" i="15"/>
  <c r="Q34" i="14"/>
  <c r="M35" i="14"/>
  <c r="Q31" i="7"/>
  <c r="M32" i="7"/>
  <c r="Q34" i="8"/>
  <c r="M35" i="8"/>
  <c r="L26" i="4"/>
  <c r="Q26" i="4" s="1"/>
  <c r="M34" i="4" l="1"/>
  <c r="M36" i="6"/>
  <c r="Q35" i="6"/>
  <c r="M36" i="24"/>
  <c r="Q35" i="24"/>
  <c r="Q36" i="23"/>
  <c r="M36" i="22"/>
  <c r="Q35" i="22"/>
  <c r="Q37" i="25"/>
  <c r="M38" i="25"/>
  <c r="Q34" i="21"/>
  <c r="M35" i="21"/>
  <c r="Q34" i="20"/>
  <c r="M35" i="20"/>
  <c r="Q35" i="19"/>
  <c r="M36" i="19"/>
  <c r="Q35" i="18"/>
  <c r="M36" i="18"/>
  <c r="Q33" i="17"/>
  <c r="M34" i="16"/>
  <c r="Q33" i="16"/>
  <c r="M34" i="15"/>
  <c r="Q33" i="15"/>
  <c r="M36" i="14"/>
  <c r="Q35" i="14"/>
  <c r="M33" i="7"/>
  <c r="Q32" i="7"/>
  <c r="Q35" i="8"/>
  <c r="M36" i="8"/>
  <c r="L27" i="4"/>
  <c r="Q27" i="4" s="1"/>
  <c r="M35" i="4" l="1"/>
  <c r="Q36" i="6"/>
  <c r="M37" i="6"/>
  <c r="Q36" i="24"/>
  <c r="M37" i="24"/>
  <c r="Q37" i="23"/>
  <c r="Q36" i="22"/>
  <c r="M37" i="22"/>
  <c r="M39" i="25"/>
  <c r="Q38" i="25"/>
  <c r="M36" i="21"/>
  <c r="Q35" i="21"/>
  <c r="M36" i="20"/>
  <c r="Q35" i="20"/>
  <c r="Q36" i="19"/>
  <c r="M37" i="19"/>
  <c r="Q36" i="18"/>
  <c r="M37" i="18"/>
  <c r="Q34" i="17"/>
  <c r="Q34" i="16"/>
  <c r="M35" i="16"/>
  <c r="Q34" i="15"/>
  <c r="M35" i="15"/>
  <c r="M37" i="14"/>
  <c r="Q36" i="14"/>
  <c r="Q33" i="7"/>
  <c r="M34" i="7"/>
  <c r="M37" i="8"/>
  <c r="Q36" i="8"/>
  <c r="L28" i="4"/>
  <c r="Q28" i="4" s="1"/>
  <c r="M36" i="4" l="1"/>
  <c r="M38" i="6"/>
  <c r="Q37" i="6"/>
  <c r="M38" i="24"/>
  <c r="Q37" i="24"/>
  <c r="Q38" i="23"/>
  <c r="M38" i="22"/>
  <c r="Q37" i="22"/>
  <c r="Q39" i="25"/>
  <c r="M40" i="25"/>
  <c r="Q36" i="21"/>
  <c r="M37" i="21"/>
  <c r="Q36" i="20"/>
  <c r="M37" i="20"/>
  <c r="Q37" i="19"/>
  <c r="M38" i="19"/>
  <c r="Q37" i="18"/>
  <c r="M38" i="18"/>
  <c r="Q35" i="17"/>
  <c r="M36" i="16"/>
  <c r="Q35" i="16"/>
  <c r="M36" i="15"/>
  <c r="Q35" i="15"/>
  <c r="M38" i="14"/>
  <c r="Q37" i="14"/>
  <c r="Q34" i="7"/>
  <c r="M35" i="7"/>
  <c r="M38" i="8"/>
  <c r="Q37" i="8"/>
  <c r="L29" i="4"/>
  <c r="Q29" i="4" s="1"/>
  <c r="M37" i="4" l="1"/>
  <c r="Q36" i="4"/>
  <c r="Q38" i="6"/>
  <c r="M39" i="6"/>
  <c r="Q38" i="24"/>
  <c r="M39" i="24"/>
  <c r="Q39" i="23"/>
  <c r="Q38" i="22"/>
  <c r="M39" i="22"/>
  <c r="M41" i="25"/>
  <c r="Q40" i="25"/>
  <c r="M38" i="21"/>
  <c r="Q37" i="21"/>
  <c r="M38" i="20"/>
  <c r="Q37" i="20"/>
  <c r="Q38" i="19"/>
  <c r="M39" i="19"/>
  <c r="M39" i="18"/>
  <c r="Q38" i="18"/>
  <c r="Q36" i="17"/>
  <c r="M37" i="16"/>
  <c r="Q36" i="16"/>
  <c r="Q36" i="15"/>
  <c r="M39" i="14"/>
  <c r="Q38" i="14"/>
  <c r="M36" i="7"/>
  <c r="Q35" i="7"/>
  <c r="M39" i="8"/>
  <c r="Q38" i="8"/>
  <c r="L30" i="4"/>
  <c r="Q30" i="4" s="1"/>
  <c r="M38" i="4" l="1"/>
  <c r="Q37" i="4"/>
  <c r="M40" i="6"/>
  <c r="Q39" i="6"/>
  <c r="M40" i="24"/>
  <c r="Q39" i="24"/>
  <c r="Q40" i="23"/>
  <c r="M40" i="22"/>
  <c r="Q39" i="22"/>
  <c r="Q41" i="25"/>
  <c r="M42" i="25"/>
  <c r="Q38" i="21"/>
  <c r="M39" i="21"/>
  <c r="Q38" i="20"/>
  <c r="M39" i="20"/>
  <c r="Q39" i="19"/>
  <c r="M40" i="19"/>
  <c r="Q39" i="18"/>
  <c r="M40" i="18"/>
  <c r="Q37" i="17"/>
  <c r="M38" i="16"/>
  <c r="Q37" i="16"/>
  <c r="M40" i="14"/>
  <c r="Q39" i="14"/>
  <c r="Q36" i="7"/>
  <c r="M37" i="7"/>
  <c r="M40" i="8"/>
  <c r="Q39" i="8"/>
  <c r="L31" i="4"/>
  <c r="Q31" i="4" s="1"/>
  <c r="M39" i="4" l="1"/>
  <c r="Q38" i="4"/>
  <c r="Q40" i="6"/>
  <c r="M41" i="6"/>
  <c r="Q40" i="24"/>
  <c r="M41" i="24"/>
  <c r="Q41" i="23"/>
  <c r="M41" i="22"/>
  <c r="Q40" i="22"/>
  <c r="Q42" i="25"/>
  <c r="M43" i="25"/>
  <c r="M40" i="21"/>
  <c r="Q39" i="21"/>
  <c r="M40" i="20"/>
  <c r="Q39" i="20"/>
  <c r="Q40" i="19"/>
  <c r="M41" i="19"/>
  <c r="Q40" i="18"/>
  <c r="M41" i="18"/>
  <c r="Q38" i="17"/>
  <c r="M39" i="16"/>
  <c r="Q38" i="16"/>
  <c r="M41" i="14"/>
  <c r="Q40" i="14"/>
  <c r="M38" i="7"/>
  <c r="Q37" i="7"/>
  <c r="M41" i="8"/>
  <c r="Q40" i="8"/>
  <c r="L32" i="4"/>
  <c r="Q32" i="4" s="1"/>
  <c r="M40" i="4" l="1"/>
  <c r="Q39" i="4"/>
  <c r="M42" i="6"/>
  <c r="Q41" i="6"/>
  <c r="M42" i="24"/>
  <c r="Q41" i="24"/>
  <c r="Q42" i="23"/>
  <c r="M42" i="22"/>
  <c r="Q41" i="22"/>
  <c r="Q43" i="25"/>
  <c r="M44" i="25"/>
  <c r="Q40" i="21"/>
  <c r="M41" i="21"/>
  <c r="Q40" i="20"/>
  <c r="M41" i="20"/>
  <c r="Q41" i="19"/>
  <c r="M42" i="19"/>
  <c r="Q41" i="18"/>
  <c r="M42" i="18"/>
  <c r="Q39" i="17"/>
  <c r="M40" i="16"/>
  <c r="Q39" i="16"/>
  <c r="M42" i="14"/>
  <c r="Q41" i="14"/>
  <c r="Q38" i="7"/>
  <c r="M39" i="7"/>
  <c r="Q41" i="8"/>
  <c r="M42" i="8"/>
  <c r="L33" i="4"/>
  <c r="Q33" i="4" s="1"/>
  <c r="M41" i="4" l="1"/>
  <c r="Q40" i="4"/>
  <c r="Q42" i="6"/>
  <c r="M43" i="6"/>
  <c r="Q42" i="24"/>
  <c r="M43" i="24"/>
  <c r="Q43" i="23"/>
  <c r="M43" i="22"/>
  <c r="Q42" i="22"/>
  <c r="M45" i="25"/>
  <c r="Q44" i="25"/>
  <c r="M42" i="21"/>
  <c r="Q41" i="21"/>
  <c r="M42" i="20"/>
  <c r="Q41" i="20"/>
  <c r="Q42" i="19"/>
  <c r="M43" i="19"/>
  <c r="M43" i="18"/>
  <c r="Q42" i="18"/>
  <c r="Q40" i="17"/>
  <c r="Q40" i="16"/>
  <c r="M41" i="16"/>
  <c r="Q42" i="14"/>
  <c r="M43" i="14"/>
  <c r="Q39" i="7"/>
  <c r="M40" i="7"/>
  <c r="Q42" i="8"/>
  <c r="M43" i="8"/>
  <c r="L34" i="4"/>
  <c r="Q34" i="4" s="1"/>
  <c r="M42" i="4" l="1"/>
  <c r="Q41" i="4"/>
  <c r="M44" i="6"/>
  <c r="Q43" i="6"/>
  <c r="M44" i="24"/>
  <c r="Q43" i="24"/>
  <c r="Q44" i="23"/>
  <c r="M44" i="22"/>
  <c r="Q43" i="22"/>
  <c r="Q45" i="25"/>
  <c r="M46" i="25"/>
  <c r="Q42" i="21"/>
  <c r="M43" i="21"/>
  <c r="Q42" i="20"/>
  <c r="M43" i="20"/>
  <c r="Q43" i="19"/>
  <c r="M44" i="19"/>
  <c r="M44" i="18"/>
  <c r="Q43" i="18"/>
  <c r="Q41" i="17"/>
  <c r="M42" i="16"/>
  <c r="Q41" i="16"/>
  <c r="M44" i="14"/>
  <c r="Q43" i="14"/>
  <c r="M41" i="7"/>
  <c r="Q40" i="7"/>
  <c r="M44" i="8"/>
  <c r="Q43" i="8"/>
  <c r="L35" i="4"/>
  <c r="Q35" i="4" s="1"/>
  <c r="M43" i="4" l="1"/>
  <c r="Q42" i="4"/>
  <c r="Q44" i="6"/>
  <c r="M45" i="6"/>
  <c r="Q44" i="24"/>
  <c r="M45" i="24"/>
  <c r="Q45" i="23"/>
  <c r="M45" i="22"/>
  <c r="Q44" i="22"/>
  <c r="M47" i="25"/>
  <c r="Q46" i="25"/>
  <c r="M44" i="21"/>
  <c r="Q43" i="21"/>
  <c r="M44" i="20"/>
  <c r="Q43" i="20"/>
  <c r="Q44" i="19"/>
  <c r="M45" i="19"/>
  <c r="Q44" i="18"/>
  <c r="M45" i="18"/>
  <c r="Q42" i="17"/>
  <c r="Q42" i="16"/>
  <c r="M43" i="16"/>
  <c r="M45" i="14"/>
  <c r="Q44" i="14"/>
  <c r="M42" i="7"/>
  <c r="Q41" i="7"/>
  <c r="M45" i="8"/>
  <c r="Q44" i="8"/>
  <c r="M44" i="4" l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Q43" i="4"/>
  <c r="M46" i="6"/>
  <c r="Q45" i="6"/>
  <c r="M46" i="24"/>
  <c r="Q45" i="24"/>
  <c r="Q46" i="23"/>
  <c r="M46" i="22"/>
  <c r="Q45" i="22"/>
  <c r="Q47" i="25"/>
  <c r="M48" i="25"/>
  <c r="Q44" i="21"/>
  <c r="M45" i="21"/>
  <c r="Q44" i="20"/>
  <c r="M45" i="20"/>
  <c r="Q45" i="19"/>
  <c r="M46" i="19"/>
  <c r="Q45" i="18"/>
  <c r="M46" i="18"/>
  <c r="Q43" i="17"/>
  <c r="M44" i="16"/>
  <c r="Q43" i="16"/>
  <c r="M46" i="14"/>
  <c r="Q45" i="14"/>
  <c r="Q42" i="7"/>
  <c r="M43" i="7"/>
  <c r="M46" i="8"/>
  <c r="Q45" i="8"/>
  <c r="Q46" i="6" l="1"/>
  <c r="M47" i="6"/>
  <c r="Q46" i="24"/>
  <c r="M47" i="24"/>
  <c r="Q47" i="23"/>
  <c r="M47" i="22"/>
  <c r="Q46" i="22"/>
  <c r="M49" i="25"/>
  <c r="Q48" i="25"/>
  <c r="M46" i="21"/>
  <c r="Q45" i="21"/>
  <c r="M46" i="20"/>
  <c r="Q45" i="20"/>
  <c r="Q46" i="19"/>
  <c r="M47" i="19"/>
  <c r="Q46" i="18"/>
  <c r="M47" i="18"/>
  <c r="Q44" i="17"/>
  <c r="M45" i="16"/>
  <c r="Q44" i="16"/>
  <c r="M47" i="14"/>
  <c r="Q46" i="14"/>
  <c r="M44" i="7"/>
  <c r="Q43" i="7"/>
  <c r="M47" i="8"/>
  <c r="Q46" i="8"/>
  <c r="M48" i="6" l="1"/>
  <c r="Q47" i="6"/>
  <c r="M48" i="24"/>
  <c r="Q47" i="24"/>
  <c r="Q48" i="23"/>
  <c r="M48" i="22"/>
  <c r="Q47" i="22"/>
  <c r="M50" i="25"/>
  <c r="Q49" i="25"/>
  <c r="Q46" i="21"/>
  <c r="M47" i="21"/>
  <c r="Q46" i="20"/>
  <c r="M47" i="20"/>
  <c r="Q47" i="19"/>
  <c r="M48" i="19"/>
  <c r="Q47" i="18"/>
  <c r="M48" i="18"/>
  <c r="Q45" i="17"/>
  <c r="Q45" i="16"/>
  <c r="M46" i="16"/>
  <c r="M48" i="14"/>
  <c r="Q47" i="14"/>
  <c r="Q44" i="7"/>
  <c r="M45" i="7"/>
  <c r="M48" i="8"/>
  <c r="Q47" i="8"/>
  <c r="Q44" i="4"/>
  <c r="Q48" i="6" l="1"/>
  <c r="M49" i="6"/>
  <c r="Q48" i="24"/>
  <c r="M49" i="24"/>
  <c r="Q49" i="23"/>
  <c r="Q48" i="22"/>
  <c r="M49" i="22"/>
  <c r="Q50" i="25"/>
  <c r="M51" i="25"/>
  <c r="M48" i="21"/>
  <c r="Q47" i="21"/>
  <c r="M48" i="20"/>
  <c r="Q47" i="20"/>
  <c r="Q48" i="19"/>
  <c r="M49" i="19"/>
  <c r="M49" i="18"/>
  <c r="Q48" i="18"/>
  <c r="Q46" i="17"/>
  <c r="M47" i="16"/>
  <c r="Q46" i="16"/>
  <c r="M49" i="14"/>
  <c r="Q48" i="14"/>
  <c r="M46" i="7"/>
  <c r="Q45" i="7"/>
  <c r="M49" i="8"/>
  <c r="Q48" i="8"/>
  <c r="Q45" i="4"/>
  <c r="M50" i="6" l="1"/>
  <c r="Q49" i="6"/>
  <c r="M50" i="24"/>
  <c r="Q49" i="24"/>
  <c r="Q50" i="23"/>
  <c r="M50" i="22"/>
  <c r="Q49" i="22"/>
  <c r="M52" i="25"/>
  <c r="Q51" i="25"/>
  <c r="Q48" i="21"/>
  <c r="M49" i="21"/>
  <c r="Q48" i="20"/>
  <c r="M49" i="20"/>
  <c r="Q49" i="19"/>
  <c r="M50" i="19"/>
  <c r="Q49" i="18"/>
  <c r="M50" i="18"/>
  <c r="Q47" i="17"/>
  <c r="M48" i="16"/>
  <c r="Q47" i="16"/>
  <c r="M50" i="14"/>
  <c r="Q49" i="14"/>
  <c r="Q46" i="7"/>
  <c r="M47" i="7"/>
  <c r="Q49" i="8"/>
  <c r="M50" i="8"/>
  <c r="Q46" i="4"/>
  <c r="Q50" i="6" l="1"/>
  <c r="M51" i="6"/>
  <c r="Q50" i="24"/>
  <c r="M51" i="24"/>
  <c r="Q51" i="23"/>
  <c r="M51" i="22"/>
  <c r="Q50" i="22"/>
  <c r="M53" i="25"/>
  <c r="Q52" i="25"/>
  <c r="M50" i="21"/>
  <c r="Q49" i="21"/>
  <c r="M50" i="20"/>
  <c r="Q49" i="20"/>
  <c r="Q50" i="19"/>
  <c r="M51" i="19"/>
  <c r="Q50" i="18"/>
  <c r="M51" i="18"/>
  <c r="Q48" i="17"/>
  <c r="Q48" i="16"/>
  <c r="M49" i="16"/>
  <c r="Q50" i="14"/>
  <c r="M51" i="14"/>
  <c r="Q47" i="7"/>
  <c r="M48" i="7"/>
  <c r="Q50" i="8"/>
  <c r="M51" i="8"/>
  <c r="Q47" i="4"/>
  <c r="M52" i="6" l="1"/>
  <c r="Q51" i="6"/>
  <c r="M52" i="24"/>
  <c r="Q51" i="24"/>
  <c r="Q52" i="23"/>
  <c r="M52" i="22"/>
  <c r="Q51" i="22"/>
  <c r="M54" i="25"/>
  <c r="Q53" i="25"/>
  <c r="Q50" i="21"/>
  <c r="M51" i="21"/>
  <c r="Q50" i="20"/>
  <c r="M51" i="20"/>
  <c r="Q51" i="19"/>
  <c r="M52" i="19"/>
  <c r="M52" i="18"/>
  <c r="Q51" i="18"/>
  <c r="Q49" i="17"/>
  <c r="M50" i="16"/>
  <c r="Q49" i="16"/>
  <c r="M52" i="14"/>
  <c r="Q51" i="14"/>
  <c r="Q48" i="7"/>
  <c r="M49" i="7"/>
  <c r="M52" i="8"/>
  <c r="Q51" i="8"/>
  <c r="Q48" i="4"/>
  <c r="Q52" i="6" l="1"/>
  <c r="M53" i="6"/>
  <c r="Q52" i="24"/>
  <c r="M53" i="24"/>
  <c r="Q53" i="23"/>
  <c r="Q52" i="22"/>
  <c r="M53" i="22"/>
  <c r="M55" i="25"/>
  <c r="Q54" i="25"/>
  <c r="M52" i="21"/>
  <c r="Q51" i="21"/>
  <c r="M52" i="20"/>
  <c r="Q51" i="20"/>
  <c r="Q52" i="19"/>
  <c r="M53" i="19"/>
  <c r="Q52" i="18"/>
  <c r="M53" i="18"/>
  <c r="Q50" i="17"/>
  <c r="Q50" i="16"/>
  <c r="M51" i="16"/>
  <c r="M53" i="14"/>
  <c r="Q52" i="14"/>
  <c r="M50" i="7"/>
  <c r="Q49" i="7"/>
  <c r="M53" i="8"/>
  <c r="Q52" i="8"/>
  <c r="Q49" i="4"/>
  <c r="M54" i="6" l="1"/>
  <c r="Q53" i="6"/>
  <c r="M54" i="24"/>
  <c r="Q53" i="24"/>
  <c r="Q54" i="23"/>
  <c r="M54" i="22"/>
  <c r="Q53" i="22"/>
  <c r="M56" i="25"/>
  <c r="Q55" i="25"/>
  <c r="Q52" i="21"/>
  <c r="M53" i="21"/>
  <c r="Q52" i="20"/>
  <c r="M53" i="20"/>
  <c r="Q53" i="19"/>
  <c r="M54" i="19"/>
  <c r="Q53" i="18"/>
  <c r="M54" i="18"/>
  <c r="Q51" i="17"/>
  <c r="M52" i="16"/>
  <c r="Q51" i="16"/>
  <c r="M54" i="14"/>
  <c r="Q53" i="14"/>
  <c r="M51" i="7"/>
  <c r="Q50" i="7"/>
  <c r="M54" i="8"/>
  <c r="Q53" i="8"/>
  <c r="Q50" i="4"/>
  <c r="Q54" i="6" l="1"/>
  <c r="M55" i="6"/>
  <c r="Q54" i="24"/>
  <c r="M55" i="24"/>
  <c r="Q55" i="23"/>
  <c r="Q54" i="22"/>
  <c r="M55" i="22"/>
  <c r="M57" i="25"/>
  <c r="Q56" i="25"/>
  <c r="M54" i="21"/>
  <c r="Q53" i="21"/>
  <c r="M54" i="20"/>
  <c r="Q53" i="20"/>
  <c r="Q54" i="19"/>
  <c r="M55" i="19"/>
  <c r="Q54" i="18"/>
  <c r="M55" i="18"/>
  <c r="Q52" i="17"/>
  <c r="M53" i="16"/>
  <c r="Q52" i="16"/>
  <c r="M55" i="14"/>
  <c r="Q54" i="14"/>
  <c r="Q51" i="7"/>
  <c r="M52" i="7"/>
  <c r="Q54" i="8"/>
  <c r="M55" i="8"/>
  <c r="Q51" i="4"/>
  <c r="M56" i="6" l="1"/>
  <c r="Q55" i="6"/>
  <c r="M56" i="24"/>
  <c r="Q55" i="24"/>
  <c r="Q56" i="23"/>
  <c r="M56" i="22"/>
  <c r="Q55" i="22"/>
  <c r="M58" i="25"/>
  <c r="Q57" i="25"/>
  <c r="Q54" i="21"/>
  <c r="M55" i="21"/>
  <c r="Q54" i="20"/>
  <c r="M55" i="20"/>
  <c r="Q55" i="19"/>
  <c r="M56" i="19"/>
  <c r="Q55" i="18"/>
  <c r="M56" i="18"/>
  <c r="Q53" i="17"/>
  <c r="Q53" i="16"/>
  <c r="M54" i="16"/>
  <c r="M56" i="14"/>
  <c r="Q55" i="14"/>
  <c r="M53" i="7"/>
  <c r="Q52" i="7"/>
  <c r="M56" i="8"/>
  <c r="Q55" i="8"/>
  <c r="Q52" i="4"/>
  <c r="Q56" i="6" l="1"/>
  <c r="M57" i="6"/>
  <c r="Q56" i="24"/>
  <c r="M57" i="24"/>
  <c r="Q57" i="23"/>
  <c r="M57" i="22"/>
  <c r="Q56" i="22"/>
  <c r="M59" i="25"/>
  <c r="Q58" i="25"/>
  <c r="M56" i="21"/>
  <c r="Q55" i="21"/>
  <c r="M56" i="20"/>
  <c r="Q55" i="20"/>
  <c r="Q56" i="19"/>
  <c r="M57" i="19"/>
  <c r="Q56" i="18"/>
  <c r="M57" i="18"/>
  <c r="Q54" i="17"/>
  <c r="M55" i="16"/>
  <c r="Q54" i="16"/>
  <c r="M57" i="14"/>
  <c r="Q56" i="14"/>
  <c r="Q53" i="7"/>
  <c r="M54" i="7"/>
  <c r="Q56" i="8"/>
  <c r="M57" i="8"/>
  <c r="Q53" i="4"/>
  <c r="M58" i="6" l="1"/>
  <c r="Q57" i="6"/>
  <c r="M58" i="24"/>
  <c r="Q57" i="24"/>
  <c r="Q58" i="23"/>
  <c r="M58" i="22"/>
  <c r="Q57" i="22"/>
  <c r="M60" i="25"/>
  <c r="Q59" i="25"/>
  <c r="Q56" i="21"/>
  <c r="M57" i="21"/>
  <c r="Q56" i="20"/>
  <c r="M57" i="20"/>
  <c r="Q57" i="19"/>
  <c r="M58" i="19"/>
  <c r="Q57" i="18"/>
  <c r="M58" i="18"/>
  <c r="Q55" i="17"/>
  <c r="Q55" i="16"/>
  <c r="M56" i="16"/>
  <c r="M58" i="14"/>
  <c r="Q57" i="14"/>
  <c r="M55" i="7"/>
  <c r="Q54" i="7"/>
  <c r="M58" i="8"/>
  <c r="Q57" i="8"/>
  <c r="Q54" i="4"/>
  <c r="Q58" i="6" l="1"/>
  <c r="M59" i="6"/>
  <c r="Q58" i="24"/>
  <c r="M59" i="24"/>
  <c r="Q59" i="23"/>
  <c r="M59" i="22"/>
  <c r="Q58" i="22"/>
  <c r="Q60" i="25"/>
  <c r="M61" i="25"/>
  <c r="M58" i="21"/>
  <c r="Q57" i="21"/>
  <c r="M58" i="20"/>
  <c r="Q57" i="20"/>
  <c r="Q58" i="19"/>
  <c r="M59" i="19"/>
  <c r="M59" i="18"/>
  <c r="Q58" i="18"/>
  <c r="Q56" i="17"/>
  <c r="M57" i="16"/>
  <c r="Q56" i="16"/>
  <c r="M59" i="14"/>
  <c r="Q58" i="14"/>
  <c r="M56" i="7"/>
  <c r="Q55" i="7"/>
  <c r="M59" i="8"/>
  <c r="Q58" i="8"/>
  <c r="Q55" i="4"/>
  <c r="M60" i="6" l="1"/>
  <c r="Q59" i="6"/>
  <c r="M60" i="24"/>
  <c r="Q59" i="24"/>
  <c r="Q60" i="23"/>
  <c r="M60" i="22"/>
  <c r="Q59" i="22"/>
  <c r="M62" i="25"/>
  <c r="Q61" i="25"/>
  <c r="Q58" i="21"/>
  <c r="M59" i="21"/>
  <c r="Q58" i="20"/>
  <c r="M59" i="20"/>
  <c r="Q59" i="19"/>
  <c r="M60" i="19"/>
  <c r="M60" i="18"/>
  <c r="Q59" i="18"/>
  <c r="Q57" i="17"/>
  <c r="Q57" i="16"/>
  <c r="M58" i="16"/>
  <c r="M60" i="14"/>
  <c r="Q59" i="14"/>
  <c r="Q56" i="7"/>
  <c r="M57" i="7"/>
  <c r="M60" i="8"/>
  <c r="Q59" i="8"/>
  <c r="Q56" i="4"/>
  <c r="Q60" i="6" l="1"/>
  <c r="M61" i="6"/>
  <c r="Q60" i="24"/>
  <c r="M61" i="24"/>
  <c r="Q61" i="23"/>
  <c r="M61" i="22"/>
  <c r="Q60" i="22"/>
  <c r="M63" i="25"/>
  <c r="Q62" i="25"/>
  <c r="M60" i="21"/>
  <c r="Q59" i="21"/>
  <c r="M60" i="20"/>
  <c r="Q59" i="20"/>
  <c r="Q60" i="19"/>
  <c r="M61" i="19"/>
  <c r="Q60" i="18"/>
  <c r="M61" i="18"/>
  <c r="Q58" i="17"/>
  <c r="M59" i="16"/>
  <c r="Q58" i="16"/>
  <c r="M61" i="14"/>
  <c r="Q60" i="14"/>
  <c r="Q57" i="7"/>
  <c r="M58" i="7"/>
  <c r="M61" i="8"/>
  <c r="Q60" i="8"/>
  <c r="Q57" i="4"/>
  <c r="M62" i="6" l="1"/>
  <c r="Q61" i="6"/>
  <c r="M62" i="24"/>
  <c r="Q61" i="24"/>
  <c r="Q62" i="23"/>
  <c r="M62" i="22"/>
  <c r="Q61" i="22"/>
  <c r="M64" i="25"/>
  <c r="Q63" i="25"/>
  <c r="Q60" i="21"/>
  <c r="M61" i="21"/>
  <c r="Q60" i="20"/>
  <c r="M61" i="20"/>
  <c r="Q61" i="19"/>
  <c r="M62" i="19"/>
  <c r="Q61" i="18"/>
  <c r="M62" i="18"/>
  <c r="Q59" i="17"/>
  <c r="M60" i="16"/>
  <c r="Q59" i="16"/>
  <c r="Q61" i="14"/>
  <c r="M62" i="14"/>
  <c r="M59" i="7"/>
  <c r="Q58" i="7"/>
  <c r="Q61" i="8"/>
  <c r="M62" i="8"/>
  <c r="Q58" i="4"/>
  <c r="Q62" i="6" l="1"/>
  <c r="M63" i="6"/>
  <c r="Q62" i="24"/>
  <c r="M63" i="24"/>
  <c r="Q63" i="23"/>
  <c r="M63" i="22"/>
  <c r="Q62" i="22"/>
  <c r="M65" i="25"/>
  <c r="Q64" i="25"/>
  <c r="M62" i="21"/>
  <c r="Q61" i="21"/>
  <c r="M62" i="20"/>
  <c r="Q61" i="20"/>
  <c r="Q62" i="19"/>
  <c r="M63" i="19"/>
  <c r="Q62" i="18"/>
  <c r="M63" i="18"/>
  <c r="Q60" i="17"/>
  <c r="M61" i="16"/>
  <c r="Q60" i="16"/>
  <c r="M63" i="14"/>
  <c r="Q62" i="14"/>
  <c r="M60" i="7"/>
  <c r="Q59" i="7"/>
  <c r="Q62" i="8"/>
  <c r="M63" i="8"/>
  <c r="Q59" i="4"/>
  <c r="M64" i="6" l="1"/>
  <c r="Q63" i="6"/>
  <c r="M64" i="24"/>
  <c r="Q63" i="24"/>
  <c r="Q64" i="23"/>
  <c r="M64" i="22"/>
  <c r="Q63" i="22"/>
  <c r="M66" i="25"/>
  <c r="Q65" i="25"/>
  <c r="Q62" i="21"/>
  <c r="M63" i="21"/>
  <c r="Q62" i="20"/>
  <c r="M63" i="20"/>
  <c r="Q63" i="19"/>
  <c r="M64" i="19"/>
  <c r="Q63" i="18"/>
  <c r="M64" i="18"/>
  <c r="Q61" i="17"/>
  <c r="Q61" i="16"/>
  <c r="M62" i="16"/>
  <c r="M64" i="14"/>
  <c r="Q64" i="14" s="1"/>
  <c r="Q63" i="14"/>
  <c r="M61" i="7"/>
  <c r="Q60" i="7"/>
  <c r="Q63" i="8"/>
  <c r="M64" i="8"/>
  <c r="Q64" i="8" s="1"/>
  <c r="Q60" i="4"/>
  <c r="Q64" i="6" l="1"/>
  <c r="M65" i="6"/>
  <c r="Q64" i="24"/>
  <c r="M65" i="24"/>
  <c r="Q65" i="23"/>
  <c r="M65" i="22"/>
  <c r="Q64" i="22"/>
  <c r="Q66" i="25"/>
  <c r="M67" i="25"/>
  <c r="Q64" i="19"/>
  <c r="M65" i="19"/>
  <c r="Q64" i="18"/>
  <c r="M65" i="18"/>
  <c r="M64" i="21"/>
  <c r="Q63" i="21"/>
  <c r="M64" i="20"/>
  <c r="Q63" i="20"/>
  <c r="Q62" i="17"/>
  <c r="Q62" i="16"/>
  <c r="M63" i="16"/>
  <c r="M62" i="7"/>
  <c r="Q61" i="7"/>
  <c r="Q61" i="4"/>
  <c r="M66" i="6" l="1"/>
  <c r="Q65" i="6"/>
  <c r="M66" i="24"/>
  <c r="Q65" i="24"/>
  <c r="Q66" i="23"/>
  <c r="M66" i="22"/>
  <c r="Q65" i="22"/>
  <c r="M68" i="25"/>
  <c r="Q67" i="25"/>
  <c r="M66" i="19"/>
  <c r="Q65" i="19"/>
  <c r="M66" i="18"/>
  <c r="Q65" i="18"/>
  <c r="Q64" i="21"/>
  <c r="M65" i="21"/>
  <c r="Q64" i="20"/>
  <c r="M65" i="20"/>
  <c r="Q64" i="17"/>
  <c r="Q63" i="17"/>
  <c r="M64" i="16"/>
  <c r="Q64" i="16" s="1"/>
  <c r="Q63" i="16"/>
  <c r="Q62" i="7"/>
  <c r="M63" i="7"/>
  <c r="Q62" i="4"/>
  <c r="Q66" i="6" l="1"/>
  <c r="M67" i="6"/>
  <c r="Q66" i="24"/>
  <c r="M67" i="24"/>
  <c r="Q67" i="23"/>
  <c r="M67" i="22"/>
  <c r="Q66" i="22"/>
  <c r="M66" i="21"/>
  <c r="Q65" i="21"/>
  <c r="M69" i="25"/>
  <c r="Q68" i="25"/>
  <c r="M66" i="20"/>
  <c r="Q65" i="20"/>
  <c r="M67" i="19"/>
  <c r="Q66" i="19"/>
  <c r="M67" i="18"/>
  <c r="Q66" i="18"/>
  <c r="Q63" i="7"/>
  <c r="M64" i="7"/>
  <c r="Q64" i="7" s="1"/>
  <c r="Q63" i="4"/>
  <c r="Q64" i="4"/>
  <c r="M37" i="15"/>
  <c r="Q37" i="15" s="1"/>
  <c r="M68" i="6" l="1"/>
  <c r="Q67" i="6"/>
  <c r="M68" i="24"/>
  <c r="Q67" i="24"/>
  <c r="Q68" i="23"/>
  <c r="M68" i="22"/>
  <c r="Q67" i="22"/>
  <c r="M67" i="21"/>
  <c r="Q66" i="21"/>
  <c r="M70" i="25"/>
  <c r="Q69" i="25"/>
  <c r="M67" i="20"/>
  <c r="Q66" i="20"/>
  <c r="M68" i="19"/>
  <c r="Q67" i="19"/>
  <c r="M68" i="18"/>
  <c r="Q67" i="18"/>
  <c r="M38" i="15"/>
  <c r="M69" i="6" l="1"/>
  <c r="Q68" i="6"/>
  <c r="M69" i="24"/>
  <c r="Q68" i="24"/>
  <c r="Q69" i="23"/>
  <c r="Q68" i="22"/>
  <c r="M69" i="22"/>
  <c r="M68" i="21"/>
  <c r="Q67" i="21"/>
  <c r="Q70" i="25"/>
  <c r="M71" i="25"/>
  <c r="M68" i="20"/>
  <c r="Q67" i="20"/>
  <c r="M69" i="19"/>
  <c r="Q68" i="19"/>
  <c r="M69" i="18"/>
  <c r="Q68" i="18"/>
  <c r="M39" i="15"/>
  <c r="Q38" i="15"/>
  <c r="M70" i="6" l="1"/>
  <c r="Q69" i="6"/>
  <c r="M70" i="24"/>
  <c r="Q69" i="24"/>
  <c r="Q70" i="23"/>
  <c r="M70" i="22"/>
  <c r="Q69" i="22"/>
  <c r="M69" i="21"/>
  <c r="Q68" i="21"/>
  <c r="M72" i="25"/>
  <c r="Q71" i="25"/>
  <c r="M69" i="20"/>
  <c r="Q68" i="20"/>
  <c r="M70" i="19"/>
  <c r="Q69" i="19"/>
  <c r="M70" i="18"/>
  <c r="Q69" i="18"/>
  <c r="Q39" i="15"/>
  <c r="M40" i="15"/>
  <c r="M71" i="6" l="1"/>
  <c r="Q70" i="6"/>
  <c r="Q70" i="24"/>
  <c r="M71" i="24"/>
  <c r="Q71" i="23"/>
  <c r="Q70" i="22"/>
  <c r="M71" i="22"/>
  <c r="M70" i="21"/>
  <c r="Q69" i="21"/>
  <c r="Q72" i="25"/>
  <c r="M73" i="25"/>
  <c r="M70" i="20"/>
  <c r="Q69" i="20"/>
  <c r="M71" i="19"/>
  <c r="Q70" i="19"/>
  <c r="M71" i="18"/>
  <c r="Q70" i="18"/>
  <c r="Q40" i="15"/>
  <c r="M41" i="15"/>
  <c r="Q71" i="6" l="1"/>
  <c r="M72" i="6"/>
  <c r="Q71" i="24"/>
  <c r="M72" i="24"/>
  <c r="Q72" i="23"/>
  <c r="Q71" i="22"/>
  <c r="M72" i="22"/>
  <c r="M71" i="21"/>
  <c r="Q70" i="21"/>
  <c r="M74" i="25"/>
  <c r="Q73" i="25"/>
  <c r="M71" i="20"/>
  <c r="Q70" i="20"/>
  <c r="M72" i="19"/>
  <c r="Q71" i="19"/>
  <c r="M72" i="18"/>
  <c r="Q71" i="18"/>
  <c r="Q41" i="15"/>
  <c r="M42" i="15"/>
  <c r="Q72" i="6" l="1"/>
  <c r="M73" i="6"/>
  <c r="M73" i="24"/>
  <c r="Q72" i="24"/>
  <c r="Q73" i="23"/>
  <c r="M73" i="22"/>
  <c r="Q72" i="22"/>
  <c r="M72" i="21"/>
  <c r="Q71" i="21"/>
  <c r="M75" i="25"/>
  <c r="Q74" i="25"/>
  <c r="M72" i="20"/>
  <c r="Q71" i="20"/>
  <c r="M73" i="19"/>
  <c r="Q72" i="19"/>
  <c r="M73" i="18"/>
  <c r="Q72" i="18"/>
  <c r="M43" i="15"/>
  <c r="Q42" i="15"/>
  <c r="M74" i="6" l="1"/>
  <c r="Q73" i="6"/>
  <c r="M74" i="24"/>
  <c r="Q73" i="24"/>
  <c r="Q74" i="23"/>
  <c r="Q73" i="22"/>
  <c r="M74" i="22"/>
  <c r="M73" i="21"/>
  <c r="Q72" i="21"/>
  <c r="M76" i="25"/>
  <c r="Q75" i="25"/>
  <c r="M73" i="20"/>
  <c r="Q72" i="20"/>
  <c r="M74" i="19"/>
  <c r="Q73" i="19"/>
  <c r="M74" i="18"/>
  <c r="Q73" i="18"/>
  <c r="Q43" i="15"/>
  <c r="M44" i="15"/>
  <c r="M75" i="6" l="1"/>
  <c r="Q74" i="6"/>
  <c r="M75" i="24"/>
  <c r="Q74" i="24"/>
  <c r="Q75" i="23"/>
  <c r="M75" i="22"/>
  <c r="Q74" i="22"/>
  <c r="M74" i="21"/>
  <c r="Q73" i="21"/>
  <c r="M77" i="25"/>
  <c r="Q76" i="25"/>
  <c r="M74" i="20"/>
  <c r="Q73" i="20"/>
  <c r="M75" i="19"/>
  <c r="Q74" i="19"/>
  <c r="M75" i="18"/>
  <c r="Q74" i="18"/>
  <c r="Q44" i="15"/>
  <c r="M45" i="15"/>
  <c r="M76" i="6" l="1"/>
  <c r="Q75" i="6"/>
  <c r="M76" i="24"/>
  <c r="Q75" i="24"/>
  <c r="Q76" i="23"/>
  <c r="M76" i="22"/>
  <c r="Q75" i="22"/>
  <c r="M75" i="21"/>
  <c r="Q74" i="21"/>
  <c r="M78" i="25"/>
  <c r="Q77" i="25"/>
  <c r="M75" i="20"/>
  <c r="Q74" i="20"/>
  <c r="M76" i="19"/>
  <c r="Q75" i="19"/>
  <c r="M76" i="18"/>
  <c r="Q75" i="18"/>
  <c r="Q45" i="15"/>
  <c r="M46" i="15"/>
  <c r="M77" i="6" l="1"/>
  <c r="Q76" i="6"/>
  <c r="M77" i="24"/>
  <c r="Q76" i="24"/>
  <c r="Q77" i="23"/>
  <c r="M77" i="22"/>
  <c r="Q76" i="22"/>
  <c r="M76" i="21"/>
  <c r="Q75" i="21"/>
  <c r="Q78" i="25"/>
  <c r="M79" i="25"/>
  <c r="M76" i="20"/>
  <c r="Q75" i="20"/>
  <c r="M77" i="19"/>
  <c r="Q76" i="19"/>
  <c r="M77" i="18"/>
  <c r="Q76" i="18"/>
  <c r="M47" i="15"/>
  <c r="Q46" i="15"/>
  <c r="M78" i="6" l="1"/>
  <c r="Q77" i="6"/>
  <c r="M78" i="24"/>
  <c r="Q77" i="24"/>
  <c r="Q78" i="23"/>
  <c r="M78" i="22"/>
  <c r="Q77" i="22"/>
  <c r="M77" i="21"/>
  <c r="Q76" i="21"/>
  <c r="M80" i="25"/>
  <c r="Q79" i="25"/>
  <c r="M77" i="20"/>
  <c r="Q76" i="20"/>
  <c r="M78" i="19"/>
  <c r="Q77" i="19"/>
  <c r="M78" i="18"/>
  <c r="Q77" i="18"/>
  <c r="M48" i="15"/>
  <c r="Q47" i="15"/>
  <c r="M79" i="6" l="1"/>
  <c r="Q78" i="6"/>
  <c r="Q78" i="24"/>
  <c r="M79" i="24"/>
  <c r="Q79" i="23"/>
  <c r="M79" i="22"/>
  <c r="Q78" i="22"/>
  <c r="M78" i="21"/>
  <c r="Q77" i="21"/>
  <c r="Q80" i="25"/>
  <c r="M81" i="25"/>
  <c r="M78" i="20"/>
  <c r="Q77" i="20"/>
  <c r="M79" i="19"/>
  <c r="Q78" i="19"/>
  <c r="M79" i="18"/>
  <c r="Q78" i="18"/>
  <c r="M49" i="15"/>
  <c r="Q48" i="15"/>
  <c r="Q79" i="6" l="1"/>
  <c r="M80" i="6"/>
  <c r="Q79" i="24"/>
  <c r="M80" i="24"/>
  <c r="Q80" i="23"/>
  <c r="Q79" i="22"/>
  <c r="M80" i="22"/>
  <c r="M79" i="21"/>
  <c r="Q78" i="21"/>
  <c r="M82" i="25"/>
  <c r="Q81" i="25"/>
  <c r="M79" i="20"/>
  <c r="Q78" i="20"/>
  <c r="M80" i="19"/>
  <c r="Q79" i="19"/>
  <c r="M80" i="18"/>
  <c r="Q79" i="18"/>
  <c r="M50" i="15"/>
  <c r="Q49" i="15"/>
  <c r="Q80" i="6" l="1"/>
  <c r="M81" i="6"/>
  <c r="M81" i="24"/>
  <c r="Q80" i="24"/>
  <c r="Q81" i="23"/>
  <c r="M81" i="22"/>
  <c r="Q80" i="22"/>
  <c r="M80" i="21"/>
  <c r="Q79" i="21"/>
  <c r="M83" i="25"/>
  <c r="Q82" i="25"/>
  <c r="M80" i="20"/>
  <c r="Q79" i="20"/>
  <c r="M81" i="19"/>
  <c r="Q80" i="19"/>
  <c r="M81" i="18"/>
  <c r="Q80" i="18"/>
  <c r="Q50" i="15"/>
  <c r="M51" i="15"/>
  <c r="M82" i="6" l="1"/>
  <c r="Q81" i="6"/>
  <c r="M82" i="24"/>
  <c r="Q81" i="24"/>
  <c r="Q82" i="23"/>
  <c r="Q81" i="22"/>
  <c r="M82" i="22"/>
  <c r="M81" i="21"/>
  <c r="Q80" i="21"/>
  <c r="M84" i="25"/>
  <c r="Q83" i="25"/>
  <c r="M81" i="20"/>
  <c r="Q80" i="20"/>
  <c r="M82" i="19"/>
  <c r="Q81" i="19"/>
  <c r="M82" i="18"/>
  <c r="Q81" i="18"/>
  <c r="M52" i="15"/>
  <c r="Q51" i="15"/>
  <c r="M83" i="6" l="1"/>
  <c r="Q82" i="6"/>
  <c r="M83" i="24"/>
  <c r="Q82" i="24"/>
  <c r="Q83" i="23"/>
  <c r="M83" i="22"/>
  <c r="Q82" i="22"/>
  <c r="M82" i="21"/>
  <c r="Q81" i="21"/>
  <c r="M85" i="25"/>
  <c r="Q84" i="25"/>
  <c r="M82" i="20"/>
  <c r="Q81" i="20"/>
  <c r="M83" i="19"/>
  <c r="Q82" i="19"/>
  <c r="M83" i="18"/>
  <c r="Q82" i="18"/>
  <c r="Q52" i="15"/>
  <c r="M53" i="15"/>
  <c r="M84" i="6" l="1"/>
  <c r="Q83" i="6"/>
  <c r="M84" i="24"/>
  <c r="Q83" i="24"/>
  <c r="Q84" i="23"/>
  <c r="M84" i="22"/>
  <c r="Q83" i="22"/>
  <c r="M83" i="21"/>
  <c r="Q82" i="21"/>
  <c r="M86" i="25"/>
  <c r="Q85" i="25"/>
  <c r="M83" i="20"/>
  <c r="Q82" i="20"/>
  <c r="M84" i="19"/>
  <c r="Q83" i="19"/>
  <c r="M84" i="18"/>
  <c r="Q83" i="18"/>
  <c r="Q53" i="15"/>
  <c r="M54" i="15"/>
  <c r="M85" i="6" l="1"/>
  <c r="Q84" i="6"/>
  <c r="M85" i="24"/>
  <c r="Q84" i="24"/>
  <c r="Q85" i="23"/>
  <c r="M85" i="22"/>
  <c r="Q84" i="22"/>
  <c r="M84" i="21"/>
  <c r="Q83" i="21"/>
  <c r="Q86" i="25"/>
  <c r="M87" i="25"/>
  <c r="M84" i="20"/>
  <c r="Q83" i="20"/>
  <c r="M85" i="19"/>
  <c r="Q84" i="19"/>
  <c r="M85" i="18"/>
  <c r="Q84" i="18"/>
  <c r="Q54" i="15"/>
  <c r="M55" i="15"/>
  <c r="M86" i="6" l="1"/>
  <c r="Q85" i="6"/>
  <c r="M86" i="24"/>
  <c r="Q85" i="24"/>
  <c r="Q86" i="23"/>
  <c r="M86" i="22"/>
  <c r="Q85" i="22"/>
  <c r="M85" i="21"/>
  <c r="Q84" i="21"/>
  <c r="M88" i="25"/>
  <c r="Q87" i="25"/>
  <c r="M85" i="20"/>
  <c r="Q84" i="20"/>
  <c r="M86" i="19"/>
  <c r="Q85" i="19"/>
  <c r="M86" i="18"/>
  <c r="Q85" i="18"/>
  <c r="Q55" i="15"/>
  <c r="M56" i="15"/>
  <c r="M87" i="6" l="1"/>
  <c r="Q86" i="6"/>
  <c r="Q86" i="24"/>
  <c r="M87" i="24"/>
  <c r="Q87" i="23"/>
  <c r="M87" i="22"/>
  <c r="Q86" i="22"/>
  <c r="M86" i="21"/>
  <c r="Q85" i="21"/>
  <c r="Q88" i="25"/>
  <c r="M89" i="25"/>
  <c r="M86" i="20"/>
  <c r="Q85" i="20"/>
  <c r="M87" i="19"/>
  <c r="Q86" i="19"/>
  <c r="M87" i="18"/>
  <c r="Q86" i="18"/>
  <c r="M57" i="15"/>
  <c r="Q56" i="15"/>
  <c r="Q87" i="6" l="1"/>
  <c r="M88" i="6"/>
  <c r="Q87" i="24"/>
  <c r="M88" i="24"/>
  <c r="Q88" i="23"/>
  <c r="Q87" i="22"/>
  <c r="M88" i="22"/>
  <c r="M87" i="21"/>
  <c r="Q86" i="21"/>
  <c r="M90" i="25"/>
  <c r="Q89" i="25"/>
  <c r="M87" i="20"/>
  <c r="Q86" i="20"/>
  <c r="M88" i="19"/>
  <c r="Q87" i="19"/>
  <c r="M88" i="18"/>
  <c r="Q87" i="18"/>
  <c r="Q57" i="15"/>
  <c r="M58" i="15"/>
  <c r="Q88" i="6" l="1"/>
  <c r="M89" i="6"/>
  <c r="M89" i="24"/>
  <c r="Q88" i="24"/>
  <c r="Q89" i="23"/>
  <c r="Q88" i="22"/>
  <c r="M89" i="22"/>
  <c r="M88" i="21"/>
  <c r="Q87" i="21"/>
  <c r="M91" i="25"/>
  <c r="Q90" i="25"/>
  <c r="M88" i="20"/>
  <c r="Q87" i="20"/>
  <c r="M89" i="19"/>
  <c r="Q88" i="19"/>
  <c r="M89" i="18"/>
  <c r="Q88" i="18"/>
  <c r="Q58" i="15"/>
  <c r="M59" i="15"/>
  <c r="M90" i="6" l="1"/>
  <c r="Q89" i="6"/>
  <c r="M90" i="24"/>
  <c r="Q89" i="24"/>
  <c r="Q90" i="23"/>
  <c r="M90" i="22"/>
  <c r="Q89" i="22"/>
  <c r="M89" i="21"/>
  <c r="Q88" i="21"/>
  <c r="M92" i="25"/>
  <c r="Q91" i="25"/>
  <c r="M89" i="20"/>
  <c r="Q88" i="20"/>
  <c r="M90" i="19"/>
  <c r="Q89" i="19"/>
  <c r="M90" i="18"/>
  <c r="Q89" i="18"/>
  <c r="M60" i="15"/>
  <c r="Q59" i="15"/>
  <c r="M91" i="6" l="1"/>
  <c r="Q90" i="6"/>
  <c r="M91" i="24"/>
  <c r="Q90" i="24"/>
  <c r="Q91" i="23"/>
  <c r="M91" i="22"/>
  <c r="Q90" i="22"/>
  <c r="M90" i="21"/>
  <c r="Q89" i="21"/>
  <c r="Q92" i="25"/>
  <c r="M93" i="25"/>
  <c r="M90" i="20"/>
  <c r="Q89" i="20"/>
  <c r="M91" i="19"/>
  <c r="Q90" i="19"/>
  <c r="M91" i="18"/>
  <c r="Q90" i="18"/>
  <c r="M61" i="15"/>
  <c r="Q60" i="15"/>
  <c r="M92" i="6" l="1"/>
  <c r="Q91" i="6"/>
  <c r="M92" i="24"/>
  <c r="Q91" i="24"/>
  <c r="Q92" i="23"/>
  <c r="M92" i="22"/>
  <c r="Q91" i="22"/>
  <c r="M91" i="21"/>
  <c r="Q90" i="21"/>
  <c r="M94" i="25"/>
  <c r="Q93" i="25"/>
  <c r="M91" i="20"/>
  <c r="Q90" i="20"/>
  <c r="M92" i="19"/>
  <c r="Q91" i="19"/>
  <c r="M92" i="18"/>
  <c r="Q91" i="18"/>
  <c r="M62" i="15"/>
  <c r="Q61" i="15"/>
  <c r="M93" i="6" l="1"/>
  <c r="Q92" i="6"/>
  <c r="M93" i="24"/>
  <c r="Q92" i="24"/>
  <c r="Q93" i="23"/>
  <c r="M93" i="22"/>
  <c r="Q92" i="22"/>
  <c r="M92" i="21"/>
  <c r="Q91" i="21"/>
  <c r="Q94" i="25"/>
  <c r="M95" i="25"/>
  <c r="M92" i="20"/>
  <c r="Q91" i="20"/>
  <c r="M93" i="19"/>
  <c r="Q92" i="19"/>
  <c r="M93" i="18"/>
  <c r="Q92" i="18"/>
  <c r="Q62" i="15"/>
  <c r="M63" i="15"/>
  <c r="M94" i="6" l="1"/>
  <c r="Q93" i="6"/>
  <c r="Q93" i="24"/>
  <c r="M94" i="24"/>
  <c r="Q94" i="23"/>
  <c r="M94" i="22"/>
  <c r="Q93" i="22"/>
  <c r="M93" i="21"/>
  <c r="Q92" i="21"/>
  <c r="M96" i="25"/>
  <c r="Q95" i="25"/>
  <c r="M93" i="20"/>
  <c r="Q92" i="20"/>
  <c r="M94" i="19"/>
  <c r="Q93" i="19"/>
  <c r="M94" i="18"/>
  <c r="Q93" i="18"/>
  <c r="M64" i="15"/>
  <c r="Q63" i="15"/>
  <c r="Q64" i="15" l="1"/>
  <c r="M65" i="15"/>
  <c r="M95" i="6"/>
  <c r="Q94" i="6"/>
  <c r="Q94" i="24"/>
  <c r="M95" i="24"/>
  <c r="Q95" i="23"/>
  <c r="M95" i="22"/>
  <c r="Q94" i="22"/>
  <c r="M94" i="21"/>
  <c r="Q93" i="21"/>
  <c r="Q96" i="25"/>
  <c r="M97" i="25"/>
  <c r="M94" i="20"/>
  <c r="Q93" i="20"/>
  <c r="M95" i="19"/>
  <c r="Q94" i="19"/>
  <c r="M95" i="18"/>
  <c r="Q94" i="18"/>
  <c r="M66" i="15" l="1"/>
  <c r="Q65" i="15"/>
  <c r="Q95" i="6"/>
  <c r="M96" i="6"/>
  <c r="Q95" i="24"/>
  <c r="M96" i="24"/>
  <c r="Q96" i="23"/>
  <c r="Q95" i="22"/>
  <c r="M96" i="22"/>
  <c r="M95" i="21"/>
  <c r="Q94" i="21"/>
  <c r="M98" i="25"/>
  <c r="Q97" i="25"/>
  <c r="M95" i="20"/>
  <c r="Q94" i="20"/>
  <c r="M96" i="19"/>
  <c r="Q95" i="19"/>
  <c r="M96" i="18"/>
  <c r="Q95" i="18"/>
  <c r="M67" i="15" l="1"/>
  <c r="Q66" i="15"/>
  <c r="Q96" i="6"/>
  <c r="M97" i="6"/>
  <c r="M97" i="24"/>
  <c r="Q96" i="24"/>
  <c r="Q97" i="23"/>
  <c r="M97" i="22"/>
  <c r="Q96" i="22"/>
  <c r="M96" i="21"/>
  <c r="Q95" i="21"/>
  <c r="M99" i="25"/>
  <c r="Q98" i="25"/>
  <c r="M96" i="20"/>
  <c r="Q95" i="20"/>
  <c r="M97" i="19"/>
  <c r="Q96" i="19"/>
  <c r="M97" i="18"/>
  <c r="Q96" i="18"/>
  <c r="M68" i="15" l="1"/>
  <c r="Q67" i="15"/>
  <c r="M98" i="6"/>
  <c r="Q97" i="6"/>
  <c r="M98" i="24"/>
  <c r="Q97" i="24"/>
  <c r="Q98" i="23"/>
  <c r="M98" i="22"/>
  <c r="Q97" i="22"/>
  <c r="M97" i="21"/>
  <c r="Q96" i="21"/>
  <c r="M100" i="25"/>
  <c r="Q99" i="25"/>
  <c r="M97" i="20"/>
  <c r="Q96" i="20"/>
  <c r="M98" i="19"/>
  <c r="Q97" i="19"/>
  <c r="M98" i="18"/>
  <c r="Q97" i="18"/>
  <c r="M69" i="15" l="1"/>
  <c r="Q68" i="15"/>
  <c r="M99" i="6"/>
  <c r="Q98" i="6"/>
  <c r="M99" i="24"/>
  <c r="Q98" i="24"/>
  <c r="Q99" i="23"/>
  <c r="M99" i="22"/>
  <c r="Q98" i="22"/>
  <c r="M98" i="21"/>
  <c r="Q97" i="21"/>
  <c r="M101" i="25"/>
  <c r="Q100" i="25"/>
  <c r="M98" i="20"/>
  <c r="Q97" i="20"/>
  <c r="M99" i="19"/>
  <c r="Q98" i="19"/>
  <c r="M99" i="18"/>
  <c r="Q98" i="18"/>
  <c r="M70" i="15" l="1"/>
  <c r="Q69" i="15"/>
  <c r="M100" i="6"/>
  <c r="Q99" i="6"/>
  <c r="M100" i="24"/>
  <c r="Q99" i="24"/>
  <c r="Q100" i="23"/>
  <c r="M100" i="22"/>
  <c r="Q99" i="22"/>
  <c r="M99" i="21"/>
  <c r="Q98" i="21"/>
  <c r="M102" i="25"/>
  <c r="Q101" i="25"/>
  <c r="M99" i="20"/>
  <c r="Q98" i="20"/>
  <c r="M100" i="19"/>
  <c r="Q99" i="19"/>
  <c r="M100" i="18"/>
  <c r="Q99" i="18"/>
  <c r="M71" i="15" l="1"/>
  <c r="Q70" i="15"/>
  <c r="M101" i="6"/>
  <c r="Q100" i="6"/>
  <c r="M101" i="24"/>
  <c r="Q100" i="24"/>
  <c r="Q101" i="23"/>
  <c r="M101" i="22"/>
  <c r="Q100" i="22"/>
  <c r="M100" i="21"/>
  <c r="Q99" i="21"/>
  <c r="M103" i="25"/>
  <c r="M104" i="25" s="1"/>
  <c r="Q102" i="25"/>
  <c r="M100" i="20"/>
  <c r="Q99" i="20"/>
  <c r="M101" i="19"/>
  <c r="Q100" i="19"/>
  <c r="M101" i="18"/>
  <c r="Q100" i="18"/>
  <c r="M72" i="15" l="1"/>
  <c r="Q71" i="15"/>
  <c r="M105" i="25"/>
  <c r="Q104" i="25"/>
  <c r="M102" i="6"/>
  <c r="Q101" i="6"/>
  <c r="M102" i="24"/>
  <c r="Q101" i="24"/>
  <c r="Q102" i="23"/>
  <c r="M102" i="22"/>
  <c r="Q101" i="22"/>
  <c r="M101" i="21"/>
  <c r="Q100" i="21"/>
  <c r="Q103" i="25"/>
  <c r="M101" i="20"/>
  <c r="Q100" i="20"/>
  <c r="M102" i="19"/>
  <c r="Q101" i="19"/>
  <c r="M102" i="18"/>
  <c r="Q101" i="18"/>
  <c r="M73" i="15" l="1"/>
  <c r="Q72" i="15"/>
  <c r="M106" i="25"/>
  <c r="Q105" i="25"/>
  <c r="M103" i="6"/>
  <c r="Q102" i="6"/>
  <c r="Q102" i="24"/>
  <c r="M103" i="24"/>
  <c r="Q103" i="23"/>
  <c r="M103" i="22"/>
  <c r="Q102" i="22"/>
  <c r="M102" i="21"/>
  <c r="Q101" i="21"/>
  <c r="M102" i="20"/>
  <c r="Q101" i="20"/>
  <c r="M103" i="19"/>
  <c r="Q102" i="19"/>
  <c r="M103" i="18"/>
  <c r="Q103" i="18" s="1"/>
  <c r="Q102" i="18"/>
  <c r="M74" i="15" l="1"/>
  <c r="Q74" i="15" s="1"/>
  <c r="Q73" i="15"/>
  <c r="M107" i="25"/>
  <c r="Q106" i="25"/>
  <c r="Q103" i="6"/>
  <c r="M104" i="6"/>
  <c r="Q104" i="6" s="1"/>
  <c r="Q103" i="24"/>
  <c r="M104" i="24"/>
  <c r="Q104" i="23"/>
  <c r="Q103" i="22"/>
  <c r="M104" i="22"/>
  <c r="M103" i="21"/>
  <c r="Q102" i="21"/>
  <c r="M103" i="20"/>
  <c r="Q102" i="20"/>
  <c r="M104" i="19"/>
  <c r="Q104" i="19" s="1"/>
  <c r="Q103" i="19"/>
  <c r="Q107" i="25" l="1"/>
  <c r="M108" i="25"/>
  <c r="M105" i="24"/>
  <c r="Q104" i="24"/>
  <c r="Q105" i="23"/>
  <c r="M105" i="22"/>
  <c r="Q104" i="22"/>
  <c r="Q103" i="21"/>
  <c r="M104" i="21"/>
  <c r="M104" i="20"/>
  <c r="Q104" i="20" s="1"/>
  <c r="Q103" i="20"/>
  <c r="M109" i="25" l="1"/>
  <c r="Q108" i="25"/>
  <c r="M106" i="24"/>
  <c r="Q105" i="24"/>
  <c r="Q106" i="23"/>
  <c r="Q105" i="22"/>
  <c r="M106" i="22"/>
  <c r="M105" i="21"/>
  <c r="Q104" i="21"/>
  <c r="M105" i="20"/>
  <c r="Q105" i="20" s="1"/>
  <c r="M110" i="25" l="1"/>
  <c r="Q109" i="25"/>
  <c r="M107" i="24"/>
  <c r="Q106" i="24"/>
  <c r="Q107" i="23"/>
  <c r="M107" i="22"/>
  <c r="Q106" i="22"/>
  <c r="M106" i="21"/>
  <c r="Q105" i="21"/>
  <c r="M106" i="20"/>
  <c r="Q106" i="20" s="1"/>
  <c r="M111" i="25" l="1"/>
  <c r="Q110" i="25"/>
  <c r="M108" i="24"/>
  <c r="Q107" i="24"/>
  <c r="Q108" i="23"/>
  <c r="Q107" i="22"/>
  <c r="M108" i="22"/>
  <c r="M107" i="21"/>
  <c r="Q106" i="21"/>
  <c r="M107" i="20"/>
  <c r="Q111" i="25" l="1"/>
  <c r="M112" i="25"/>
  <c r="M109" i="24"/>
  <c r="Q109" i="24" s="1"/>
  <c r="Q108" i="24"/>
  <c r="Q109" i="23"/>
  <c r="M109" i="22"/>
  <c r="Q108" i="22"/>
  <c r="M108" i="21"/>
  <c r="Q107" i="21"/>
  <c r="M108" i="20"/>
  <c r="Q107" i="20"/>
  <c r="M113" i="25" l="1"/>
  <c r="Q112" i="25"/>
  <c r="Q110" i="23"/>
  <c r="Q109" i="22"/>
  <c r="M110" i="22"/>
  <c r="Q108" i="21"/>
  <c r="M109" i="21"/>
  <c r="M109" i="20"/>
  <c r="Q109" i="20" s="1"/>
  <c r="Q108" i="20"/>
  <c r="M114" i="25" l="1"/>
  <c r="Q113" i="25"/>
  <c r="Q111" i="23"/>
  <c r="M111" i="22"/>
  <c r="Q110" i="22"/>
  <c r="M110" i="21"/>
  <c r="Q109" i="21"/>
  <c r="M115" i="25" l="1"/>
  <c r="Q114" i="25"/>
  <c r="Q112" i="23"/>
  <c r="Q111" i="22"/>
  <c r="M112" i="22"/>
  <c r="Q110" i="21"/>
  <c r="M111" i="21"/>
  <c r="M116" i="25" l="1"/>
  <c r="Q115" i="25"/>
  <c r="Q113" i="23"/>
  <c r="M113" i="22"/>
  <c r="Q112" i="22"/>
  <c r="M112" i="21"/>
  <c r="Q111" i="21"/>
  <c r="M117" i="25" l="1"/>
  <c r="Q116" i="25"/>
  <c r="Q114" i="23"/>
  <c r="Q113" i="22"/>
  <c r="M114" i="22"/>
  <c r="M113" i="21"/>
  <c r="Q112" i="21"/>
  <c r="M118" i="25" l="1"/>
  <c r="Q117" i="25"/>
  <c r="Q115" i="23"/>
  <c r="M115" i="22"/>
  <c r="Q114" i="22"/>
  <c r="M114" i="21"/>
  <c r="Q113" i="21"/>
  <c r="M119" i="25" l="1"/>
  <c r="Q118" i="25"/>
  <c r="Q116" i="23"/>
  <c r="Q115" i="22"/>
  <c r="M116" i="22"/>
  <c r="M115" i="21"/>
  <c r="Q114" i="21"/>
  <c r="Q119" i="25" l="1"/>
  <c r="M120" i="25"/>
  <c r="Q117" i="23"/>
  <c r="M117" i="22"/>
  <c r="Q116" i="22"/>
  <c r="M116" i="21"/>
  <c r="Q115" i="21"/>
  <c r="M121" i="25" l="1"/>
  <c r="Q120" i="25"/>
  <c r="Q118" i="23"/>
  <c r="Q117" i="22"/>
  <c r="M118" i="22"/>
  <c r="Q116" i="21"/>
  <c r="M117" i="21"/>
  <c r="M122" i="25" l="1"/>
  <c r="Q121" i="25"/>
  <c r="Q119" i="23"/>
  <c r="M119" i="22"/>
  <c r="Q118" i="22"/>
  <c r="Q117" i="21"/>
  <c r="M118" i="21"/>
  <c r="M123" i="25" l="1"/>
  <c r="Q122" i="25"/>
  <c r="Q120" i="23"/>
  <c r="Q119" i="22"/>
  <c r="M120" i="22"/>
  <c r="M119" i="21"/>
  <c r="Q118" i="21"/>
  <c r="M124" i="25" l="1"/>
  <c r="Q123" i="25"/>
  <c r="Q121" i="23"/>
  <c r="M121" i="22"/>
  <c r="Q120" i="22"/>
  <c r="M120" i="21"/>
  <c r="Q119" i="21"/>
  <c r="M125" i="25" l="1"/>
  <c r="Q124" i="25"/>
  <c r="Q122" i="23"/>
  <c r="Q121" i="22"/>
  <c r="M122" i="22"/>
  <c r="M121" i="21"/>
  <c r="Q120" i="21"/>
  <c r="M126" i="25" l="1"/>
  <c r="Q125" i="25"/>
  <c r="Q123" i="23"/>
  <c r="M123" i="22"/>
  <c r="Q122" i="22"/>
  <c r="M122" i="21"/>
  <c r="Q121" i="21"/>
  <c r="M127" i="25" l="1"/>
  <c r="Q126" i="25"/>
  <c r="Q124" i="23"/>
  <c r="Q123" i="22"/>
  <c r="M124" i="22"/>
  <c r="M123" i="21"/>
  <c r="Q122" i="21"/>
  <c r="Q127" i="25" l="1"/>
  <c r="M128" i="25"/>
  <c r="Q125" i="23"/>
  <c r="M125" i="22"/>
  <c r="Q124" i="22"/>
  <c r="Q123" i="21"/>
  <c r="M124" i="21"/>
  <c r="M129" i="25" l="1"/>
  <c r="Q128" i="25"/>
  <c r="Q126" i="23"/>
  <c r="Q125" i="22"/>
  <c r="M126" i="22"/>
  <c r="Q124" i="21"/>
  <c r="M125" i="21"/>
  <c r="M130" i="25" l="1"/>
  <c r="Q129" i="25"/>
  <c r="Q127" i="23"/>
  <c r="M127" i="22"/>
  <c r="Q126" i="22"/>
  <c r="M126" i="21"/>
  <c r="Q125" i="21"/>
  <c r="M131" i="25" l="1"/>
  <c r="Q130" i="25"/>
  <c r="Q128" i="23"/>
  <c r="Q127" i="22"/>
  <c r="M128" i="22"/>
  <c r="Q126" i="21"/>
  <c r="M127" i="21"/>
  <c r="M132" i="25" l="1"/>
  <c r="Q131" i="25"/>
  <c r="Q129" i="23"/>
  <c r="M129" i="22"/>
  <c r="Q128" i="22"/>
  <c r="Q127" i="21"/>
  <c r="M128" i="21"/>
  <c r="M133" i="25" l="1"/>
  <c r="Q132" i="25"/>
  <c r="Q130" i="23"/>
  <c r="Q129" i="22"/>
  <c r="M130" i="22"/>
  <c r="M129" i="21"/>
  <c r="Q128" i="21"/>
  <c r="M134" i="25" l="1"/>
  <c r="Q133" i="25"/>
  <c r="Q131" i="23"/>
  <c r="M131" i="22"/>
  <c r="Q130" i="22"/>
  <c r="M130" i="21"/>
  <c r="Q129" i="21"/>
  <c r="Q134" i="25" l="1"/>
  <c r="M135" i="25"/>
  <c r="Q132" i="23"/>
  <c r="Q131" i="22"/>
  <c r="M132" i="22"/>
  <c r="M131" i="21"/>
  <c r="Q130" i="21"/>
  <c r="Q135" i="25" l="1"/>
  <c r="M136" i="25"/>
  <c r="Q133" i="23"/>
  <c r="M133" i="22"/>
  <c r="Q132" i="22"/>
  <c r="M132" i="21"/>
  <c r="Q131" i="21"/>
  <c r="M137" i="25" l="1"/>
  <c r="Q136" i="25"/>
  <c r="Q134" i="23"/>
  <c r="Q133" i="22"/>
  <c r="M134" i="22"/>
  <c r="Q132" i="21"/>
  <c r="M133" i="21"/>
  <c r="M138" i="25" l="1"/>
  <c r="Q137" i="25"/>
  <c r="Q135" i="23"/>
  <c r="M135" i="22"/>
  <c r="Q134" i="22"/>
  <c r="M134" i="21"/>
  <c r="Q133" i="21"/>
  <c r="M139" i="25" l="1"/>
  <c r="Q138" i="25"/>
  <c r="Q136" i="23"/>
  <c r="Q135" i="22"/>
  <c r="M136" i="22"/>
  <c r="M135" i="21"/>
  <c r="Q134" i="21"/>
  <c r="M140" i="25" l="1"/>
  <c r="Q139" i="25"/>
  <c r="Q137" i="23"/>
  <c r="M137" i="22"/>
  <c r="Q136" i="22"/>
  <c r="M136" i="21"/>
  <c r="Q135" i="21"/>
  <c r="M141" i="25" l="1"/>
  <c r="Q140" i="25"/>
  <c r="Q138" i="23"/>
  <c r="Q137" i="22"/>
  <c r="M138" i="22"/>
  <c r="M137" i="21"/>
  <c r="Q136" i="21"/>
  <c r="M142" i="25" l="1"/>
  <c r="Q141" i="25"/>
  <c r="Q139" i="23"/>
  <c r="M139" i="22"/>
  <c r="Q138" i="22"/>
  <c r="M138" i="21"/>
  <c r="Q137" i="21"/>
  <c r="Q142" i="25" l="1"/>
  <c r="M143" i="25"/>
  <c r="Q143" i="25" s="1"/>
  <c r="Q140" i="23"/>
  <c r="Q139" i="22"/>
  <c r="M140" i="22"/>
  <c r="M139" i="21"/>
  <c r="Q138" i="21"/>
  <c r="Q141" i="23" l="1"/>
  <c r="M141" i="22"/>
  <c r="Q140" i="22"/>
  <c r="M140" i="21"/>
  <c r="Q139" i="21"/>
  <c r="Q143" i="23" l="1"/>
  <c r="Q142" i="23"/>
  <c r="Q141" i="22"/>
  <c r="M142" i="22"/>
  <c r="Q140" i="21"/>
  <c r="M141" i="21"/>
  <c r="M143" i="22" l="1"/>
  <c r="Q143" i="22" s="1"/>
  <c r="Q142" i="22"/>
  <c r="Q141" i="21"/>
  <c r="M142" i="21"/>
  <c r="M143" i="21" l="1"/>
  <c r="Q143" i="21" s="1"/>
  <c r="Q142" i="21"/>
  <c r="M13" i="5" l="1"/>
  <c r="M14" i="5" s="1"/>
  <c r="Q13" i="5" l="1"/>
  <c r="M15" i="5"/>
  <c r="Q14" i="5"/>
  <c r="Q15" i="5" l="1"/>
  <c r="M16" i="5"/>
  <c r="Q16" i="5" l="1"/>
  <c r="M17" i="5"/>
  <c r="Q17" i="5" l="1"/>
  <c r="M18" i="5"/>
  <c r="Q18" i="5" l="1"/>
  <c r="M19" i="5"/>
  <c r="M20" i="5" l="1"/>
  <c r="Q19" i="5"/>
  <c r="M21" i="5" l="1"/>
  <c r="Q20" i="5"/>
  <c r="Q21" i="5" l="1"/>
  <c r="M22" i="5"/>
  <c r="Q22" i="5" l="1"/>
  <c r="M23" i="5"/>
  <c r="Q23" i="5" l="1"/>
  <c r="M24" i="5"/>
  <c r="M25" i="5" l="1"/>
  <c r="Q24" i="5"/>
  <c r="M26" i="5" l="1"/>
  <c r="Q25" i="5"/>
  <c r="Q26" i="5" l="1"/>
  <c r="M27" i="5"/>
  <c r="Q27" i="5" l="1"/>
  <c r="M28" i="5"/>
  <c r="M29" i="5" l="1"/>
  <c r="Q28" i="5"/>
  <c r="Q29" i="5" l="1"/>
  <c r="M30" i="5"/>
  <c r="M31" i="5" l="1"/>
  <c r="Q30" i="5"/>
  <c r="M32" i="5" l="1"/>
  <c r="Q31" i="5"/>
  <c r="M33" i="5" l="1"/>
  <c r="Q32" i="5"/>
  <c r="M34" i="5" l="1"/>
  <c r="Q33" i="5"/>
  <c r="M35" i="5" l="1"/>
  <c r="Q34" i="5"/>
  <c r="Q35" i="5" l="1"/>
  <c r="M36" i="5"/>
  <c r="M37" i="5" l="1"/>
  <c r="Q36" i="5"/>
  <c r="M38" i="5" l="1"/>
  <c r="Q37" i="5"/>
  <c r="Q38" i="5" l="1"/>
  <c r="M39" i="5"/>
  <c r="Q39" i="5" l="1"/>
  <c r="M40" i="5"/>
  <c r="M41" i="5" l="1"/>
  <c r="Q40" i="5"/>
  <c r="Q41" i="5" l="1"/>
  <c r="M42" i="5"/>
  <c r="Q42" i="5" l="1"/>
  <c r="M43" i="5"/>
  <c r="M44" i="5" l="1"/>
  <c r="Q43" i="5"/>
  <c r="M45" i="5" l="1"/>
  <c r="Q44" i="5"/>
  <c r="M46" i="5" l="1"/>
  <c r="Q45" i="5"/>
  <c r="Q46" i="5" l="1"/>
  <c r="M47" i="5"/>
  <c r="Q47" i="5" l="1"/>
  <c r="M48" i="5"/>
  <c r="Q48" i="5" l="1"/>
  <c r="M49" i="5"/>
  <c r="Q49" i="5" l="1"/>
  <c r="M50" i="5"/>
  <c r="M51" i="5" l="1"/>
  <c r="Q50" i="5"/>
  <c r="Q51" i="5" l="1"/>
  <c r="M52" i="5"/>
  <c r="M53" i="5" l="1"/>
  <c r="Q52" i="5"/>
  <c r="M54" i="5" l="1"/>
  <c r="Q53" i="5"/>
  <c r="Q54" i="5" l="1"/>
  <c r="M55" i="5"/>
  <c r="Q55" i="5" l="1"/>
  <c r="M56" i="5"/>
  <c r="M57" i="5" l="1"/>
  <c r="Q56" i="5"/>
  <c r="Q57" i="5" l="1"/>
  <c r="M58" i="5"/>
  <c r="Q58" i="5" l="1"/>
  <c r="M59" i="5"/>
  <c r="M60" i="5" l="1"/>
  <c r="Q59" i="5"/>
  <c r="M61" i="5" l="1"/>
  <c r="Q60" i="5"/>
  <c r="M62" i="5" l="1"/>
  <c r="Q61" i="5"/>
  <c r="M63" i="5" l="1"/>
  <c r="Q62" i="5"/>
  <c r="Q63" i="5" l="1"/>
  <c r="M64" i="5"/>
  <c r="Q64" i="5" s="1"/>
</calcChain>
</file>

<file path=xl/sharedStrings.xml><?xml version="1.0" encoding="utf-8"?>
<sst xmlns="http://schemas.openxmlformats.org/spreadsheetml/2006/main" count="2733" uniqueCount="241">
  <si>
    <t>Age</t>
  </si>
  <si>
    <t>PCI</t>
  </si>
  <si>
    <t>Distress</t>
  </si>
  <si>
    <t>Starting to weather</t>
  </si>
  <si>
    <t>Definitely Weathering</t>
  </si>
  <si>
    <t>Starting to ravel</t>
  </si>
  <si>
    <t xml:space="preserve">Definitely raveling </t>
  </si>
  <si>
    <t>Reflection cracking Low</t>
  </si>
  <si>
    <t>Distress Description</t>
  </si>
  <si>
    <t>DC</t>
  </si>
  <si>
    <t>Sev</t>
  </si>
  <si>
    <t>Quan</t>
  </si>
  <si>
    <t>L</t>
  </si>
  <si>
    <t>H</t>
  </si>
  <si>
    <t>M</t>
  </si>
  <si>
    <t>-</t>
  </si>
  <si>
    <t>Do Nothing</t>
  </si>
  <si>
    <t>Crack Seal/Fill</t>
  </si>
  <si>
    <t>Rejuvenator</t>
  </si>
  <si>
    <t>Fog/Coal tar seal</t>
  </si>
  <si>
    <t>Chip/Cape</t>
  </si>
  <si>
    <t>Overlay/Mill+overlay</t>
  </si>
  <si>
    <t>Patch/Reconstruct</t>
  </si>
  <si>
    <t>Rehab</t>
  </si>
  <si>
    <t>X</t>
  </si>
  <si>
    <t>Slurry/Micro</t>
  </si>
  <si>
    <t>Life</t>
  </si>
  <si>
    <t>PCI Inc</t>
  </si>
  <si>
    <t>Area (PCI-Yrs)</t>
  </si>
  <si>
    <t>Treat</t>
  </si>
  <si>
    <t>reduced deteriotration (1/2) for LIFE of treatment</t>
  </si>
  <si>
    <t>Mostly, use same deter rate at intervention point</t>
  </si>
  <si>
    <t>example</t>
  </si>
  <si>
    <t>old rate</t>
  </si>
  <si>
    <t>new rate</t>
  </si>
  <si>
    <t>then, add bump, but mostly still use deter rate as if no bump, unless surface covered.</t>
  </si>
  <si>
    <t>PCI Incr</t>
  </si>
  <si>
    <t>PCI-Yrs</t>
  </si>
  <si>
    <t>Use same deter rate at intervention point</t>
  </si>
  <si>
    <t>Add bump, but mostly still use deter rate as if no bump, unless surface covered.</t>
  </si>
  <si>
    <t xml:space="preserve">so if no bump, use 0.5 deter rate, and </t>
  </si>
  <si>
    <t>New Rate</t>
  </si>
  <si>
    <t>New PCI</t>
  </si>
  <si>
    <t>Mod Rate</t>
  </si>
  <si>
    <t>Add bump, use deter rate as if no bump, unless reconstruct</t>
  </si>
  <si>
    <t>Add bump,  use deter rate as if no bump</t>
  </si>
  <si>
    <t>Crack/Joint seal</t>
  </si>
  <si>
    <t>Partial depth repair</t>
  </si>
  <si>
    <t>Full-depth repair (localized)</t>
  </si>
  <si>
    <t>Rehab/Reconstruct</t>
  </si>
  <si>
    <t>Grinding/grooving</t>
  </si>
  <si>
    <t>Slab stabilization/jacking/underseal</t>
  </si>
  <si>
    <t>Crossstitching/dowelbar retrofit</t>
  </si>
  <si>
    <t>Low</t>
  </si>
  <si>
    <t>Elim</t>
  </si>
  <si>
    <t>SmPat-L</t>
  </si>
  <si>
    <t>LgPat-L</t>
  </si>
  <si>
    <t>Sl Repl</t>
  </si>
  <si>
    <t>Concrete overlay</t>
  </si>
  <si>
    <t>Asphalt overlay</t>
  </si>
  <si>
    <t>x</t>
  </si>
  <si>
    <t>elim</t>
  </si>
  <si>
    <t>3 times Lower amount</t>
  </si>
  <si>
    <t>In 5x100, twice Medium</t>
  </si>
  <si>
    <t>6 long cracks,  13 trans, based on 7.5x7.5 block</t>
  </si>
  <si>
    <t>Explain</t>
  </si>
  <si>
    <t>Mod Quan</t>
  </si>
  <si>
    <t>Unit</t>
  </si>
  <si>
    <t>Cost</t>
  </si>
  <si>
    <t>$/Unit</t>
  </si>
  <si>
    <t>Total Rehab/Reconstruct</t>
  </si>
  <si>
    <t>In 5x100, cracks every 1'=500</t>
  </si>
  <si>
    <t>In 5x100, cracks every 1'=500 plus cross cracks at 1'=500,=1,000</t>
  </si>
  <si>
    <t>20x20 slabs, Jt length=4x100+5x80=800</t>
  </si>
  <si>
    <t>Slab stabilization/ jacking/underseal</t>
  </si>
  <si>
    <t>CS L=10, Pat L=0.6</t>
  </si>
  <si>
    <t>CS M=15, Pat M=0.8</t>
  </si>
  <si>
    <t>CS H=25, Pat H=2.8</t>
  </si>
  <si>
    <t>LF</t>
  </si>
  <si>
    <t>$/LF</t>
  </si>
  <si>
    <t>SY</t>
  </si>
  <si>
    <t>$/SY</t>
  </si>
  <si>
    <t>Crk Seal-Low 5@2'=10'  Patch Low=5@2'x6"=5sf /9sf/sy=0.6</t>
  </si>
  <si>
    <t>Crk Seal-Med 5@3'=15'  Patch Med=5@3'x6"=7.5sf/9sf/sy=0.8</t>
  </si>
  <si>
    <t>Crk Seal-H 5@5'=25'  Patch Med=5@5'x1"=25sf/9sf/sy=2.8</t>
  </si>
  <si>
    <t>CS '4sl x 20'=80, PatL 4slx20'/9sf/sy=8.88</t>
  </si>
  <si>
    <t>CS '4sl x 20'=80, PatM 4slx20'/9sf/sy=8.88</t>
  </si>
  <si>
    <t>CS=80, Pat=8.9</t>
  </si>
  <si>
    <t>CS '4sl x 20'=80, PatH 4slx20'/9sf/sy=8.88</t>
  </si>
  <si>
    <t>CS=160, Pat=17.8</t>
  </si>
  <si>
    <t>CS '8sl x 20'=160, PatL 8slx20'/9sf/sy=17.8</t>
  </si>
  <si>
    <t>CS '8sl x 20'=160, PatM 8slx20'/9sf/sy=17.8</t>
  </si>
  <si>
    <t>CS '8sl x 20'=160, PatH 8slx20'/9sf/sy=17.8</t>
  </si>
  <si>
    <t>Crk M=6sl x (5'+5')=60', PatM=6@(3x3)/9sf/sy=6sy</t>
  </si>
  <si>
    <t>CS=60, Pat=6</t>
  </si>
  <si>
    <t>Pat=6</t>
  </si>
  <si>
    <t>PatH=6@(3x3)/9sf/sy=6sy</t>
  </si>
  <si>
    <t>Pat=10</t>
  </si>
  <si>
    <t>Do No</t>
  </si>
  <si>
    <t>Full-depth repair (local)</t>
  </si>
  <si>
    <t>Crk L=2sl x (5'+5')=20',Pat=2slx(5x5)/9=5.56sy</t>
  </si>
  <si>
    <t>CS=20, Pat=5.6</t>
  </si>
  <si>
    <t>CS=60, Pat=16.7</t>
  </si>
  <si>
    <t>Crk=6sl x (5'+5')=60',Pat=6slx(5x5)/9=16.67sy</t>
  </si>
  <si>
    <t>Crk L=2sl x (20'+20')=80',Pat=2x(20x20)/9sf/sy=88.9</t>
  </si>
  <si>
    <t>Cs=80,Pat=88.9</t>
  </si>
  <si>
    <t>CS=120, Pat=88.9</t>
  </si>
  <si>
    <t>Pat=2x(20x20)/9sf/sy=88.9</t>
  </si>
  <si>
    <t>Pat=88.9</t>
  </si>
  <si>
    <t>Crk L=6sl x (20'+20')=240', Pat=6x(20x20)/9sf/sy=266.7</t>
  </si>
  <si>
    <t>CS=240, Pat=266.7</t>
  </si>
  <si>
    <t>CS=360, Pat=266.7</t>
  </si>
  <si>
    <t>Pat=6x(20x20)/9sf/sy=266.7</t>
  </si>
  <si>
    <t>Pat=266.7</t>
  </si>
  <si>
    <t>Crk M=2slx(20'+20+20')=120',Pat=2x(20x20)/9sf/sy=88.9</t>
  </si>
  <si>
    <t>Crk M=6slx(20'+20+20')=360', Pat=6x(20x20)/9sf/sy=266.7</t>
  </si>
  <si>
    <t>Crk L=2sl x 20'=40', Pat=2x20=40sf/9sf/sy=4.4,GrL=2slx20'x2'/9sf/sy=8.8</t>
  </si>
  <si>
    <t>CS=40, Pat=4.4,Gr=8.8</t>
  </si>
  <si>
    <t>CS=40, Pat=4.4,Gr=17.7,SlSt=88.9</t>
  </si>
  <si>
    <t>Crk L=2sl x 20'=40', Pat=2x20=40sf/9sf/sy=4.4,GrM=2slx20'x4'/9sf/sy=17.7,SlSt=2*(20*20)/9=88.9</t>
  </si>
  <si>
    <t>Crk L=6sl x 20')=120',Pat=6x20=120sf/9sf/sy=13.3,GrL=6slx20'x2'/9sf/sy=26.7,SlSt=6*(20*20)/9=266.7</t>
  </si>
  <si>
    <t>GrL=6slx20'x4'/9sf/sy=53.3,SlSt=6*(20*20)/9=266.7</t>
  </si>
  <si>
    <t>CS=120, Pat=13.3,Gr=26.7,SlSt=266.7</t>
  </si>
  <si>
    <t>Gr=80,SlSt=266.7</t>
  </si>
  <si>
    <t>Pat=4.4,Gr=26.7,X=20</t>
  </si>
  <si>
    <t>Gr=53.3,SlSt=266.7,X=60</t>
  </si>
  <si>
    <t>Pat=2x20=40sf/9sf/sy=4.4,GrH=2slx20'x6'/9sf/sy=26.7,X=2x(20'/2bar/ft)</t>
  </si>
  <si>
    <t>GrL=6slx20'x4'/9sf/sy=53.3,SlSt=6*(20*20)/9=266.7,X=6x(20'/2bar/ft)</t>
  </si>
  <si>
    <t>Crossstitching/ dowelbar retrofit</t>
  </si>
  <si>
    <t>Original Performance</t>
  </si>
  <si>
    <t>Life-3.5</t>
  </si>
  <si>
    <t>Life-5</t>
  </si>
  <si>
    <t>Rejuvenator Performance</t>
  </si>
  <si>
    <t>Crack Seal Performance</t>
  </si>
  <si>
    <t>Life-4</t>
  </si>
  <si>
    <t>Fog/Coal Tar Performance</t>
  </si>
  <si>
    <t>Micro/Slurry Performance</t>
  </si>
  <si>
    <t>Life-6</t>
  </si>
  <si>
    <t>Chip/Cape Seal Performance</t>
  </si>
  <si>
    <t>Overlay/Mill+Overlay Performance</t>
  </si>
  <si>
    <t>Life-13</t>
  </si>
  <si>
    <t>Life-5.3</t>
  </si>
  <si>
    <t>Patch Performance</t>
  </si>
  <si>
    <t>Reconstruct Performance</t>
  </si>
  <si>
    <t>Life-6.3</t>
  </si>
  <si>
    <t>Joint/Crack Seal Performance</t>
  </si>
  <si>
    <t>Partial Depth Repair Performance</t>
  </si>
  <si>
    <t>Life-14.4</t>
  </si>
  <si>
    <t>Full-Depth Repair Performance</t>
  </si>
  <si>
    <t>Concrete Overlay Performance</t>
  </si>
  <si>
    <t>Life-18.5</t>
  </si>
  <si>
    <t>AC Overlay Performance</t>
  </si>
  <si>
    <t>PCI Inc-14.3</t>
  </si>
  <si>
    <t>Reconstruction Performance</t>
  </si>
  <si>
    <t>Same deteriotration for LIFE of treatment</t>
  </si>
  <si>
    <t>Grinding Performance</t>
  </si>
  <si>
    <t>Life-13.3</t>
  </si>
  <si>
    <t>Slab Jack/Stabilization Performance</t>
  </si>
  <si>
    <t>Life-8.5</t>
  </si>
  <si>
    <t>Life-7</t>
  </si>
  <si>
    <t>Cross Stitch Performance</t>
  </si>
  <si>
    <t>Crack/ Joint seal</t>
  </si>
  <si>
    <t>Rehab/ Reconstruct</t>
  </si>
  <si>
    <t>Grinding/ groove</t>
  </si>
  <si>
    <t>Slab stabilization /jacking/underseal</t>
  </si>
  <si>
    <t>Few edge cracks, Low</t>
  </si>
  <si>
    <t>Few longitudinal cracks, Low</t>
  </si>
  <si>
    <t>Few longitudinal cracks, Medium</t>
  </si>
  <si>
    <t>A few longitudinal cracks, High</t>
  </si>
  <si>
    <t>Many longitudinal cracks, Low</t>
  </si>
  <si>
    <t>Many longitudinal cracks, Medium</t>
  </si>
  <si>
    <t>Many longitudinal cracks, High</t>
  </si>
  <si>
    <t>Few edge cracks, Medium</t>
  </si>
  <si>
    <t xml:space="preserve">Few edge cracks, High </t>
  </si>
  <si>
    <t>Transverse cracks, 50 ft apart, Low</t>
  </si>
  <si>
    <t>Transverse cracks, 50 ft apart, High</t>
  </si>
  <si>
    <t>Transverse cracks, 20 ft apart, Low</t>
  </si>
  <si>
    <t>Transverse cracks, 20 ft apart, Medium</t>
  </si>
  <si>
    <t>Transverse cracks, 20 ft apart, High</t>
  </si>
  <si>
    <t>Block cracking Low</t>
  </si>
  <si>
    <t>Block cracking Medium</t>
  </si>
  <si>
    <t>Block cracking High</t>
  </si>
  <si>
    <t>Reflection cracking Medium</t>
  </si>
  <si>
    <t>Reflection cracking High</t>
  </si>
  <si>
    <t>Fatigue crack, 10% of area, Low</t>
  </si>
  <si>
    <t>Fatigue crack, 10% of area,  Medium</t>
  </si>
  <si>
    <t>Fatigue crack, 10% of area, High</t>
  </si>
  <si>
    <t>Fatigue crack, 30% of area, Low</t>
  </si>
  <si>
    <t>Fatigue crack, 30% of area, Medium</t>
  </si>
  <si>
    <t>Fatigue crack, 30% of area, High</t>
  </si>
  <si>
    <t>Patching, 10% area, Low</t>
  </si>
  <si>
    <t>Patching, 10% area, Medium</t>
  </si>
  <si>
    <t>Patching, 10% area, High</t>
  </si>
  <si>
    <t>Patching, 30% area, Low</t>
  </si>
  <si>
    <t>Patching, 30% area, Medium</t>
  </si>
  <si>
    <t>Patching, 30% area, High</t>
  </si>
  <si>
    <t>Transverse cracks, 50 ft apart, Medium</t>
  </si>
  <si>
    <t>Rough,  Long wave swells</t>
  </si>
  <si>
    <t>Rough, Many long wave swells</t>
  </si>
  <si>
    <t>Rough, Many short wave bumps</t>
  </si>
  <si>
    <r>
      <t xml:space="preserve">Few edge cracks, High  </t>
    </r>
    <r>
      <rPr>
        <sz val="11"/>
        <color rgb="FFFF0000"/>
        <rFont val="Calibri"/>
        <family val="2"/>
        <scheme val="minor"/>
      </rPr>
      <t>(SEAL MAKES IT MEDIUM SEV)</t>
    </r>
  </si>
  <si>
    <r>
      <t xml:space="preserve">Fatigue crack, 10% of area, High </t>
    </r>
    <r>
      <rPr>
        <sz val="11"/>
        <color rgb="FFFF0000"/>
        <rFont val="Calibri"/>
        <family val="2"/>
        <scheme val="minor"/>
      </rPr>
      <t xml:space="preserve"> (SEAL MAKES IT MEDIUM SEV)</t>
    </r>
  </si>
  <si>
    <t>500 sf =20@ 5'x5'=400lf perim</t>
  </si>
  <si>
    <t>Jt Seal  5 Year Old, Good Condition</t>
  </si>
  <si>
    <t xml:space="preserve">Joint seal damage Low sev </t>
  </si>
  <si>
    <t>Joint seal damage Medium sev</t>
  </si>
  <si>
    <t>Joint seal damage High sev</t>
  </si>
  <si>
    <t xml:space="preserve">Joint/corner spall Low sev </t>
  </si>
  <si>
    <t xml:space="preserve">Joint/corner spall Medium sev </t>
  </si>
  <si>
    <t>Joint/corner spall High sev</t>
  </si>
  <si>
    <t>Mid-panel crack 20% slabs Low sev</t>
  </si>
  <si>
    <t>Mid-panel crack 20% slabs Medium sev</t>
  </si>
  <si>
    <t xml:space="preserve">Mid-panel crack 20% slab High sev </t>
  </si>
  <si>
    <t>Mid-panel crack 40%  slab Low sev</t>
  </si>
  <si>
    <t>Mid-panel crack 40% slabs Medium sev</t>
  </si>
  <si>
    <t xml:space="preserve">Mid-panel crack 40% slab High sev </t>
  </si>
  <si>
    <t>Corner break 10% slabs Low sev</t>
  </si>
  <si>
    <t>Corner break 10% slabs Medium sev</t>
  </si>
  <si>
    <t>Corner break 10% slabs High sev</t>
  </si>
  <si>
    <t>Corner break 30% slabs Low sev</t>
  </si>
  <si>
    <t>Corner break 30% slabs Medium sev</t>
  </si>
  <si>
    <t>Corner break 30% slabs High sev</t>
  </si>
  <si>
    <t>10% Shatter slab Low sev</t>
  </si>
  <si>
    <t>10% Shatter slab  Medium sev</t>
  </si>
  <si>
    <t>10% Shatter slab High sev</t>
  </si>
  <si>
    <t>30% Shatter slab Low sev</t>
  </si>
  <si>
    <t>30% Shatter slab Medium sev</t>
  </si>
  <si>
    <t>30% Shatter slab High sev</t>
  </si>
  <si>
    <t>30% Patch Low sev</t>
  </si>
  <si>
    <t>30% Patch Medium sev</t>
  </si>
  <si>
    <t>30% Patch High sev</t>
  </si>
  <si>
    <t>50% Patch Low sev</t>
  </si>
  <si>
    <t>50% Patch Medium sev</t>
  </si>
  <si>
    <t>50% Patch High sev</t>
  </si>
  <si>
    <t>10% slabs Fault Low sev</t>
  </si>
  <si>
    <t xml:space="preserve">10% slabs Fault Medium sev </t>
  </si>
  <si>
    <t>10% slabs Fault High sev</t>
  </si>
  <si>
    <t>30% slabs Fault Low sev</t>
  </si>
  <si>
    <t xml:space="preserve">30% slabs Fault Medium sev </t>
  </si>
  <si>
    <t>30% slabs Fault High sev</t>
  </si>
  <si>
    <t>PatM=10@(3x3)/9sf/sy=10sy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</si>
</sst>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0.0_);[Red]\(0.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35" borderId="0" xfId="0" applyFill="1"/>
    <xf numFmtId="0" fontId="0" fillId="33" borderId="0" xfId="0" applyFill="1"/>
    <xf numFmtId="0" fontId="0" fillId="33" borderId="0" xfId="0" applyFill="1" applyAlignment="1"/>
    <xf numFmtId="165" fontId="0" fillId="0" borderId="0" xfId="0" applyNumberFormat="1"/>
    <xf numFmtId="0" fontId="0" fillId="0" borderId="0" xfId="0" applyFill="1"/>
    <xf numFmtId="0" fontId="0" fillId="34" borderId="0" xfId="0" applyFill="1"/>
    <xf numFmtId="164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1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10" xfId="0" applyFont="1" applyBorder="1"/>
    <xf numFmtId="0" fontId="0" fillId="0" borderId="11" xfId="0" applyFont="1" applyBorder="1"/>
    <xf numFmtId="0" fontId="0" fillId="0" borderId="0" xfId="0" applyFont="1" applyBorder="1" applyAlignment="1"/>
    <xf numFmtId="8" fontId="18" fillId="0" borderId="0" xfId="0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/>
    </xf>
    <xf numFmtId="0" fontId="0" fillId="0" borderId="1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6" fontId="0" fillId="0" borderId="10" xfId="0" applyNumberFormat="1" applyFont="1" applyBorder="1" applyAlignment="1">
      <alignment horizontal="right" vertical="center" wrapText="1"/>
    </xf>
    <xf numFmtId="16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8" fontId="0" fillId="0" borderId="0" xfId="0" applyNumberFormat="1" applyFont="1" applyAlignment="1">
      <alignment horizontal="righ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1" fontId="0" fillId="0" borderId="0" xfId="42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0" borderId="0" xfId="0" quotePrefix="1" applyFont="1" applyAlignment="1">
      <alignment wrapText="1"/>
    </xf>
    <xf numFmtId="0" fontId="0" fillId="0" borderId="10" xfId="0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8" fontId="18" fillId="33" borderId="0" xfId="0" applyNumberFormat="1" applyFont="1" applyFill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1" fontId="0" fillId="0" borderId="0" xfId="0" applyNumberFormat="1" applyFont="1" applyBorder="1" applyAlignment="1">
      <alignment horizontal="right" vertical="center" wrapText="1"/>
    </xf>
    <xf numFmtId="8" fontId="18" fillId="36" borderId="0" xfId="0" applyNumberFormat="1" applyFont="1" applyFill="1" applyBorder="1" applyAlignment="1">
      <alignment horizontal="right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11" xfId="0" applyBorder="1" applyAlignment="1">
      <alignment wrapText="1"/>
    </xf>
    <xf numFmtId="8" fontId="18" fillId="0" borderId="0" xfId="0" applyNumberFormat="1" applyFont="1" applyFill="1" applyBorder="1" applyAlignment="1">
      <alignment horizontal="right" vertical="center" wrapText="1"/>
    </xf>
    <xf numFmtId="1" fontId="0" fillId="0" borderId="0" xfId="0" quotePrefix="1" applyNumberFormat="1"/>
    <xf numFmtId="164" fontId="0" fillId="0" borderId="0" xfId="0" applyNumberFormat="1" applyBorder="1"/>
    <xf numFmtId="164" fontId="0" fillId="0" borderId="0" xfId="0" applyNumberFormat="1" applyFill="1" applyBorder="1"/>
    <xf numFmtId="6" fontId="18" fillId="0" borderId="0" xfId="0" applyNumberFormat="1" applyFont="1" applyFill="1" applyBorder="1" applyAlignment="1">
      <alignment horizontal="right" vertical="center" wrapText="1"/>
    </xf>
    <xf numFmtId="6" fontId="0" fillId="0" borderId="0" xfId="0" applyNumberFormat="1" applyBorder="1"/>
    <xf numFmtId="6" fontId="18" fillId="0" borderId="0" xfId="0" applyNumberFormat="1" applyFont="1" applyBorder="1" applyAlignment="1">
      <alignment horizontal="right" vertical="center" wrapText="1"/>
    </xf>
    <xf numFmtId="6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9" fillId="33" borderId="0" xfId="0" applyFont="1" applyFill="1" applyAlignment="1">
      <alignment horizontal="center"/>
    </xf>
    <xf numFmtId="0" fontId="19" fillId="33" borderId="0" xfId="0" applyFont="1" applyFill="1"/>
    <xf numFmtId="164" fontId="0" fillId="33" borderId="0" xfId="0" applyNumberFormat="1" applyFill="1"/>
    <xf numFmtId="0" fontId="0" fillId="36" borderId="0" xfId="0" applyFill="1"/>
    <xf numFmtId="165" fontId="0" fillId="36" borderId="0" xfId="0" applyNumberFormat="1" applyFill="1"/>
    <xf numFmtId="165" fontId="0" fillId="33" borderId="0" xfId="0" applyNumberFormat="1" applyFill="1"/>
    <xf numFmtId="2" fontId="0" fillId="33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Fill="1"/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" fontId="0" fillId="0" borderId="0" xfId="0" applyNumberFormat="1" applyFill="1" applyAlignment="1">
      <alignment horizontal="right"/>
    </xf>
    <xf numFmtId="1" fontId="19" fillId="0" borderId="0" xfId="0" applyNumberFormat="1" applyFont="1" applyFill="1" applyAlignment="1">
      <alignment horizontal="right"/>
    </xf>
    <xf numFmtId="0" fontId="16" fillId="0" borderId="0" xfId="0" applyFont="1"/>
    <xf numFmtId="0" fontId="0" fillId="0" borderId="0" xfId="0" applyBorder="1" applyAlignment="1">
      <alignment horizontal="left" wrapText="1"/>
    </xf>
    <xf numFmtId="0" fontId="18" fillId="0" borderId="0" xfId="0" applyFont="1" applyBorder="1" applyAlignment="1">
      <alignment vertical="center" wrapText="1"/>
    </xf>
    <xf numFmtId="0" fontId="20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6E-2"/>
          <c:y val="5.1400554097404488E-2"/>
          <c:w val="0.88317825896762903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Curves!$B$1</c:f>
              <c:strCache>
                <c:ptCount val="1"/>
                <c:pt idx="0">
                  <c:v>PCI</c:v>
                </c:pt>
              </c:strCache>
            </c:strRef>
          </c:tx>
          <c:marker>
            <c:symbol val="none"/>
          </c:marker>
          <c:xVal>
            <c:numRef>
              <c:f>Curves!$A$2:$A$66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</c:numCache>
            </c:numRef>
          </c:xVal>
          <c:yVal>
            <c:numRef>
              <c:f>Curves!$B$2:$B$66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3984"/>
        <c:axId val="184635776"/>
      </c:scatterChart>
      <c:valAx>
        <c:axId val="184633984"/>
        <c:scaling>
          <c:orientation val="minMax"/>
          <c:max val="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84635776"/>
        <c:crosses val="autoZero"/>
        <c:crossBetween val="midCat"/>
      </c:valAx>
      <c:valAx>
        <c:axId val="184635776"/>
        <c:scaling>
          <c:orientation val="minMax"/>
          <c:max val="10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3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451221766293299"/>
          <c:y val="9.3600051005770027E-2"/>
          <c:w val="7.2783484551740676E-2"/>
          <c:h val="4.8806783767413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Rehab!$L$1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Rehab!$K$2:$K$52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Rehab!$L$2:$L$52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Rehab!$M$1</c:f>
              <c:strCache>
                <c:ptCount val="1"/>
                <c:pt idx="0">
                  <c:v>Reconstruct Performance</c:v>
                </c:pt>
              </c:strCache>
            </c:strRef>
          </c:tx>
          <c:marker>
            <c:symbol val="none"/>
          </c:marker>
          <c:xVal>
            <c:numRef>
              <c:f>Rehab!$K$2:$K$72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Rehab!$M$2:$M$72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99.67</c:v>
                </c:pt>
                <c:pt idx="39">
                  <c:v>99.34</c:v>
                </c:pt>
                <c:pt idx="40">
                  <c:v>99.01</c:v>
                </c:pt>
                <c:pt idx="41">
                  <c:v>98.350000000000009</c:v>
                </c:pt>
                <c:pt idx="42">
                  <c:v>97.690000000000012</c:v>
                </c:pt>
                <c:pt idx="43">
                  <c:v>97.030000000000015</c:v>
                </c:pt>
                <c:pt idx="44">
                  <c:v>96.04000000000002</c:v>
                </c:pt>
                <c:pt idx="45">
                  <c:v>95.050000000000026</c:v>
                </c:pt>
                <c:pt idx="46">
                  <c:v>94.060000000000031</c:v>
                </c:pt>
                <c:pt idx="47">
                  <c:v>92.740000000000038</c:v>
                </c:pt>
                <c:pt idx="48">
                  <c:v>91.420000000000044</c:v>
                </c:pt>
                <c:pt idx="49">
                  <c:v>90.100000000000051</c:v>
                </c:pt>
                <c:pt idx="50">
                  <c:v>88.450000000000045</c:v>
                </c:pt>
                <c:pt idx="51">
                  <c:v>86.80000000000004</c:v>
                </c:pt>
                <c:pt idx="52">
                  <c:v>85.150000000000034</c:v>
                </c:pt>
                <c:pt idx="53">
                  <c:v>83.17000000000003</c:v>
                </c:pt>
                <c:pt idx="54">
                  <c:v>81.190000000000026</c:v>
                </c:pt>
                <c:pt idx="55">
                  <c:v>79.210000000000022</c:v>
                </c:pt>
                <c:pt idx="56">
                  <c:v>76.90000000000002</c:v>
                </c:pt>
                <c:pt idx="57">
                  <c:v>74.590000000000018</c:v>
                </c:pt>
                <c:pt idx="58">
                  <c:v>72.280000000000015</c:v>
                </c:pt>
                <c:pt idx="59">
                  <c:v>69.640000000000015</c:v>
                </c:pt>
                <c:pt idx="60">
                  <c:v>67.000000000000014</c:v>
                </c:pt>
                <c:pt idx="61">
                  <c:v>64.360000000000014</c:v>
                </c:pt>
                <c:pt idx="62">
                  <c:v>61.390000000000015</c:v>
                </c:pt>
                <c:pt idx="63">
                  <c:v>58.420000000000016</c:v>
                </c:pt>
                <c:pt idx="64">
                  <c:v>55.450000000000017</c:v>
                </c:pt>
                <c:pt idx="65">
                  <c:v>52.15000000000002</c:v>
                </c:pt>
                <c:pt idx="66">
                  <c:v>48.850000000000023</c:v>
                </c:pt>
                <c:pt idx="67">
                  <c:v>45.550000000000026</c:v>
                </c:pt>
                <c:pt idx="68">
                  <c:v>41.920000000000023</c:v>
                </c:pt>
                <c:pt idx="69">
                  <c:v>38.29000000000002</c:v>
                </c:pt>
                <c:pt idx="70">
                  <c:v>34.660000000000018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86048"/>
        <c:axId val="185587968"/>
      </c:scatterChart>
      <c:valAx>
        <c:axId val="185586048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587968"/>
        <c:crosses val="autoZero"/>
        <c:crossBetween val="midCat"/>
      </c:valAx>
      <c:valAx>
        <c:axId val="18558796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586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Crack Seal'!$L$1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Crack Seal'!$K$2:$K$102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Crack Seal'!$L$2:$L$102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Crack Seal'!$M$1</c:f>
              <c:strCache>
                <c:ptCount val="1"/>
                <c:pt idx="0">
                  <c:v>Joint/Crack Seal Performance</c:v>
                </c:pt>
              </c:strCache>
            </c:strRef>
          </c:tx>
          <c:marker>
            <c:symbol val="none"/>
          </c:marker>
          <c:xVal>
            <c:numRef>
              <c:f>'PCC Crack Seal'!$K$2:$K$102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Crack Seal'!$M$2:$M$102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86</c:v>
                </c:pt>
                <c:pt idx="48">
                  <c:v>85.35</c:v>
                </c:pt>
                <c:pt idx="49">
                  <c:v>84.699999999999989</c:v>
                </c:pt>
                <c:pt idx="50">
                  <c:v>83.974999999999994</c:v>
                </c:pt>
                <c:pt idx="51">
                  <c:v>83.25</c:v>
                </c:pt>
                <c:pt idx="52">
                  <c:v>82.525000000000006</c:v>
                </c:pt>
                <c:pt idx="53">
                  <c:v>81.800000000000011</c:v>
                </c:pt>
                <c:pt idx="54">
                  <c:v>81.075000000000017</c:v>
                </c:pt>
                <c:pt idx="55">
                  <c:v>80.27500000000002</c:v>
                </c:pt>
                <c:pt idx="56">
                  <c:v>79.475000000000023</c:v>
                </c:pt>
                <c:pt idx="57">
                  <c:v>78.675000000000026</c:v>
                </c:pt>
                <c:pt idx="58">
                  <c:v>77.875000000000028</c:v>
                </c:pt>
                <c:pt idx="59">
                  <c:v>76.675000000000026</c:v>
                </c:pt>
                <c:pt idx="60">
                  <c:v>74.925000000000026</c:v>
                </c:pt>
                <c:pt idx="61">
                  <c:v>73.175000000000026</c:v>
                </c:pt>
                <c:pt idx="62">
                  <c:v>71.425000000000026</c:v>
                </c:pt>
                <c:pt idx="63">
                  <c:v>69.675000000000026</c:v>
                </c:pt>
                <c:pt idx="64">
                  <c:v>67.925000000000026</c:v>
                </c:pt>
                <c:pt idx="65">
                  <c:v>66.02500000000002</c:v>
                </c:pt>
                <c:pt idx="66">
                  <c:v>64.125000000000014</c:v>
                </c:pt>
                <c:pt idx="67">
                  <c:v>62.225000000000016</c:v>
                </c:pt>
                <c:pt idx="68">
                  <c:v>60.325000000000017</c:v>
                </c:pt>
                <c:pt idx="69">
                  <c:v>58.425000000000018</c:v>
                </c:pt>
                <c:pt idx="70">
                  <c:v>56.375000000000021</c:v>
                </c:pt>
                <c:pt idx="71">
                  <c:v>54.325000000000024</c:v>
                </c:pt>
                <c:pt idx="72">
                  <c:v>52.275000000000027</c:v>
                </c:pt>
                <c:pt idx="73">
                  <c:v>50.22500000000003</c:v>
                </c:pt>
                <c:pt idx="74">
                  <c:v>48.175000000000033</c:v>
                </c:pt>
                <c:pt idx="75">
                  <c:v>45.975000000000037</c:v>
                </c:pt>
                <c:pt idx="76">
                  <c:v>43.775000000000034</c:v>
                </c:pt>
                <c:pt idx="77">
                  <c:v>41.575000000000031</c:v>
                </c:pt>
                <c:pt idx="78">
                  <c:v>39.375000000000028</c:v>
                </c:pt>
                <c:pt idx="79">
                  <c:v>37.175000000000026</c:v>
                </c:pt>
                <c:pt idx="80">
                  <c:v>34.825000000000024</c:v>
                </c:pt>
                <c:pt idx="81">
                  <c:v>32.475000000000023</c:v>
                </c:pt>
                <c:pt idx="82">
                  <c:v>30.125000000000025</c:v>
                </c:pt>
                <c:pt idx="83">
                  <c:v>27.775000000000027</c:v>
                </c:pt>
                <c:pt idx="84">
                  <c:v>25.425000000000029</c:v>
                </c:pt>
                <c:pt idx="85">
                  <c:v>22.925000000000029</c:v>
                </c:pt>
                <c:pt idx="86">
                  <c:v>20.425000000000029</c:v>
                </c:pt>
                <c:pt idx="87">
                  <c:v>17.925000000000029</c:v>
                </c:pt>
                <c:pt idx="88">
                  <c:v>15.425000000000029</c:v>
                </c:pt>
                <c:pt idx="89">
                  <c:v>12.925000000000029</c:v>
                </c:pt>
                <c:pt idx="90">
                  <c:v>10.275000000000031</c:v>
                </c:pt>
                <c:pt idx="91">
                  <c:v>7.625000000000032</c:v>
                </c:pt>
                <c:pt idx="92">
                  <c:v>4.9750000000000334</c:v>
                </c:pt>
                <c:pt idx="93">
                  <c:v>2.3250000000000344</c:v>
                </c:pt>
                <c:pt idx="94">
                  <c:v>-0.32499999999996465</c:v>
                </c:pt>
                <c:pt idx="95">
                  <c:v>-3.1249999999999636</c:v>
                </c:pt>
                <c:pt idx="96">
                  <c:v>-5.9249999999999625</c:v>
                </c:pt>
                <c:pt idx="97">
                  <c:v>-8.7249999999999623</c:v>
                </c:pt>
                <c:pt idx="98">
                  <c:v>-11.524999999999961</c:v>
                </c:pt>
                <c:pt idx="99">
                  <c:v>-14.32499999999996</c:v>
                </c:pt>
                <c:pt idx="100">
                  <c:v>-17.274999999999959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0192"/>
        <c:axId val="185251328"/>
      </c:scatterChart>
      <c:valAx>
        <c:axId val="18572019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251328"/>
        <c:crosses val="autoZero"/>
        <c:crossBetween val="midCat"/>
      </c:valAx>
      <c:valAx>
        <c:axId val="18525132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72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PartDepRep'!$L$1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PartDepRep'!$K$2:$K$102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PartDepRep'!$L$2:$L$102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PartDepRep'!$M$1</c:f>
              <c:strCache>
                <c:ptCount val="1"/>
                <c:pt idx="0">
                  <c:v>Partial Depth Repair Performance</c:v>
                </c:pt>
              </c:strCache>
            </c:strRef>
          </c:tx>
          <c:marker>
            <c:symbol val="none"/>
          </c:marker>
          <c:xVal>
            <c:numRef>
              <c:f>'PCC PartDepRep'!$K$2:$K$102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PartDepRep'!$M$2:$M$102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86.340000000000032</c:v>
                </c:pt>
                <c:pt idx="41">
                  <c:v>85.765000000000029</c:v>
                </c:pt>
                <c:pt idx="42">
                  <c:v>85.190000000000026</c:v>
                </c:pt>
                <c:pt idx="43">
                  <c:v>84.615000000000023</c:v>
                </c:pt>
                <c:pt idx="44">
                  <c:v>84.04000000000002</c:v>
                </c:pt>
                <c:pt idx="45">
                  <c:v>83.390000000000015</c:v>
                </c:pt>
                <c:pt idx="46">
                  <c:v>82.740000000000009</c:v>
                </c:pt>
                <c:pt idx="47">
                  <c:v>82.09</c:v>
                </c:pt>
                <c:pt idx="48">
                  <c:v>81.44</c:v>
                </c:pt>
                <c:pt idx="49">
                  <c:v>80.789999999999992</c:v>
                </c:pt>
                <c:pt idx="50">
                  <c:v>80.064999999999998</c:v>
                </c:pt>
                <c:pt idx="51">
                  <c:v>79.34</c:v>
                </c:pt>
                <c:pt idx="52">
                  <c:v>78.615000000000009</c:v>
                </c:pt>
                <c:pt idx="53">
                  <c:v>77.890000000000015</c:v>
                </c:pt>
                <c:pt idx="54">
                  <c:v>77.16500000000002</c:v>
                </c:pt>
                <c:pt idx="55">
                  <c:v>76.365000000000023</c:v>
                </c:pt>
                <c:pt idx="56">
                  <c:v>75.565000000000026</c:v>
                </c:pt>
                <c:pt idx="57">
                  <c:v>74.765000000000029</c:v>
                </c:pt>
                <c:pt idx="58">
                  <c:v>73.965000000000032</c:v>
                </c:pt>
                <c:pt idx="59">
                  <c:v>72.685000000000031</c:v>
                </c:pt>
                <c:pt idx="60">
                  <c:v>70.935000000000031</c:v>
                </c:pt>
                <c:pt idx="61">
                  <c:v>69.185000000000031</c:v>
                </c:pt>
                <c:pt idx="62">
                  <c:v>67.435000000000031</c:v>
                </c:pt>
                <c:pt idx="63">
                  <c:v>65.685000000000031</c:v>
                </c:pt>
                <c:pt idx="64">
                  <c:v>63.935000000000031</c:v>
                </c:pt>
                <c:pt idx="65">
                  <c:v>62.035000000000032</c:v>
                </c:pt>
                <c:pt idx="66">
                  <c:v>60.135000000000034</c:v>
                </c:pt>
                <c:pt idx="67">
                  <c:v>58.235000000000035</c:v>
                </c:pt>
                <c:pt idx="68">
                  <c:v>56.335000000000036</c:v>
                </c:pt>
                <c:pt idx="69">
                  <c:v>54.435000000000038</c:v>
                </c:pt>
                <c:pt idx="70">
                  <c:v>52.385000000000041</c:v>
                </c:pt>
                <c:pt idx="71">
                  <c:v>50.335000000000043</c:v>
                </c:pt>
                <c:pt idx="72">
                  <c:v>48.285000000000046</c:v>
                </c:pt>
                <c:pt idx="73">
                  <c:v>46.235000000000049</c:v>
                </c:pt>
                <c:pt idx="74">
                  <c:v>44.185000000000052</c:v>
                </c:pt>
                <c:pt idx="75">
                  <c:v>41.985000000000056</c:v>
                </c:pt>
                <c:pt idx="76">
                  <c:v>39.785000000000053</c:v>
                </c:pt>
                <c:pt idx="77">
                  <c:v>37.585000000000051</c:v>
                </c:pt>
                <c:pt idx="78">
                  <c:v>35.385000000000048</c:v>
                </c:pt>
                <c:pt idx="79">
                  <c:v>33.185000000000045</c:v>
                </c:pt>
                <c:pt idx="80">
                  <c:v>30.835000000000047</c:v>
                </c:pt>
                <c:pt idx="81">
                  <c:v>28.485000000000049</c:v>
                </c:pt>
                <c:pt idx="82">
                  <c:v>26.135000000000051</c:v>
                </c:pt>
                <c:pt idx="83">
                  <c:v>23.785000000000053</c:v>
                </c:pt>
                <c:pt idx="84">
                  <c:v>21.435000000000056</c:v>
                </c:pt>
                <c:pt idx="85">
                  <c:v>18.935000000000056</c:v>
                </c:pt>
                <c:pt idx="86">
                  <c:v>16.435000000000056</c:v>
                </c:pt>
                <c:pt idx="87">
                  <c:v>13.935000000000056</c:v>
                </c:pt>
                <c:pt idx="88">
                  <c:v>11.435000000000056</c:v>
                </c:pt>
                <c:pt idx="89">
                  <c:v>8.9350000000000556</c:v>
                </c:pt>
                <c:pt idx="90">
                  <c:v>6.285000000000057</c:v>
                </c:pt>
                <c:pt idx="91">
                  <c:v>3.635000000000058</c:v>
                </c:pt>
                <c:pt idx="92">
                  <c:v>0.98500000000005894</c:v>
                </c:pt>
                <c:pt idx="93">
                  <c:v>-1.6649999999999401</c:v>
                </c:pt>
                <c:pt idx="94">
                  <c:v>-4.3149999999999391</c:v>
                </c:pt>
                <c:pt idx="95">
                  <c:v>-7.114999999999938</c:v>
                </c:pt>
                <c:pt idx="96">
                  <c:v>-9.914999999999937</c:v>
                </c:pt>
                <c:pt idx="97">
                  <c:v>-12.714999999999936</c:v>
                </c:pt>
                <c:pt idx="98">
                  <c:v>-15.514999999999935</c:v>
                </c:pt>
                <c:pt idx="99">
                  <c:v>-18.314999999999934</c:v>
                </c:pt>
                <c:pt idx="100">
                  <c:v>-21.264999999999933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4032"/>
        <c:axId val="185410304"/>
      </c:scatterChart>
      <c:valAx>
        <c:axId val="18540403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410304"/>
        <c:crosses val="autoZero"/>
        <c:crossBetween val="midCat"/>
      </c:valAx>
      <c:valAx>
        <c:axId val="185410304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404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FDRep'!$L$1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FDRep'!$K$2:$K$102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FDRep'!$L$2:$L$102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FDRep'!$M$1</c:f>
              <c:strCache>
                <c:ptCount val="1"/>
                <c:pt idx="0">
                  <c:v>Full-Depth Repair Performance</c:v>
                </c:pt>
              </c:strCache>
            </c:strRef>
          </c:tx>
          <c:marker>
            <c:symbol val="none"/>
          </c:marker>
          <c:xVal>
            <c:numRef>
              <c:f>'PCC FDRep'!$K$2:$K$122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</c:numCache>
            </c:numRef>
          </c:xVal>
          <c:yVal>
            <c:numRef>
              <c:f>'PCC FDRep'!$M$2:$M$122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86.334999999999994</c:v>
                </c:pt>
                <c:pt idx="61">
                  <c:v>85.46</c:v>
                </c:pt>
                <c:pt idx="62">
                  <c:v>84.584999999999994</c:v>
                </c:pt>
                <c:pt idx="63">
                  <c:v>83.71</c:v>
                </c:pt>
                <c:pt idx="64">
                  <c:v>82.834999999999994</c:v>
                </c:pt>
                <c:pt idx="65">
                  <c:v>81.884999999999991</c:v>
                </c:pt>
                <c:pt idx="66">
                  <c:v>80.934999999999988</c:v>
                </c:pt>
                <c:pt idx="67">
                  <c:v>79.984999999999985</c:v>
                </c:pt>
                <c:pt idx="68">
                  <c:v>79.034999999999982</c:v>
                </c:pt>
                <c:pt idx="69">
                  <c:v>78.08499999999998</c:v>
                </c:pt>
                <c:pt idx="70">
                  <c:v>77.059999999999974</c:v>
                </c:pt>
                <c:pt idx="71">
                  <c:v>76.034999999999968</c:v>
                </c:pt>
                <c:pt idx="72">
                  <c:v>75.009999999999962</c:v>
                </c:pt>
                <c:pt idx="73">
                  <c:v>73.984999999999957</c:v>
                </c:pt>
                <c:pt idx="74">
                  <c:v>72.959999999999951</c:v>
                </c:pt>
                <c:pt idx="75">
                  <c:v>71.859999999999957</c:v>
                </c:pt>
                <c:pt idx="76">
                  <c:v>70.759999999999962</c:v>
                </c:pt>
                <c:pt idx="77">
                  <c:v>69.659999999999968</c:v>
                </c:pt>
                <c:pt idx="78">
                  <c:v>68.559999999999974</c:v>
                </c:pt>
                <c:pt idx="79">
                  <c:v>67.45999999999998</c:v>
                </c:pt>
                <c:pt idx="80">
                  <c:v>66.284999999999982</c:v>
                </c:pt>
                <c:pt idx="81">
                  <c:v>65.109999999999985</c:v>
                </c:pt>
                <c:pt idx="82">
                  <c:v>63.934999999999988</c:v>
                </c:pt>
                <c:pt idx="83">
                  <c:v>62.759999999999991</c:v>
                </c:pt>
                <c:pt idx="84">
                  <c:v>61.584999999999994</c:v>
                </c:pt>
                <c:pt idx="85">
                  <c:v>60.334999999999994</c:v>
                </c:pt>
                <c:pt idx="86">
                  <c:v>59.084999999999994</c:v>
                </c:pt>
                <c:pt idx="87">
                  <c:v>57.834999999999994</c:v>
                </c:pt>
                <c:pt idx="88">
                  <c:v>55.834999999999994</c:v>
                </c:pt>
                <c:pt idx="89">
                  <c:v>53.334999999999994</c:v>
                </c:pt>
                <c:pt idx="90">
                  <c:v>50.684999999999995</c:v>
                </c:pt>
                <c:pt idx="91">
                  <c:v>48.034999999999997</c:v>
                </c:pt>
                <c:pt idx="92">
                  <c:v>45.384999999999998</c:v>
                </c:pt>
                <c:pt idx="93">
                  <c:v>42.734999999999999</c:v>
                </c:pt>
                <c:pt idx="94">
                  <c:v>40.085000000000001</c:v>
                </c:pt>
                <c:pt idx="95">
                  <c:v>37.285000000000004</c:v>
                </c:pt>
                <c:pt idx="96">
                  <c:v>34.485000000000007</c:v>
                </c:pt>
                <c:pt idx="97">
                  <c:v>31.685000000000009</c:v>
                </c:pt>
                <c:pt idx="98">
                  <c:v>28.885000000000012</c:v>
                </c:pt>
                <c:pt idx="99">
                  <c:v>26.085000000000015</c:v>
                </c:pt>
                <c:pt idx="100">
                  <c:v>23.135000000000016</c:v>
                </c:pt>
                <c:pt idx="101">
                  <c:v>20.185000000000016</c:v>
                </c:pt>
                <c:pt idx="102">
                  <c:v>17.235000000000017</c:v>
                </c:pt>
                <c:pt idx="103">
                  <c:v>14.285000000000018</c:v>
                </c:pt>
                <c:pt idx="104">
                  <c:v>11.335000000000019</c:v>
                </c:pt>
                <c:pt idx="105">
                  <c:v>8.2350000000000207</c:v>
                </c:pt>
                <c:pt idx="106">
                  <c:v>5.135000000000022</c:v>
                </c:pt>
                <c:pt idx="107">
                  <c:v>2.0350000000000232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43232"/>
        <c:axId val="185753600"/>
      </c:scatterChart>
      <c:valAx>
        <c:axId val="18574323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753600"/>
        <c:crosses val="autoZero"/>
        <c:crossBetween val="midCat"/>
      </c:valAx>
      <c:valAx>
        <c:axId val="18575360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74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Conc OL'!$L$1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Conc OL'!$K$2:$K$102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Conc OL'!$L$2:$L$102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Conc OL'!$M$1</c:f>
              <c:strCache>
                <c:ptCount val="1"/>
                <c:pt idx="0">
                  <c:v>Concrete Overlay Performance</c:v>
                </c:pt>
              </c:strCache>
            </c:strRef>
          </c:tx>
          <c:marker>
            <c:symbol val="none"/>
          </c:marker>
          <c:xVal>
            <c:numRef>
              <c:f>'PCC Conc OL'!$K$2:$K$122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'PCC Conc OL'!$M$2:$M$122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72.75</c:v>
                </c:pt>
                <c:pt idx="87">
                  <c:v>71.5</c:v>
                </c:pt>
                <c:pt idx="88">
                  <c:v>70.25</c:v>
                </c:pt>
                <c:pt idx="89">
                  <c:v>69</c:v>
                </c:pt>
                <c:pt idx="90">
                  <c:v>67.674999999999997</c:v>
                </c:pt>
                <c:pt idx="91">
                  <c:v>66.349999999999994</c:v>
                </c:pt>
                <c:pt idx="92">
                  <c:v>65.024999999999991</c:v>
                </c:pt>
                <c:pt idx="93">
                  <c:v>63.699999999999989</c:v>
                </c:pt>
                <c:pt idx="94">
                  <c:v>62.374999999999986</c:v>
                </c:pt>
                <c:pt idx="95">
                  <c:v>60.974999999999987</c:v>
                </c:pt>
                <c:pt idx="96">
                  <c:v>59.574999999999989</c:v>
                </c:pt>
                <c:pt idx="97">
                  <c:v>56.774999999999991</c:v>
                </c:pt>
                <c:pt idx="98">
                  <c:v>53.974999999999994</c:v>
                </c:pt>
                <c:pt idx="99">
                  <c:v>51.174999999999997</c:v>
                </c:pt>
                <c:pt idx="100">
                  <c:v>48.225000000000001</c:v>
                </c:pt>
                <c:pt idx="101">
                  <c:v>45.275000000000006</c:v>
                </c:pt>
                <c:pt idx="102">
                  <c:v>42.32500000000001</c:v>
                </c:pt>
                <c:pt idx="103">
                  <c:v>39.375000000000014</c:v>
                </c:pt>
                <c:pt idx="104">
                  <c:v>36.425000000000018</c:v>
                </c:pt>
                <c:pt idx="105">
                  <c:v>33.325000000000017</c:v>
                </c:pt>
                <c:pt idx="106">
                  <c:v>30.225000000000019</c:v>
                </c:pt>
                <c:pt idx="107">
                  <c:v>27.125000000000021</c:v>
                </c:pt>
                <c:pt idx="108">
                  <c:v>24.025000000000023</c:v>
                </c:pt>
                <c:pt idx="109">
                  <c:v>20.925000000000026</c:v>
                </c:pt>
                <c:pt idx="110">
                  <c:v>17.675000000000026</c:v>
                </c:pt>
                <c:pt idx="111">
                  <c:v>14.425000000000027</c:v>
                </c:pt>
                <c:pt idx="112">
                  <c:v>11.175000000000029</c:v>
                </c:pt>
                <c:pt idx="113">
                  <c:v>7.9250000000000309</c:v>
                </c:pt>
                <c:pt idx="114">
                  <c:v>4.6750000000000327</c:v>
                </c:pt>
                <c:pt idx="115">
                  <c:v>1.2750000000000341</c:v>
                </c:pt>
                <c:pt idx="116">
                  <c:v>-2.1249999999999645</c:v>
                </c:pt>
                <c:pt idx="117">
                  <c:v>-5.5249999999999631</c:v>
                </c:pt>
                <c:pt idx="118">
                  <c:v>-8.9249999999999616</c:v>
                </c:pt>
                <c:pt idx="119">
                  <c:v>-12.32499999999996</c:v>
                </c:pt>
                <c:pt idx="120">
                  <c:v>-15.874999999999959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78016"/>
        <c:axId val="185879936"/>
      </c:scatterChart>
      <c:valAx>
        <c:axId val="185878016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879936"/>
        <c:crosses val="autoZero"/>
        <c:crossBetween val="midCat"/>
      </c:valAx>
      <c:valAx>
        <c:axId val="18587993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87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AC OL'!$L$1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AC OL'!$K$2:$K$102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AC OL'!$L$2:$L$102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AC OL'!$M$1</c:f>
              <c:strCache>
                <c:ptCount val="1"/>
                <c:pt idx="0">
                  <c:v>AC Overlay Performance</c:v>
                </c:pt>
              </c:strCache>
            </c:strRef>
          </c:tx>
          <c:marker>
            <c:symbol val="none"/>
          </c:marker>
          <c:xVal>
            <c:numRef>
              <c:f>'PCC AC OL'!$K$2:$K$122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'PCC AC OL'!$M$2:$M$122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72.75</c:v>
                </c:pt>
                <c:pt idx="87">
                  <c:v>71.5</c:v>
                </c:pt>
                <c:pt idx="88">
                  <c:v>69.5</c:v>
                </c:pt>
                <c:pt idx="89">
                  <c:v>67</c:v>
                </c:pt>
                <c:pt idx="90">
                  <c:v>64.349999999999994</c:v>
                </c:pt>
                <c:pt idx="91">
                  <c:v>61.699999999999996</c:v>
                </c:pt>
                <c:pt idx="92">
                  <c:v>59.05</c:v>
                </c:pt>
                <c:pt idx="93">
                  <c:v>56.4</c:v>
                </c:pt>
                <c:pt idx="94">
                  <c:v>53.75</c:v>
                </c:pt>
                <c:pt idx="95">
                  <c:v>50.95</c:v>
                </c:pt>
                <c:pt idx="96">
                  <c:v>48.150000000000006</c:v>
                </c:pt>
                <c:pt idx="97">
                  <c:v>45.350000000000009</c:v>
                </c:pt>
                <c:pt idx="98">
                  <c:v>42.550000000000011</c:v>
                </c:pt>
                <c:pt idx="99">
                  <c:v>39.750000000000014</c:v>
                </c:pt>
                <c:pt idx="100">
                  <c:v>36.800000000000018</c:v>
                </c:pt>
                <c:pt idx="101">
                  <c:v>33.850000000000023</c:v>
                </c:pt>
                <c:pt idx="102">
                  <c:v>30.900000000000023</c:v>
                </c:pt>
                <c:pt idx="103">
                  <c:v>27.950000000000024</c:v>
                </c:pt>
                <c:pt idx="104">
                  <c:v>25.000000000000025</c:v>
                </c:pt>
                <c:pt idx="105">
                  <c:v>21.900000000000027</c:v>
                </c:pt>
                <c:pt idx="106">
                  <c:v>18.800000000000029</c:v>
                </c:pt>
                <c:pt idx="107">
                  <c:v>15.700000000000031</c:v>
                </c:pt>
                <c:pt idx="108">
                  <c:v>12.600000000000033</c:v>
                </c:pt>
                <c:pt idx="109">
                  <c:v>9.5000000000000355</c:v>
                </c:pt>
                <c:pt idx="110">
                  <c:v>6.2500000000000373</c:v>
                </c:pt>
                <c:pt idx="111">
                  <c:v>3.0000000000000386</c:v>
                </c:pt>
                <c:pt idx="112">
                  <c:v>-0.24999999999996003</c:v>
                </c:pt>
                <c:pt idx="113">
                  <c:v>-3.4999999999999587</c:v>
                </c:pt>
                <c:pt idx="114">
                  <c:v>-6.7499999999999574</c:v>
                </c:pt>
                <c:pt idx="115">
                  <c:v>-10.149999999999956</c:v>
                </c:pt>
                <c:pt idx="116">
                  <c:v>-13.549999999999955</c:v>
                </c:pt>
                <c:pt idx="117">
                  <c:v>-16.949999999999953</c:v>
                </c:pt>
                <c:pt idx="118">
                  <c:v>-20.349999999999952</c:v>
                </c:pt>
                <c:pt idx="119">
                  <c:v>-23.74999999999995</c:v>
                </c:pt>
                <c:pt idx="120">
                  <c:v>-27.299999999999947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5776"/>
        <c:axId val="186157696"/>
      </c:scatterChart>
      <c:valAx>
        <c:axId val="186155776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157696"/>
        <c:crosses val="autoZero"/>
        <c:crossBetween val="midCat"/>
      </c:valAx>
      <c:valAx>
        <c:axId val="18615769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155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Rehab-Recon'!$L$1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Rehab-Recon'!$K$2:$K$102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Rehab-Recon'!$L$2:$L$102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Rehab-Recon'!$M$1</c:f>
              <c:strCache>
                <c:ptCount val="1"/>
                <c:pt idx="0">
                  <c:v>Reconstruction Performance</c:v>
                </c:pt>
              </c:strCache>
            </c:strRef>
          </c:tx>
          <c:marker>
            <c:symbol val="none"/>
          </c:marker>
          <c:xVal>
            <c:numRef>
              <c:f>'PCC Rehab-Recon'!$K$2:$K$132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'PCC Rehab-Recon'!$M$2:$M$132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99.9</c:v>
                </c:pt>
                <c:pt idx="66">
                  <c:v>99.800000000000011</c:v>
                </c:pt>
                <c:pt idx="67">
                  <c:v>99.700000000000017</c:v>
                </c:pt>
                <c:pt idx="68">
                  <c:v>99.600000000000023</c:v>
                </c:pt>
                <c:pt idx="69">
                  <c:v>99.500000000000028</c:v>
                </c:pt>
                <c:pt idx="70">
                  <c:v>99.250000000000028</c:v>
                </c:pt>
                <c:pt idx="71">
                  <c:v>99.000000000000028</c:v>
                </c:pt>
                <c:pt idx="72">
                  <c:v>98.750000000000028</c:v>
                </c:pt>
                <c:pt idx="73">
                  <c:v>98.500000000000028</c:v>
                </c:pt>
                <c:pt idx="74">
                  <c:v>98.250000000000028</c:v>
                </c:pt>
                <c:pt idx="75">
                  <c:v>97.850000000000023</c:v>
                </c:pt>
                <c:pt idx="76">
                  <c:v>97.450000000000017</c:v>
                </c:pt>
                <c:pt idx="77">
                  <c:v>97.050000000000011</c:v>
                </c:pt>
                <c:pt idx="78">
                  <c:v>96.65</c:v>
                </c:pt>
                <c:pt idx="79">
                  <c:v>96.25</c:v>
                </c:pt>
                <c:pt idx="80">
                  <c:v>95.7</c:v>
                </c:pt>
                <c:pt idx="81">
                  <c:v>95.15</c:v>
                </c:pt>
                <c:pt idx="82">
                  <c:v>94.600000000000009</c:v>
                </c:pt>
                <c:pt idx="83">
                  <c:v>94.050000000000011</c:v>
                </c:pt>
                <c:pt idx="84">
                  <c:v>93.500000000000014</c:v>
                </c:pt>
                <c:pt idx="85">
                  <c:v>92.800000000000011</c:v>
                </c:pt>
                <c:pt idx="86">
                  <c:v>92.100000000000009</c:v>
                </c:pt>
                <c:pt idx="87">
                  <c:v>91.4</c:v>
                </c:pt>
                <c:pt idx="88">
                  <c:v>90.7</c:v>
                </c:pt>
                <c:pt idx="89">
                  <c:v>90</c:v>
                </c:pt>
                <c:pt idx="90">
                  <c:v>89.15</c:v>
                </c:pt>
                <c:pt idx="91">
                  <c:v>88.300000000000011</c:v>
                </c:pt>
                <c:pt idx="92">
                  <c:v>87.450000000000017</c:v>
                </c:pt>
                <c:pt idx="93">
                  <c:v>86.600000000000023</c:v>
                </c:pt>
                <c:pt idx="94">
                  <c:v>85.750000000000028</c:v>
                </c:pt>
                <c:pt idx="95">
                  <c:v>84.750000000000028</c:v>
                </c:pt>
                <c:pt idx="96">
                  <c:v>83.750000000000028</c:v>
                </c:pt>
                <c:pt idx="97">
                  <c:v>82.750000000000028</c:v>
                </c:pt>
                <c:pt idx="98">
                  <c:v>81.750000000000028</c:v>
                </c:pt>
                <c:pt idx="99">
                  <c:v>80.750000000000028</c:v>
                </c:pt>
                <c:pt idx="100">
                  <c:v>79.600000000000023</c:v>
                </c:pt>
                <c:pt idx="101">
                  <c:v>78.450000000000017</c:v>
                </c:pt>
                <c:pt idx="102">
                  <c:v>77.300000000000011</c:v>
                </c:pt>
                <c:pt idx="103">
                  <c:v>76.150000000000006</c:v>
                </c:pt>
                <c:pt idx="104">
                  <c:v>75</c:v>
                </c:pt>
                <c:pt idx="105">
                  <c:v>73.7</c:v>
                </c:pt>
                <c:pt idx="106">
                  <c:v>72.400000000000006</c:v>
                </c:pt>
                <c:pt idx="107">
                  <c:v>71.100000000000009</c:v>
                </c:pt>
                <c:pt idx="108">
                  <c:v>69.800000000000011</c:v>
                </c:pt>
                <c:pt idx="109">
                  <c:v>68.500000000000014</c:v>
                </c:pt>
                <c:pt idx="110">
                  <c:v>67.050000000000011</c:v>
                </c:pt>
                <c:pt idx="111">
                  <c:v>65.600000000000009</c:v>
                </c:pt>
                <c:pt idx="112">
                  <c:v>64.150000000000006</c:v>
                </c:pt>
                <c:pt idx="113">
                  <c:v>62.7</c:v>
                </c:pt>
                <c:pt idx="114">
                  <c:v>61.25</c:v>
                </c:pt>
                <c:pt idx="115">
                  <c:v>59.65</c:v>
                </c:pt>
                <c:pt idx="116">
                  <c:v>58.05</c:v>
                </c:pt>
                <c:pt idx="117">
                  <c:v>56.449999999999996</c:v>
                </c:pt>
                <c:pt idx="118">
                  <c:v>54.849999999999994</c:v>
                </c:pt>
                <c:pt idx="119">
                  <c:v>53.249999999999993</c:v>
                </c:pt>
                <c:pt idx="120">
                  <c:v>51.499999999999993</c:v>
                </c:pt>
                <c:pt idx="121">
                  <c:v>49.749999999999993</c:v>
                </c:pt>
                <c:pt idx="122">
                  <c:v>47.999999999999993</c:v>
                </c:pt>
                <c:pt idx="123">
                  <c:v>46.249999999999993</c:v>
                </c:pt>
                <c:pt idx="124">
                  <c:v>44.499999999999993</c:v>
                </c:pt>
                <c:pt idx="125">
                  <c:v>42.599999999999994</c:v>
                </c:pt>
                <c:pt idx="126">
                  <c:v>40.699999999999996</c:v>
                </c:pt>
                <c:pt idx="127">
                  <c:v>38.799999999999997</c:v>
                </c:pt>
                <c:pt idx="128">
                  <c:v>36.9</c:v>
                </c:pt>
                <c:pt idx="129">
                  <c:v>35</c:v>
                </c:pt>
                <c:pt idx="130">
                  <c:v>32.950000000000003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19840"/>
        <c:axId val="186021760"/>
      </c:scatterChart>
      <c:valAx>
        <c:axId val="186019840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021760"/>
        <c:crosses val="autoZero"/>
        <c:crossBetween val="midCat"/>
      </c:valAx>
      <c:valAx>
        <c:axId val="18602176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01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8757293325729"/>
          <c:y val="4.358424006072964E-2"/>
          <c:w val="0.29988493617446743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Grind'!$L$1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Grind'!$K$2:$K$102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Grind'!$L$2:$L$102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Grind'!$M$1</c:f>
              <c:strCache>
                <c:ptCount val="1"/>
                <c:pt idx="0">
                  <c:v>Grinding Performance</c:v>
                </c:pt>
              </c:strCache>
            </c:strRef>
          </c:tx>
          <c:marker>
            <c:symbol val="none"/>
          </c:marker>
          <c:xVal>
            <c:numRef>
              <c:f>'PCC Grind'!$K$2:$K$132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</c:numCache>
            </c:numRef>
          </c:xVal>
          <c:yVal>
            <c:numRef>
              <c:f>'PCC Grind'!$M$2:$M$132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</c:v>
                </c:pt>
                <c:pt idx="87">
                  <c:v>69.5</c:v>
                </c:pt>
                <c:pt idx="88">
                  <c:v>67</c:v>
                </c:pt>
                <c:pt idx="89">
                  <c:v>64.5</c:v>
                </c:pt>
                <c:pt idx="90">
                  <c:v>61.85</c:v>
                </c:pt>
                <c:pt idx="91">
                  <c:v>59.2</c:v>
                </c:pt>
                <c:pt idx="92">
                  <c:v>56.550000000000004</c:v>
                </c:pt>
                <c:pt idx="93">
                  <c:v>53.900000000000006</c:v>
                </c:pt>
                <c:pt idx="94">
                  <c:v>51.250000000000007</c:v>
                </c:pt>
                <c:pt idx="95">
                  <c:v>48.45000000000001</c:v>
                </c:pt>
                <c:pt idx="96">
                  <c:v>45.650000000000013</c:v>
                </c:pt>
                <c:pt idx="97">
                  <c:v>42.850000000000016</c:v>
                </c:pt>
                <c:pt idx="98">
                  <c:v>40.050000000000018</c:v>
                </c:pt>
                <c:pt idx="99">
                  <c:v>37.250000000000021</c:v>
                </c:pt>
                <c:pt idx="100">
                  <c:v>34.300000000000026</c:v>
                </c:pt>
                <c:pt idx="101">
                  <c:v>31.350000000000026</c:v>
                </c:pt>
                <c:pt idx="102">
                  <c:v>28.400000000000027</c:v>
                </c:pt>
                <c:pt idx="103">
                  <c:v>25.450000000000028</c:v>
                </c:pt>
                <c:pt idx="104">
                  <c:v>22.500000000000028</c:v>
                </c:pt>
                <c:pt idx="105">
                  <c:v>19.400000000000031</c:v>
                </c:pt>
                <c:pt idx="106">
                  <c:v>16.300000000000033</c:v>
                </c:pt>
                <c:pt idx="107">
                  <c:v>13.200000000000035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35904"/>
        <c:axId val="186238080"/>
      </c:scatterChart>
      <c:valAx>
        <c:axId val="186235904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238080"/>
        <c:crosses val="autoZero"/>
        <c:crossBetween val="midCat"/>
      </c:valAx>
      <c:valAx>
        <c:axId val="18623808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23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8757293325729"/>
          <c:y val="4.358424006072964E-2"/>
          <c:w val="0.29988493617446743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Slab Jack'!$L$1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Slab Jack'!$K$2:$K$102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Slab Jack'!$L$2:$L$102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Slab Jack'!$M$1</c:f>
              <c:strCache>
                <c:ptCount val="1"/>
                <c:pt idx="0">
                  <c:v>Slab Jack/Stabilization Performance</c:v>
                </c:pt>
              </c:strCache>
            </c:strRef>
          </c:tx>
          <c:marker>
            <c:symbol val="none"/>
          </c:marker>
          <c:xVal>
            <c:numRef>
              <c:f>'PCC Slab Jack'!$K$2:$K$132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</c:numCache>
            </c:numRef>
          </c:xVal>
          <c:yVal>
            <c:numRef>
              <c:f>'PCC Slab Jack'!$M$2:$M$132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82.224999999999966</c:v>
                </c:pt>
                <c:pt idx="78">
                  <c:v>80.024999999999963</c:v>
                </c:pt>
                <c:pt idx="79">
                  <c:v>77.82499999999996</c:v>
                </c:pt>
                <c:pt idx="80">
                  <c:v>75.474999999999966</c:v>
                </c:pt>
                <c:pt idx="81">
                  <c:v>73.124999999999972</c:v>
                </c:pt>
                <c:pt idx="82">
                  <c:v>70.774999999999977</c:v>
                </c:pt>
                <c:pt idx="83">
                  <c:v>68.424999999999983</c:v>
                </c:pt>
                <c:pt idx="84">
                  <c:v>66.074999999999989</c:v>
                </c:pt>
                <c:pt idx="85">
                  <c:v>63.574999999999989</c:v>
                </c:pt>
                <c:pt idx="86">
                  <c:v>61.074999999999989</c:v>
                </c:pt>
                <c:pt idx="87">
                  <c:v>58.574999999999989</c:v>
                </c:pt>
                <c:pt idx="88">
                  <c:v>56.074999999999989</c:v>
                </c:pt>
                <c:pt idx="89">
                  <c:v>53.574999999999989</c:v>
                </c:pt>
                <c:pt idx="90">
                  <c:v>50.92499999999999</c:v>
                </c:pt>
                <c:pt idx="91">
                  <c:v>48.274999999999991</c:v>
                </c:pt>
                <c:pt idx="92">
                  <c:v>45.624999999999993</c:v>
                </c:pt>
                <c:pt idx="93">
                  <c:v>42.974999999999994</c:v>
                </c:pt>
                <c:pt idx="94">
                  <c:v>40.324999999999996</c:v>
                </c:pt>
                <c:pt idx="95">
                  <c:v>37.524999999999999</c:v>
                </c:pt>
                <c:pt idx="96">
                  <c:v>34.725000000000001</c:v>
                </c:pt>
                <c:pt idx="97">
                  <c:v>31.925000000000004</c:v>
                </c:pt>
                <c:pt idx="98">
                  <c:v>29.125000000000007</c:v>
                </c:pt>
                <c:pt idx="99">
                  <c:v>26.32500000000001</c:v>
                </c:pt>
                <c:pt idx="100">
                  <c:v>23.375000000000011</c:v>
                </c:pt>
                <c:pt idx="101">
                  <c:v>20.425000000000011</c:v>
                </c:pt>
                <c:pt idx="102">
                  <c:v>17.475000000000012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2224"/>
        <c:axId val="186487168"/>
      </c:scatterChart>
      <c:valAx>
        <c:axId val="186452224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487168"/>
        <c:crosses val="autoZero"/>
        <c:crossBetween val="midCat"/>
      </c:valAx>
      <c:valAx>
        <c:axId val="18648716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452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16537872213816"/>
          <c:y val="4.358424006072964E-2"/>
          <c:w val="0.35460718117093926"/>
          <c:h val="0.1314828652089566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Cross Stitch'!$L$1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Cross Stitch'!$K$2:$K$102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Cross Stitch'!$L$2:$L$102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Cross Stitch'!$M$1</c:f>
              <c:strCache>
                <c:ptCount val="1"/>
                <c:pt idx="0">
                  <c:v>Cross Stitch Performance</c:v>
                </c:pt>
              </c:strCache>
            </c:strRef>
          </c:tx>
          <c:marker>
            <c:symbol val="none"/>
          </c:marker>
          <c:xVal>
            <c:numRef>
              <c:f>'PCC Cross Stitch'!$K$2:$K$132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'PCC Cross Stitch'!$M$2:$M$132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100</c:v>
                </c:pt>
                <c:pt idx="49">
                  <c:v>99.35</c:v>
                </c:pt>
                <c:pt idx="50">
                  <c:v>98.625</c:v>
                </c:pt>
                <c:pt idx="51">
                  <c:v>97.9</c:v>
                </c:pt>
                <c:pt idx="52">
                  <c:v>97.175000000000011</c:v>
                </c:pt>
                <c:pt idx="53">
                  <c:v>96.450000000000017</c:v>
                </c:pt>
                <c:pt idx="54">
                  <c:v>95.725000000000023</c:v>
                </c:pt>
                <c:pt idx="55">
                  <c:v>94.925000000000026</c:v>
                </c:pt>
                <c:pt idx="56">
                  <c:v>94.125000000000028</c:v>
                </c:pt>
                <c:pt idx="57">
                  <c:v>93.325000000000031</c:v>
                </c:pt>
                <c:pt idx="58">
                  <c:v>92.525000000000034</c:v>
                </c:pt>
                <c:pt idx="59">
                  <c:v>91.725000000000037</c:v>
                </c:pt>
                <c:pt idx="60">
                  <c:v>90.850000000000037</c:v>
                </c:pt>
                <c:pt idx="61">
                  <c:v>89.975000000000037</c:v>
                </c:pt>
                <c:pt idx="62">
                  <c:v>88.225000000000037</c:v>
                </c:pt>
                <c:pt idx="63">
                  <c:v>86.475000000000037</c:v>
                </c:pt>
                <c:pt idx="64">
                  <c:v>84.725000000000037</c:v>
                </c:pt>
                <c:pt idx="65">
                  <c:v>82.825000000000031</c:v>
                </c:pt>
                <c:pt idx="66">
                  <c:v>80.925000000000026</c:v>
                </c:pt>
                <c:pt idx="67">
                  <c:v>79.02500000000002</c:v>
                </c:pt>
                <c:pt idx="68">
                  <c:v>77.125000000000014</c:v>
                </c:pt>
                <c:pt idx="69">
                  <c:v>75.225000000000009</c:v>
                </c:pt>
                <c:pt idx="70">
                  <c:v>73.175000000000011</c:v>
                </c:pt>
                <c:pt idx="71">
                  <c:v>71.125000000000014</c:v>
                </c:pt>
                <c:pt idx="72">
                  <c:v>69.075000000000017</c:v>
                </c:pt>
                <c:pt idx="73">
                  <c:v>67.02500000000002</c:v>
                </c:pt>
                <c:pt idx="74">
                  <c:v>64.975000000000023</c:v>
                </c:pt>
                <c:pt idx="75">
                  <c:v>62.77500000000002</c:v>
                </c:pt>
                <c:pt idx="76">
                  <c:v>60.575000000000017</c:v>
                </c:pt>
                <c:pt idx="77">
                  <c:v>58.375000000000014</c:v>
                </c:pt>
                <c:pt idx="78">
                  <c:v>56.175000000000011</c:v>
                </c:pt>
                <c:pt idx="79">
                  <c:v>53.975000000000009</c:v>
                </c:pt>
                <c:pt idx="80">
                  <c:v>51.625000000000007</c:v>
                </c:pt>
                <c:pt idx="81">
                  <c:v>49.275000000000006</c:v>
                </c:pt>
                <c:pt idx="82">
                  <c:v>46.925000000000004</c:v>
                </c:pt>
                <c:pt idx="83">
                  <c:v>44.575000000000003</c:v>
                </c:pt>
                <c:pt idx="84">
                  <c:v>42.225000000000001</c:v>
                </c:pt>
                <c:pt idx="85">
                  <c:v>39.725000000000001</c:v>
                </c:pt>
                <c:pt idx="86">
                  <c:v>37.225000000000001</c:v>
                </c:pt>
                <c:pt idx="87">
                  <c:v>34.725000000000001</c:v>
                </c:pt>
                <c:pt idx="88">
                  <c:v>32.225000000000001</c:v>
                </c:pt>
                <c:pt idx="89">
                  <c:v>29.725000000000001</c:v>
                </c:pt>
                <c:pt idx="90">
                  <c:v>27.075000000000003</c:v>
                </c:pt>
                <c:pt idx="91">
                  <c:v>24.425000000000004</c:v>
                </c:pt>
                <c:pt idx="92">
                  <c:v>21.775000000000006</c:v>
                </c:pt>
                <c:pt idx="93">
                  <c:v>19.125000000000007</c:v>
                </c:pt>
                <c:pt idx="94">
                  <c:v>16.475000000000009</c:v>
                </c:pt>
                <c:pt idx="95">
                  <c:v>13.67500000000001</c:v>
                </c:pt>
                <c:pt idx="96">
                  <c:v>10.875000000000011</c:v>
                </c:pt>
                <c:pt idx="97">
                  <c:v>8.0750000000000117</c:v>
                </c:pt>
                <c:pt idx="98">
                  <c:v>5.2750000000000128</c:v>
                </c:pt>
                <c:pt idx="99">
                  <c:v>2.4750000000000139</c:v>
                </c:pt>
                <c:pt idx="100">
                  <c:v>-0.47499999999998499</c:v>
                </c:pt>
                <c:pt idx="101">
                  <c:v>-3.4249999999999838</c:v>
                </c:pt>
                <c:pt idx="102">
                  <c:v>-6.3749999999999822</c:v>
                </c:pt>
                <c:pt idx="103">
                  <c:v>-9.3249999999999815</c:v>
                </c:pt>
                <c:pt idx="104">
                  <c:v>-12.274999999999981</c:v>
                </c:pt>
                <c:pt idx="105">
                  <c:v>-15.374999999999979</c:v>
                </c:pt>
                <c:pt idx="106">
                  <c:v>-18.474999999999977</c:v>
                </c:pt>
                <c:pt idx="107">
                  <c:v>-21.574999999999974</c:v>
                </c:pt>
                <c:pt idx="108">
                  <c:v>-24.674999999999972</c:v>
                </c:pt>
                <c:pt idx="109">
                  <c:v>-27.77499999999997</c:v>
                </c:pt>
                <c:pt idx="110">
                  <c:v>-31.02499999999997</c:v>
                </c:pt>
                <c:pt idx="111">
                  <c:v>-34.27499999999997</c:v>
                </c:pt>
                <c:pt idx="112">
                  <c:v>-37.52499999999997</c:v>
                </c:pt>
                <c:pt idx="113">
                  <c:v>-40.77499999999997</c:v>
                </c:pt>
                <c:pt idx="114">
                  <c:v>-44.02499999999997</c:v>
                </c:pt>
                <c:pt idx="115">
                  <c:v>-47.424999999999969</c:v>
                </c:pt>
                <c:pt idx="116">
                  <c:v>-50.824999999999967</c:v>
                </c:pt>
                <c:pt idx="117">
                  <c:v>-54.224999999999966</c:v>
                </c:pt>
                <c:pt idx="118">
                  <c:v>-57.624999999999964</c:v>
                </c:pt>
                <c:pt idx="119">
                  <c:v>-61.024999999999963</c:v>
                </c:pt>
                <c:pt idx="120">
                  <c:v>-64.57499999999996</c:v>
                </c:pt>
                <c:pt idx="121">
                  <c:v>-68.124999999999957</c:v>
                </c:pt>
                <c:pt idx="122">
                  <c:v>-71.674999999999955</c:v>
                </c:pt>
                <c:pt idx="123">
                  <c:v>-75.224999999999952</c:v>
                </c:pt>
                <c:pt idx="124">
                  <c:v>-78.774999999999949</c:v>
                </c:pt>
                <c:pt idx="125">
                  <c:v>-82.474999999999952</c:v>
                </c:pt>
                <c:pt idx="126">
                  <c:v>-86.174999999999955</c:v>
                </c:pt>
                <c:pt idx="127">
                  <c:v>-89.874999999999957</c:v>
                </c:pt>
                <c:pt idx="128">
                  <c:v>-93.57499999999996</c:v>
                </c:pt>
                <c:pt idx="129">
                  <c:v>-97.274999999999963</c:v>
                </c:pt>
                <c:pt idx="130">
                  <c:v>-101.12499999999996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30592"/>
        <c:axId val="186432512"/>
      </c:scatterChart>
      <c:valAx>
        <c:axId val="18643059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432512"/>
        <c:crosses val="autoZero"/>
        <c:crossBetween val="midCat"/>
      </c:valAx>
      <c:valAx>
        <c:axId val="18643251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430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16537872213816"/>
          <c:y val="4.358424006072964E-2"/>
          <c:w val="0.35460718117093926"/>
          <c:h val="0.1314828652089566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6E-2"/>
          <c:y val="5.1400554097404488E-2"/>
          <c:w val="0.88317825896762903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Curves!$P$1</c:f>
              <c:strCache>
                <c:ptCount val="1"/>
                <c:pt idx="0">
                  <c:v>PCI</c:v>
                </c:pt>
              </c:strCache>
            </c:strRef>
          </c:tx>
          <c:marker>
            <c:symbol val="none"/>
          </c:marker>
          <c:xVal>
            <c:numRef>
              <c:f>Curves!$O$2:$O$72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Curves!$P$2:$P$72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38.799999999999997</c:v>
                </c:pt>
                <c:pt idx="68">
                  <c:v>36.9</c:v>
                </c:pt>
                <c:pt idx="69">
                  <c:v>35</c:v>
                </c:pt>
                <c:pt idx="70">
                  <c:v>32.950000000000003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7680"/>
        <c:axId val="184649216"/>
      </c:scatterChart>
      <c:valAx>
        <c:axId val="184647680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84649216"/>
        <c:crosses val="autoZero"/>
        <c:crossBetween val="midCat"/>
      </c:valAx>
      <c:valAx>
        <c:axId val="184649216"/>
        <c:scaling>
          <c:orientation val="minMax"/>
          <c:max val="10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47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451221766293299"/>
          <c:y val="9.3600051005770027E-2"/>
          <c:w val="8.0779416657424857E-2"/>
          <c:h val="4.8806783767413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 Crack Seal'!$L$1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'AC Crack Seal'!$K$2:$K$52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'AC Crack Seal'!$L$2:$L$52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 Crack Seal'!$M$1</c:f>
              <c:strCache>
                <c:ptCount val="1"/>
                <c:pt idx="0">
                  <c:v>Crack Seal Performance</c:v>
                </c:pt>
              </c:strCache>
            </c:strRef>
          </c:tx>
          <c:marker>
            <c:symbol val="none"/>
          </c:marker>
          <c:xVal>
            <c:numRef>
              <c:f>'AC Crack Seal'!$K$2:$K$62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'AC Crack Seal'!$M$2:$M$62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75.745000000000019</c:v>
                </c:pt>
                <c:pt idx="23">
                  <c:v>74.590000000000018</c:v>
                </c:pt>
                <c:pt idx="24">
                  <c:v>73.270000000000024</c:v>
                </c:pt>
                <c:pt idx="25">
                  <c:v>71.950000000000031</c:v>
                </c:pt>
                <c:pt idx="26">
                  <c:v>70.630000000000038</c:v>
                </c:pt>
                <c:pt idx="27">
                  <c:v>69.145000000000039</c:v>
                </c:pt>
                <c:pt idx="28">
                  <c:v>67.660000000000039</c:v>
                </c:pt>
                <c:pt idx="29">
                  <c:v>64.69000000000004</c:v>
                </c:pt>
                <c:pt idx="30">
                  <c:v>61.390000000000043</c:v>
                </c:pt>
                <c:pt idx="31">
                  <c:v>58.090000000000046</c:v>
                </c:pt>
                <c:pt idx="32">
                  <c:v>54.790000000000049</c:v>
                </c:pt>
                <c:pt idx="33">
                  <c:v>51.160000000000046</c:v>
                </c:pt>
                <c:pt idx="34">
                  <c:v>47.530000000000044</c:v>
                </c:pt>
                <c:pt idx="35">
                  <c:v>43.900000000000041</c:v>
                </c:pt>
                <c:pt idx="36">
                  <c:v>39.94000000000004</c:v>
                </c:pt>
                <c:pt idx="37">
                  <c:v>35.98000000000004</c:v>
                </c:pt>
                <c:pt idx="38">
                  <c:v>32.020000000000039</c:v>
                </c:pt>
                <c:pt idx="39">
                  <c:v>27.73000000000004</c:v>
                </c:pt>
                <c:pt idx="40">
                  <c:v>23.44000000000004</c:v>
                </c:pt>
                <c:pt idx="41">
                  <c:v>19.150000000000041</c:v>
                </c:pt>
                <c:pt idx="42">
                  <c:v>14.53000000000004</c:v>
                </c:pt>
                <c:pt idx="43">
                  <c:v>9.9100000000000392</c:v>
                </c:pt>
                <c:pt idx="44">
                  <c:v>5.2900000000000391</c:v>
                </c:pt>
                <c:pt idx="45">
                  <c:v>0.34000000000003894</c:v>
                </c:pt>
                <c:pt idx="46">
                  <c:v>-4.6099999999999612</c:v>
                </c:pt>
                <c:pt idx="47">
                  <c:v>-9.5599999999999614</c:v>
                </c:pt>
                <c:pt idx="48">
                  <c:v>-14.839999999999961</c:v>
                </c:pt>
                <c:pt idx="49">
                  <c:v>-20.119999999999962</c:v>
                </c:pt>
                <c:pt idx="50">
                  <c:v>-25.399999999999963</c:v>
                </c:pt>
                <c:pt idx="51">
                  <c:v>-31.009999999999962</c:v>
                </c:pt>
                <c:pt idx="52">
                  <c:v>-36.619999999999962</c:v>
                </c:pt>
                <c:pt idx="53">
                  <c:v>-42.229999999999961</c:v>
                </c:pt>
                <c:pt idx="54">
                  <c:v>-48.169999999999959</c:v>
                </c:pt>
                <c:pt idx="55">
                  <c:v>-54.109999999999957</c:v>
                </c:pt>
                <c:pt idx="56">
                  <c:v>-60.049999999999955</c:v>
                </c:pt>
                <c:pt idx="57">
                  <c:v>-66.319999999999951</c:v>
                </c:pt>
                <c:pt idx="58">
                  <c:v>-72.589999999999947</c:v>
                </c:pt>
                <c:pt idx="59">
                  <c:v>-78.859999999999943</c:v>
                </c:pt>
                <c:pt idx="60">
                  <c:v>-85.459999999999937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4336"/>
        <c:axId val="184504704"/>
      </c:scatterChart>
      <c:valAx>
        <c:axId val="18449433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4504704"/>
        <c:crosses val="autoZero"/>
        <c:crossBetween val="midCat"/>
      </c:valAx>
      <c:valAx>
        <c:axId val="184504704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449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867949772638923"/>
          <c:y val="4.358424006072965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Rejuvenator!$L$1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Rejuvenator!$K$2:$K$52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Rejuvenator!$L$2:$L$52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Rejuvenator!$M$1</c:f>
              <c:strCache>
                <c:ptCount val="1"/>
                <c:pt idx="0">
                  <c:v>Rejuvenator Performance</c:v>
                </c:pt>
              </c:strCache>
            </c:strRef>
          </c:tx>
          <c:marker>
            <c:symbol val="none"/>
          </c:marker>
          <c:xVal>
            <c:numRef>
              <c:f>Rejuvenator!$K$2:$K$62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Rejuvenator!$M$2:$M$62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43.735000000000028</c:v>
                </c:pt>
                <c:pt idx="34">
                  <c:v>41.92000000000003</c:v>
                </c:pt>
                <c:pt idx="35">
                  <c:v>40.105000000000032</c:v>
                </c:pt>
                <c:pt idx="36">
                  <c:v>38.125000000000036</c:v>
                </c:pt>
                <c:pt idx="37">
                  <c:v>36.145000000000039</c:v>
                </c:pt>
                <c:pt idx="38">
                  <c:v>34.165000000000042</c:v>
                </c:pt>
                <c:pt idx="39">
                  <c:v>32.020000000000039</c:v>
                </c:pt>
                <c:pt idx="40">
                  <c:v>29.875000000000039</c:v>
                </c:pt>
                <c:pt idx="41">
                  <c:v>27.73000000000004</c:v>
                </c:pt>
                <c:pt idx="42">
                  <c:v>25.420000000000041</c:v>
                </c:pt>
                <c:pt idx="43">
                  <c:v>20.80000000000004</c:v>
                </c:pt>
                <c:pt idx="44">
                  <c:v>16.180000000000039</c:v>
                </c:pt>
                <c:pt idx="45">
                  <c:v>11.23000000000004</c:v>
                </c:pt>
                <c:pt idx="46">
                  <c:v>6.2800000000000393</c:v>
                </c:pt>
                <c:pt idx="47">
                  <c:v>1.3300000000000392</c:v>
                </c:pt>
                <c:pt idx="48">
                  <c:v>-3.9499999999999611</c:v>
                </c:pt>
                <c:pt idx="49">
                  <c:v>-9.2299999999999613</c:v>
                </c:pt>
                <c:pt idx="50">
                  <c:v>-14.509999999999962</c:v>
                </c:pt>
                <c:pt idx="51">
                  <c:v>-20.119999999999962</c:v>
                </c:pt>
                <c:pt idx="52">
                  <c:v>-25.729999999999961</c:v>
                </c:pt>
                <c:pt idx="53">
                  <c:v>-31.339999999999961</c:v>
                </c:pt>
                <c:pt idx="54">
                  <c:v>-37.279999999999959</c:v>
                </c:pt>
                <c:pt idx="55">
                  <c:v>-43.219999999999956</c:v>
                </c:pt>
                <c:pt idx="56">
                  <c:v>-49.159999999999954</c:v>
                </c:pt>
                <c:pt idx="57">
                  <c:v>-55.429999999999957</c:v>
                </c:pt>
                <c:pt idx="58">
                  <c:v>-57.429999999999957</c:v>
                </c:pt>
                <c:pt idx="59">
                  <c:v>-59.429999999999957</c:v>
                </c:pt>
                <c:pt idx="60">
                  <c:v>-61.429999999999957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85216"/>
        <c:axId val="184587392"/>
      </c:scatterChart>
      <c:valAx>
        <c:axId val="18458521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4587392"/>
        <c:crosses val="autoZero"/>
        <c:crossBetween val="midCat"/>
      </c:valAx>
      <c:valAx>
        <c:axId val="18458739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4585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'Fog-Coal'!$L$1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'Fog-Coal'!$K$2:$K$52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'Fog-Coal'!$L$2:$L$52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'Fog-Coal'!$M$1</c:f>
              <c:strCache>
                <c:ptCount val="1"/>
                <c:pt idx="0">
                  <c:v>Fog/Coal Tar Performance</c:v>
                </c:pt>
              </c:strCache>
            </c:strRef>
          </c:tx>
          <c:marker>
            <c:symbol val="none"/>
          </c:marker>
          <c:xVal>
            <c:numRef>
              <c:f>'Fog-Coal'!$K$2:$K$62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'Fog-Coal'!$M$2:$M$62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56.935000000000016</c:v>
                </c:pt>
                <c:pt idx="30">
                  <c:v>55.285000000000018</c:v>
                </c:pt>
                <c:pt idx="31">
                  <c:v>53.635000000000019</c:v>
                </c:pt>
                <c:pt idx="32">
                  <c:v>51.985000000000021</c:v>
                </c:pt>
                <c:pt idx="33">
                  <c:v>50.170000000000023</c:v>
                </c:pt>
                <c:pt idx="34">
                  <c:v>48.355000000000025</c:v>
                </c:pt>
                <c:pt idx="35">
                  <c:v>46.540000000000028</c:v>
                </c:pt>
                <c:pt idx="36">
                  <c:v>44.560000000000031</c:v>
                </c:pt>
                <c:pt idx="37">
                  <c:v>40.60000000000003</c:v>
                </c:pt>
                <c:pt idx="38">
                  <c:v>36.640000000000029</c:v>
                </c:pt>
                <c:pt idx="39">
                  <c:v>32.35000000000003</c:v>
                </c:pt>
                <c:pt idx="40">
                  <c:v>28.060000000000031</c:v>
                </c:pt>
                <c:pt idx="41">
                  <c:v>23.770000000000032</c:v>
                </c:pt>
                <c:pt idx="42">
                  <c:v>19.150000000000031</c:v>
                </c:pt>
                <c:pt idx="43">
                  <c:v>14.53000000000003</c:v>
                </c:pt>
                <c:pt idx="44">
                  <c:v>9.9100000000000286</c:v>
                </c:pt>
                <c:pt idx="45">
                  <c:v>4.9600000000000284</c:v>
                </c:pt>
                <c:pt idx="46">
                  <c:v>1.0000000000028209E-2</c:v>
                </c:pt>
                <c:pt idx="47">
                  <c:v>-4.939999999999972</c:v>
                </c:pt>
                <c:pt idx="48">
                  <c:v>-10.219999999999972</c:v>
                </c:pt>
                <c:pt idx="49">
                  <c:v>-15.499999999999972</c:v>
                </c:pt>
                <c:pt idx="50">
                  <c:v>-20.779999999999973</c:v>
                </c:pt>
                <c:pt idx="51">
                  <c:v>-26.389999999999972</c:v>
                </c:pt>
                <c:pt idx="52">
                  <c:v>-31.999999999999972</c:v>
                </c:pt>
                <c:pt idx="53">
                  <c:v>-37.609999999999971</c:v>
                </c:pt>
                <c:pt idx="54">
                  <c:v>-43.549999999999969</c:v>
                </c:pt>
                <c:pt idx="55">
                  <c:v>-49.489999999999966</c:v>
                </c:pt>
                <c:pt idx="56">
                  <c:v>-55.429999999999964</c:v>
                </c:pt>
                <c:pt idx="57">
                  <c:v>-61.699999999999967</c:v>
                </c:pt>
                <c:pt idx="58">
                  <c:v>-63.699999999999967</c:v>
                </c:pt>
                <c:pt idx="59">
                  <c:v>-65.69999999999996</c:v>
                </c:pt>
                <c:pt idx="60">
                  <c:v>-67.69999999999996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8624"/>
        <c:axId val="185033088"/>
      </c:scatterChart>
      <c:valAx>
        <c:axId val="185018624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033088"/>
        <c:crosses val="autoZero"/>
        <c:crossBetween val="midCat"/>
      </c:valAx>
      <c:valAx>
        <c:axId val="18503308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018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'Mic-Slu'!$L$1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'Mic-Slu'!$K$2:$K$52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'Mic-Slu'!$L$2:$L$52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'Mic-Slu'!$M$1</c:f>
              <c:strCache>
                <c:ptCount val="1"/>
                <c:pt idx="0">
                  <c:v>Micro/Slurry Performance</c:v>
                </c:pt>
              </c:strCache>
            </c:strRef>
          </c:tx>
          <c:marker>
            <c:symbol val="none"/>
          </c:marker>
          <c:xVal>
            <c:numRef>
              <c:f>'Mic-Slu'!$K$2:$K$62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'Mic-Slu'!$M$2:$M$62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99.975000000000023</c:v>
                </c:pt>
                <c:pt idx="36">
                  <c:v>97.995000000000019</c:v>
                </c:pt>
                <c:pt idx="37">
                  <c:v>96.015000000000015</c:v>
                </c:pt>
                <c:pt idx="38">
                  <c:v>94.035000000000011</c:v>
                </c:pt>
                <c:pt idx="39">
                  <c:v>91.890000000000015</c:v>
                </c:pt>
                <c:pt idx="40">
                  <c:v>89.745000000000019</c:v>
                </c:pt>
                <c:pt idx="41">
                  <c:v>87.600000000000023</c:v>
                </c:pt>
                <c:pt idx="42">
                  <c:v>85.29000000000002</c:v>
                </c:pt>
                <c:pt idx="43">
                  <c:v>82.980000000000018</c:v>
                </c:pt>
                <c:pt idx="44">
                  <c:v>80.670000000000016</c:v>
                </c:pt>
                <c:pt idx="45">
                  <c:v>75.720000000000013</c:v>
                </c:pt>
                <c:pt idx="46">
                  <c:v>70.77000000000001</c:v>
                </c:pt>
                <c:pt idx="47">
                  <c:v>65.820000000000007</c:v>
                </c:pt>
                <c:pt idx="48">
                  <c:v>60.540000000000006</c:v>
                </c:pt>
                <c:pt idx="49">
                  <c:v>55.260000000000005</c:v>
                </c:pt>
                <c:pt idx="50">
                  <c:v>49.980000000000004</c:v>
                </c:pt>
                <c:pt idx="51">
                  <c:v>44.370000000000005</c:v>
                </c:pt>
                <c:pt idx="52">
                  <c:v>38.760000000000005</c:v>
                </c:pt>
                <c:pt idx="53">
                  <c:v>33.150000000000006</c:v>
                </c:pt>
                <c:pt idx="54">
                  <c:v>27.210000000000004</c:v>
                </c:pt>
                <c:pt idx="55">
                  <c:v>21.270000000000003</c:v>
                </c:pt>
                <c:pt idx="56">
                  <c:v>15.330000000000002</c:v>
                </c:pt>
                <c:pt idx="57">
                  <c:v>9.0600000000000023</c:v>
                </c:pt>
                <c:pt idx="58">
                  <c:v>7.0600000000000023</c:v>
                </c:pt>
                <c:pt idx="59">
                  <c:v>5.0600000000000023</c:v>
                </c:pt>
                <c:pt idx="60">
                  <c:v>3.0600000000000023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81216"/>
        <c:axId val="185112064"/>
      </c:scatterChart>
      <c:valAx>
        <c:axId val="18508121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112064"/>
        <c:crosses val="autoZero"/>
        <c:crossBetween val="midCat"/>
      </c:valAx>
      <c:valAx>
        <c:axId val="185112064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08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ChipCape!$L$1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ChipCape!$K$2:$K$52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ChipCape!$L$2:$L$52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ChipCape!$M$1</c:f>
              <c:strCache>
                <c:ptCount val="1"/>
                <c:pt idx="0">
                  <c:v>Chip/Cape Seal Performance</c:v>
                </c:pt>
              </c:strCache>
            </c:strRef>
          </c:tx>
          <c:marker>
            <c:symbol val="none"/>
          </c:marker>
          <c:xVal>
            <c:numRef>
              <c:f>ChipCape!$K$2:$K$62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ChipCape!$M$2:$M$62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-77.559999999999974</c:v>
                </c:pt>
                <c:pt idx="59">
                  <c:v>-79.559999999999974</c:v>
                </c:pt>
                <c:pt idx="60">
                  <c:v>-81.559999999999974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4688"/>
        <c:axId val="184840960"/>
      </c:scatterChart>
      <c:valAx>
        <c:axId val="184834688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4840960"/>
        <c:crosses val="autoZero"/>
        <c:crossBetween val="midCat"/>
      </c:valAx>
      <c:valAx>
        <c:axId val="18484096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4834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'OL-Mill'!$L$1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'OL-Mill'!$K$2:$K$52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'OL-Mill'!$L$2:$L$52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'OL-Mill'!$M$1</c:f>
              <c:strCache>
                <c:ptCount val="1"/>
                <c:pt idx="0">
                  <c:v>Overlay/Mill+Overlay Performance</c:v>
                </c:pt>
              </c:strCache>
            </c:strRef>
          </c:tx>
          <c:marker>
            <c:symbol val="none"/>
          </c:marker>
          <c:xVal>
            <c:numRef>
              <c:f>'OL-Mill'!$K$2:$K$72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'OL-Mill'!$M$2:$M$72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-81.82999999999997</c:v>
                </c:pt>
                <c:pt idx="59">
                  <c:v>-88.099999999999966</c:v>
                </c:pt>
                <c:pt idx="60">
                  <c:v>-94.69999999999996</c:v>
                </c:pt>
                <c:pt idx="61">
                  <c:v>-101.29999999999995</c:v>
                </c:pt>
                <c:pt idx="62">
                  <c:v>-107.89999999999995</c:v>
                </c:pt>
                <c:pt idx="63">
                  <c:v>-114.82999999999996</c:v>
                </c:pt>
                <c:pt idx="64">
                  <c:v>-121.75999999999996</c:v>
                </c:pt>
                <c:pt idx="65">
                  <c:v>-128.68999999999997</c:v>
                </c:pt>
                <c:pt idx="66">
                  <c:v>-135.94999999999996</c:v>
                </c:pt>
                <c:pt idx="67">
                  <c:v>-143.20999999999995</c:v>
                </c:pt>
                <c:pt idx="68">
                  <c:v>-150.46999999999994</c:v>
                </c:pt>
                <c:pt idx="69">
                  <c:v>-158.05999999999995</c:v>
                </c:pt>
                <c:pt idx="70">
                  <c:v>-165.64999999999995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8128"/>
        <c:axId val="184934400"/>
      </c:scatterChart>
      <c:valAx>
        <c:axId val="184928128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4934400"/>
        <c:crosses val="autoZero"/>
        <c:crossBetween val="midCat"/>
      </c:valAx>
      <c:valAx>
        <c:axId val="18493440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4928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'Patch-Recon'!$L$1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'Patch-Recon'!$K$2:$K$52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'Patch-Recon'!$L$2:$L$52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'Patch-Recon'!$M$1</c:f>
              <c:strCache>
                <c:ptCount val="1"/>
                <c:pt idx="0">
                  <c:v>Patch Performance</c:v>
                </c:pt>
              </c:strCache>
            </c:strRef>
          </c:tx>
          <c:marker>
            <c:symbol val="none"/>
          </c:marker>
          <c:xVal>
            <c:numRef>
              <c:f>'Patch-Recon'!$K$2:$K$72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</c:numCache>
            </c:numRef>
          </c:xVal>
          <c:yVal>
            <c:numRef>
              <c:f>'Patch-Recon'!$M$2:$M$72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-77.559999999999974</c:v>
                </c:pt>
                <c:pt idx="59">
                  <c:v>-79.559999999999974</c:v>
                </c:pt>
                <c:pt idx="60">
                  <c:v>-81.559999999999974</c:v>
                </c:pt>
                <c:pt idx="61">
                  <c:v>-83.559999999999974</c:v>
                </c:pt>
                <c:pt idx="62">
                  <c:v>-85.559999999999974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4896"/>
        <c:axId val="185506816"/>
      </c:scatterChart>
      <c:valAx>
        <c:axId val="18550489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506816"/>
        <c:crosses val="autoZero"/>
        <c:crossBetween val="midCat"/>
      </c:valAx>
      <c:valAx>
        <c:axId val="18550681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504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14</xdr:col>
      <xdr:colOff>190500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0</xdr:row>
      <xdr:rowOff>180975</xdr:rowOff>
    </xdr:from>
    <xdr:to>
      <xdr:col>29</xdr:col>
      <xdr:colOff>314325</xdr:colOff>
      <xdr:row>25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104775</xdr:rowOff>
    </xdr:from>
    <xdr:to>
      <xdr:col>32</xdr:col>
      <xdr:colOff>83607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148167</xdr:colOff>
      <xdr:row>1</xdr:row>
      <xdr:rowOff>21167</xdr:rowOff>
    </xdr:from>
    <xdr:to>
      <xdr:col>32</xdr:col>
      <xdr:colOff>22224</xdr:colOff>
      <xdr:row>27</xdr:row>
      <xdr:rowOff>106892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28575</xdr:rowOff>
    </xdr:from>
    <xdr:to>
      <xdr:col>31</xdr:col>
      <xdr:colOff>581024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</xdr:row>
      <xdr:rowOff>76200</xdr:rowOff>
    </xdr:from>
    <xdr:to>
      <xdr:col>32</xdr:col>
      <xdr:colOff>216957</xdr:colOff>
      <xdr:row>27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</xdr:row>
      <xdr:rowOff>9525</xdr:rowOff>
    </xdr:from>
    <xdr:to>
      <xdr:col>32</xdr:col>
      <xdr:colOff>142874</xdr:colOff>
      <xdr:row>27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137584</xdr:colOff>
      <xdr:row>1</xdr:row>
      <xdr:rowOff>184150</xdr:rowOff>
    </xdr:from>
    <xdr:to>
      <xdr:col>32</xdr:col>
      <xdr:colOff>244475</xdr:colOff>
      <xdr:row>28</xdr:row>
      <xdr:rowOff>79375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9525</xdr:rowOff>
    </xdr:from>
    <xdr:to>
      <xdr:col>32</xdr:col>
      <xdr:colOff>270932</xdr:colOff>
      <xdr:row>27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0</xdr:row>
      <xdr:rowOff>66675</xdr:rowOff>
    </xdr:from>
    <xdr:to>
      <xdr:col>32</xdr:col>
      <xdr:colOff>396874</xdr:colOff>
      <xdr:row>26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0</xdr:row>
      <xdr:rowOff>76200</xdr:rowOff>
    </xdr:from>
    <xdr:to>
      <xdr:col>32</xdr:col>
      <xdr:colOff>446616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571499</xdr:colOff>
      <xdr:row>0</xdr:row>
      <xdr:rowOff>142874</xdr:rowOff>
    </xdr:from>
    <xdr:to>
      <xdr:col>31</xdr:col>
      <xdr:colOff>333374</xdr:colOff>
      <xdr:row>27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0</xdr:row>
      <xdr:rowOff>104775</xdr:rowOff>
    </xdr:from>
    <xdr:to>
      <xdr:col>31</xdr:col>
      <xdr:colOff>342900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28575</xdr:rowOff>
    </xdr:from>
    <xdr:to>
      <xdr:col>31</xdr:col>
      <xdr:colOff>428625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0</xdr:row>
      <xdr:rowOff>104775</xdr:rowOff>
    </xdr:from>
    <xdr:to>
      <xdr:col>32</xdr:col>
      <xdr:colOff>178858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38100</xdr:rowOff>
    </xdr:from>
    <xdr:to>
      <xdr:col>31</xdr:col>
      <xdr:colOff>447674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105833</xdr:colOff>
      <xdr:row>0</xdr:row>
      <xdr:rowOff>84666</xdr:rowOff>
    </xdr:from>
    <xdr:to>
      <xdr:col>31</xdr:col>
      <xdr:colOff>579965</xdr:colOff>
      <xdr:row>26</xdr:row>
      <xdr:rowOff>170391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142875</xdr:rowOff>
    </xdr:from>
    <xdr:to>
      <xdr:col>31</xdr:col>
      <xdr:colOff>548215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0</xdr:row>
      <xdr:rowOff>66675</xdr:rowOff>
    </xdr:from>
    <xdr:to>
      <xdr:col>32</xdr:col>
      <xdr:colOff>79374</xdr:colOff>
      <xdr:row>26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tM=10@(3x3)/9sf/sy=10s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zoomScaleNormal="100" workbookViewId="0"/>
  </sheetViews>
  <sheetFormatPr defaultRowHeight="15" x14ac:dyDescent="0.25"/>
  <cols>
    <col min="8" max="10" width="9.140625" style="18"/>
    <col min="17" max="17" width="6.7109375" customWidth="1"/>
  </cols>
  <sheetData>
    <row r="1" spans="1:17" x14ac:dyDescent="0.25">
      <c r="A1" s="20" t="s">
        <v>0</v>
      </c>
      <c r="B1" s="20" t="s">
        <v>1</v>
      </c>
      <c r="O1" t="s">
        <v>0</v>
      </c>
      <c r="P1" t="s">
        <v>1</v>
      </c>
    </row>
    <row r="2" spans="1:17" x14ac:dyDescent="0.25">
      <c r="A2" s="20">
        <v>0</v>
      </c>
      <c r="B2" s="20">
        <v>100</v>
      </c>
      <c r="O2">
        <v>0</v>
      </c>
      <c r="P2" s="18">
        <v>100</v>
      </c>
      <c r="Q2">
        <v>0</v>
      </c>
    </row>
    <row r="3" spans="1:17" x14ac:dyDescent="0.25">
      <c r="A3" s="20">
        <v>0.5</v>
      </c>
      <c r="B3" s="20">
        <v>100</v>
      </c>
      <c r="O3">
        <v>0.5</v>
      </c>
      <c r="P3" s="18">
        <v>100</v>
      </c>
      <c r="Q3">
        <v>0</v>
      </c>
    </row>
    <row r="4" spans="1:17" x14ac:dyDescent="0.25">
      <c r="A4" s="20">
        <v>1</v>
      </c>
      <c r="B4" s="20">
        <v>100</v>
      </c>
      <c r="O4">
        <v>1</v>
      </c>
      <c r="P4" s="18">
        <v>100</v>
      </c>
      <c r="Q4">
        <v>0</v>
      </c>
    </row>
    <row r="5" spans="1:17" x14ac:dyDescent="0.25">
      <c r="A5" s="20">
        <v>1.5</v>
      </c>
      <c r="B5" s="20">
        <v>99.67</v>
      </c>
      <c r="O5">
        <v>1.5</v>
      </c>
      <c r="P5" s="18">
        <v>100</v>
      </c>
      <c r="Q5">
        <v>0</v>
      </c>
    </row>
    <row r="6" spans="1:17" x14ac:dyDescent="0.25">
      <c r="A6" s="20">
        <v>2</v>
      </c>
      <c r="B6" s="20">
        <v>99.34</v>
      </c>
      <c r="O6">
        <v>2</v>
      </c>
      <c r="P6" s="18">
        <v>100</v>
      </c>
      <c r="Q6">
        <v>0</v>
      </c>
    </row>
    <row r="7" spans="1:17" x14ac:dyDescent="0.25">
      <c r="A7" s="20">
        <v>2.5</v>
      </c>
      <c r="B7" s="20">
        <v>99.01</v>
      </c>
      <c r="O7">
        <v>2.5</v>
      </c>
      <c r="P7" s="20">
        <f t="shared" ref="P7:P9" si="0">+P6-Q7</f>
        <v>99.9</v>
      </c>
      <c r="Q7" s="20">
        <v>0.1</v>
      </c>
    </row>
    <row r="8" spans="1:17" x14ac:dyDescent="0.25">
      <c r="A8" s="20">
        <v>3</v>
      </c>
      <c r="B8" s="20">
        <v>98.350000000000009</v>
      </c>
      <c r="O8">
        <v>3</v>
      </c>
      <c r="P8" s="20">
        <f t="shared" si="0"/>
        <v>99.800000000000011</v>
      </c>
      <c r="Q8" s="20">
        <v>0.1</v>
      </c>
    </row>
    <row r="9" spans="1:17" x14ac:dyDescent="0.25">
      <c r="A9" s="20">
        <v>3.5</v>
      </c>
      <c r="B9" s="20">
        <v>97.690000000000012</v>
      </c>
      <c r="O9">
        <v>3.5</v>
      </c>
      <c r="P9" s="20">
        <f t="shared" si="0"/>
        <v>99.700000000000017</v>
      </c>
      <c r="Q9" s="20">
        <v>0.1</v>
      </c>
    </row>
    <row r="10" spans="1:17" x14ac:dyDescent="0.25">
      <c r="A10" s="20">
        <v>4</v>
      </c>
      <c r="B10" s="20">
        <v>97.030000000000015</v>
      </c>
      <c r="O10">
        <v>4</v>
      </c>
      <c r="P10" s="20">
        <f>+P9-Q10</f>
        <v>99.600000000000023</v>
      </c>
      <c r="Q10">
        <v>0.1</v>
      </c>
    </row>
    <row r="11" spans="1:17" x14ac:dyDescent="0.25">
      <c r="A11" s="20">
        <v>4.5</v>
      </c>
      <c r="B11" s="20">
        <v>96.04000000000002</v>
      </c>
      <c r="O11">
        <v>4.5</v>
      </c>
      <c r="P11" s="20">
        <f t="shared" ref="P11:P74" si="1">+P10-Q11</f>
        <v>99.500000000000028</v>
      </c>
      <c r="Q11" s="20">
        <v>0.1</v>
      </c>
    </row>
    <row r="12" spans="1:17" x14ac:dyDescent="0.25">
      <c r="A12" s="20">
        <v>5</v>
      </c>
      <c r="B12" s="20">
        <v>95.050000000000026</v>
      </c>
      <c r="O12">
        <v>5</v>
      </c>
      <c r="P12" s="20">
        <f t="shared" ref="P12" si="2">+P11-Q12</f>
        <v>99.250000000000028</v>
      </c>
      <c r="Q12" s="20">
        <v>0.25</v>
      </c>
    </row>
    <row r="13" spans="1:17" x14ac:dyDescent="0.25">
      <c r="A13" s="20">
        <v>5.5</v>
      </c>
      <c r="B13" s="9">
        <v>94.060000000000031</v>
      </c>
      <c r="O13">
        <v>5.5</v>
      </c>
      <c r="P13" s="20">
        <f t="shared" si="1"/>
        <v>99.000000000000028</v>
      </c>
      <c r="Q13">
        <v>0.25</v>
      </c>
    </row>
    <row r="14" spans="1:17" x14ac:dyDescent="0.25">
      <c r="A14" s="20">
        <v>6</v>
      </c>
      <c r="B14" s="20">
        <v>92.740000000000038</v>
      </c>
      <c r="O14">
        <v>6</v>
      </c>
      <c r="P14" s="20">
        <f t="shared" si="1"/>
        <v>98.750000000000028</v>
      </c>
      <c r="Q14" s="20">
        <v>0.25</v>
      </c>
    </row>
    <row r="15" spans="1:17" x14ac:dyDescent="0.25">
      <c r="A15" s="20">
        <v>6.5</v>
      </c>
      <c r="B15" s="20">
        <v>91.420000000000044</v>
      </c>
      <c r="O15">
        <v>6.5</v>
      </c>
      <c r="P15" s="20">
        <f t="shared" si="1"/>
        <v>98.500000000000028</v>
      </c>
      <c r="Q15" s="20">
        <v>0.25</v>
      </c>
    </row>
    <row r="16" spans="1:17" x14ac:dyDescent="0.25">
      <c r="A16" s="20">
        <v>7</v>
      </c>
      <c r="B16" s="20">
        <v>90.100000000000051</v>
      </c>
      <c r="O16">
        <v>7</v>
      </c>
      <c r="P16" s="20">
        <f t="shared" si="1"/>
        <v>98.250000000000028</v>
      </c>
      <c r="Q16" s="20">
        <v>0.25</v>
      </c>
    </row>
    <row r="17" spans="1:24" x14ac:dyDescent="0.25">
      <c r="A17" s="20">
        <v>7.5</v>
      </c>
      <c r="B17" s="9">
        <v>88.450000000000045</v>
      </c>
      <c r="O17">
        <v>7.5</v>
      </c>
      <c r="P17" s="20">
        <f t="shared" si="1"/>
        <v>97.850000000000023</v>
      </c>
      <c r="Q17">
        <f>+Q12+0.15</f>
        <v>0.4</v>
      </c>
    </row>
    <row r="18" spans="1:24" x14ac:dyDescent="0.25">
      <c r="A18" s="20">
        <v>8</v>
      </c>
      <c r="B18" s="20">
        <v>86.80000000000004</v>
      </c>
      <c r="O18">
        <v>8</v>
      </c>
      <c r="P18" s="20">
        <f t="shared" si="1"/>
        <v>97.450000000000017</v>
      </c>
      <c r="Q18" s="20">
        <f t="shared" ref="Q18:Q81" si="3">+Q13+0.15</f>
        <v>0.4</v>
      </c>
    </row>
    <row r="19" spans="1:24" x14ac:dyDescent="0.25">
      <c r="A19" s="20">
        <v>8.5</v>
      </c>
      <c r="B19" s="9">
        <v>85.150000000000034</v>
      </c>
      <c r="O19">
        <v>8.5</v>
      </c>
      <c r="P19" s="20">
        <f t="shared" si="1"/>
        <v>97.050000000000011</v>
      </c>
      <c r="Q19" s="20">
        <f t="shared" si="3"/>
        <v>0.4</v>
      </c>
    </row>
    <row r="20" spans="1:24" x14ac:dyDescent="0.25">
      <c r="A20" s="20">
        <v>9</v>
      </c>
      <c r="B20" s="9">
        <v>83.17000000000003</v>
      </c>
      <c r="O20">
        <v>9</v>
      </c>
      <c r="P20" s="20">
        <f t="shared" si="1"/>
        <v>96.65</v>
      </c>
      <c r="Q20" s="20">
        <f t="shared" si="3"/>
        <v>0.4</v>
      </c>
    </row>
    <row r="21" spans="1:24" x14ac:dyDescent="0.25">
      <c r="A21" s="20">
        <v>9.5</v>
      </c>
      <c r="B21" s="20">
        <v>81.190000000000026</v>
      </c>
      <c r="O21" s="18">
        <v>9.5</v>
      </c>
      <c r="P21" s="20">
        <f t="shared" ref="P21" si="4">+P20-Q21</f>
        <v>96.25</v>
      </c>
      <c r="Q21" s="20">
        <f t="shared" si="3"/>
        <v>0.4</v>
      </c>
    </row>
    <row r="22" spans="1:24" x14ac:dyDescent="0.25">
      <c r="A22" s="20">
        <v>10</v>
      </c>
      <c r="B22" s="20">
        <v>79.210000000000022</v>
      </c>
      <c r="O22" s="18">
        <v>10</v>
      </c>
      <c r="P22" s="20">
        <f t="shared" si="1"/>
        <v>95.7</v>
      </c>
      <c r="Q22" s="20">
        <f>+Q17+0.15</f>
        <v>0.55000000000000004</v>
      </c>
    </row>
    <row r="23" spans="1:24" x14ac:dyDescent="0.25">
      <c r="A23" s="20">
        <v>10.5</v>
      </c>
      <c r="B23" s="9">
        <v>76.90000000000002</v>
      </c>
      <c r="O23" s="18">
        <v>10.5</v>
      </c>
      <c r="P23" s="20">
        <f t="shared" si="1"/>
        <v>95.15</v>
      </c>
      <c r="Q23" s="20">
        <f t="shared" si="3"/>
        <v>0.55000000000000004</v>
      </c>
    </row>
    <row r="24" spans="1:24" x14ac:dyDescent="0.25">
      <c r="A24" s="20">
        <v>11</v>
      </c>
      <c r="B24" s="20">
        <v>74.590000000000018</v>
      </c>
      <c r="O24" s="18">
        <v>11</v>
      </c>
      <c r="P24" s="20">
        <f t="shared" si="1"/>
        <v>94.600000000000009</v>
      </c>
      <c r="Q24" s="20">
        <f t="shared" si="3"/>
        <v>0.55000000000000004</v>
      </c>
    </row>
    <row r="25" spans="1:24" x14ac:dyDescent="0.25">
      <c r="A25" s="20">
        <v>11.5</v>
      </c>
      <c r="B25" s="20">
        <v>72.280000000000015</v>
      </c>
      <c r="O25" s="18">
        <v>11.5</v>
      </c>
      <c r="P25" s="20">
        <f t="shared" si="1"/>
        <v>94.050000000000011</v>
      </c>
      <c r="Q25" s="20">
        <f t="shared" si="3"/>
        <v>0.55000000000000004</v>
      </c>
    </row>
    <row r="26" spans="1:24" x14ac:dyDescent="0.25">
      <c r="A26" s="20">
        <v>12</v>
      </c>
      <c r="B26" s="20">
        <v>69.640000000000015</v>
      </c>
      <c r="O26" s="18">
        <v>12</v>
      </c>
      <c r="P26" s="20">
        <f t="shared" si="1"/>
        <v>93.500000000000014</v>
      </c>
      <c r="Q26" s="20">
        <f t="shared" si="3"/>
        <v>0.55000000000000004</v>
      </c>
    </row>
    <row r="27" spans="1:24" x14ac:dyDescent="0.25">
      <c r="A27" s="20">
        <v>12.5</v>
      </c>
      <c r="B27" s="20">
        <v>67.000000000000014</v>
      </c>
      <c r="O27" s="18">
        <v>12.5</v>
      </c>
      <c r="P27" s="20">
        <f t="shared" si="1"/>
        <v>92.800000000000011</v>
      </c>
      <c r="Q27" s="20">
        <f>+Q22+0.15</f>
        <v>0.70000000000000007</v>
      </c>
    </row>
    <row r="28" spans="1:24" x14ac:dyDescent="0.25">
      <c r="A28" s="20">
        <v>13</v>
      </c>
      <c r="B28" s="20">
        <v>64.360000000000014</v>
      </c>
      <c r="O28" s="18">
        <v>13</v>
      </c>
      <c r="P28" s="20">
        <f t="shared" si="1"/>
        <v>92.100000000000009</v>
      </c>
      <c r="Q28" s="20">
        <f t="shared" si="3"/>
        <v>0.70000000000000007</v>
      </c>
    </row>
    <row r="29" spans="1:24" x14ac:dyDescent="0.25">
      <c r="A29" s="20">
        <v>13.5</v>
      </c>
      <c r="B29" s="20">
        <v>61.390000000000015</v>
      </c>
      <c r="D29" s="20" t="s">
        <v>0</v>
      </c>
      <c r="E29" s="20" t="s">
        <v>1</v>
      </c>
      <c r="F29" s="20" t="s">
        <v>41</v>
      </c>
      <c r="G29" t="s">
        <v>41</v>
      </c>
      <c r="H29" t="s">
        <v>42</v>
      </c>
      <c r="I29" s="20" t="s">
        <v>0</v>
      </c>
      <c r="O29" s="18">
        <v>13.5</v>
      </c>
      <c r="P29" s="20">
        <f t="shared" si="1"/>
        <v>91.4</v>
      </c>
      <c r="Q29" s="20">
        <f t="shared" si="3"/>
        <v>0.70000000000000007</v>
      </c>
      <c r="R29" s="20" t="s">
        <v>0</v>
      </c>
      <c r="S29" s="20" t="s">
        <v>1</v>
      </c>
      <c r="T29" s="20" t="s">
        <v>41</v>
      </c>
      <c r="U29" s="20" t="s">
        <v>41</v>
      </c>
      <c r="V29" s="20" t="s">
        <v>42</v>
      </c>
      <c r="W29" s="20" t="s">
        <v>0</v>
      </c>
    </row>
    <row r="30" spans="1:24" x14ac:dyDescent="0.25">
      <c r="A30" s="20">
        <v>14</v>
      </c>
      <c r="B30" s="20">
        <v>58.420000000000016</v>
      </c>
      <c r="D30" s="20">
        <v>0</v>
      </c>
      <c r="E30" s="20">
        <v>100</v>
      </c>
      <c r="F30" s="20">
        <v>0</v>
      </c>
      <c r="G30" s="20">
        <v>0</v>
      </c>
      <c r="H30">
        <v>100</v>
      </c>
      <c r="I30" s="20">
        <v>0</v>
      </c>
      <c r="O30" s="18">
        <v>14</v>
      </c>
      <c r="P30" s="20">
        <f t="shared" si="1"/>
        <v>90.7</v>
      </c>
      <c r="Q30" s="20">
        <f t="shared" si="3"/>
        <v>0.70000000000000007</v>
      </c>
      <c r="R30" s="20">
        <v>0</v>
      </c>
      <c r="S30" s="20">
        <v>100</v>
      </c>
      <c r="T30" s="20">
        <v>0</v>
      </c>
      <c r="U30" s="20">
        <v>0</v>
      </c>
      <c r="V30" s="20">
        <v>100</v>
      </c>
      <c r="W30" s="20">
        <v>0</v>
      </c>
      <c r="X30" s="20">
        <v>100</v>
      </c>
    </row>
    <row r="31" spans="1:24" x14ac:dyDescent="0.25">
      <c r="A31" s="20">
        <v>14.5</v>
      </c>
      <c r="B31" s="20">
        <v>55.450000000000017</v>
      </c>
      <c r="D31" s="20">
        <v>0.5</v>
      </c>
      <c r="E31" s="20">
        <f t="shared" ref="E31:E63" si="5">+E30-F31</f>
        <v>100</v>
      </c>
      <c r="F31" s="20">
        <v>0</v>
      </c>
      <c r="G31" s="20">
        <v>0</v>
      </c>
      <c r="H31">
        <f>+H30-G31</f>
        <v>100</v>
      </c>
      <c r="I31" s="20">
        <v>0.5</v>
      </c>
      <c r="O31" s="18">
        <v>14.5</v>
      </c>
      <c r="P31" s="20">
        <f t="shared" si="1"/>
        <v>90</v>
      </c>
      <c r="Q31" s="20">
        <f t="shared" si="3"/>
        <v>0.70000000000000007</v>
      </c>
      <c r="R31" s="20">
        <v>0.5</v>
      </c>
      <c r="S31" s="20">
        <f t="shared" ref="S31:S63" si="6">+S30-T31</f>
        <v>100</v>
      </c>
      <c r="T31" s="20">
        <v>0</v>
      </c>
      <c r="U31" s="20">
        <v>0</v>
      </c>
      <c r="V31" s="20">
        <f>+V30-U31</f>
        <v>100</v>
      </c>
      <c r="W31" s="20">
        <v>0.5</v>
      </c>
      <c r="X31" s="20">
        <v>100</v>
      </c>
    </row>
    <row r="32" spans="1:24" x14ac:dyDescent="0.25">
      <c r="A32" s="20">
        <v>15</v>
      </c>
      <c r="B32" s="20">
        <v>52.15000000000002</v>
      </c>
      <c r="D32" s="20">
        <v>1</v>
      </c>
      <c r="E32" s="20">
        <f t="shared" si="5"/>
        <v>100</v>
      </c>
      <c r="F32" s="20">
        <v>0</v>
      </c>
      <c r="G32" s="20">
        <v>0</v>
      </c>
      <c r="H32" s="20">
        <f t="shared" ref="H32:H73" si="7">+H31-G32</f>
        <v>100</v>
      </c>
      <c r="I32" s="20">
        <v>1</v>
      </c>
      <c r="O32" s="18">
        <v>15</v>
      </c>
      <c r="P32" s="20">
        <f t="shared" si="1"/>
        <v>89.15</v>
      </c>
      <c r="Q32" s="20">
        <f>+Q27+0.15</f>
        <v>0.85000000000000009</v>
      </c>
      <c r="R32" s="20">
        <v>1</v>
      </c>
      <c r="S32" s="20">
        <f t="shared" si="6"/>
        <v>100</v>
      </c>
      <c r="T32" s="20">
        <v>0</v>
      </c>
      <c r="U32" s="20">
        <v>0</v>
      </c>
      <c r="V32" s="20">
        <f t="shared" ref="V32:V73" si="8">+V31-U32</f>
        <v>100</v>
      </c>
      <c r="W32" s="20">
        <v>1</v>
      </c>
      <c r="X32" s="20">
        <v>100</v>
      </c>
    </row>
    <row r="33" spans="1:24" x14ac:dyDescent="0.25">
      <c r="A33" s="20">
        <v>15.5</v>
      </c>
      <c r="B33" s="20">
        <v>48.850000000000023</v>
      </c>
      <c r="D33" s="20">
        <v>1.5</v>
      </c>
      <c r="E33" s="20">
        <f t="shared" si="5"/>
        <v>99.67</v>
      </c>
      <c r="F33" s="20">
        <f>+F30+0.33</f>
        <v>0.33</v>
      </c>
      <c r="G33" s="20">
        <f>+G30+0.33</f>
        <v>0.33</v>
      </c>
      <c r="H33" s="20">
        <f t="shared" si="7"/>
        <v>99.67</v>
      </c>
      <c r="I33" s="20">
        <v>1.5</v>
      </c>
      <c r="O33" s="18">
        <v>15.5</v>
      </c>
      <c r="P33" s="20">
        <f t="shared" si="1"/>
        <v>88.300000000000011</v>
      </c>
      <c r="Q33" s="20">
        <f t="shared" si="3"/>
        <v>0.85000000000000009</v>
      </c>
      <c r="R33" s="20">
        <v>1.5</v>
      </c>
      <c r="S33" s="20">
        <f t="shared" si="6"/>
        <v>99.67</v>
      </c>
      <c r="T33" s="20">
        <f>+T30+0.33</f>
        <v>0.33</v>
      </c>
      <c r="U33" s="20">
        <f>+U30+0.33</f>
        <v>0.33</v>
      </c>
      <c r="V33" s="20">
        <f t="shared" si="8"/>
        <v>99.67</v>
      </c>
      <c r="W33" s="20">
        <v>1.5</v>
      </c>
      <c r="X33" s="20">
        <v>100</v>
      </c>
    </row>
    <row r="34" spans="1:24" x14ac:dyDescent="0.25">
      <c r="A34" s="20">
        <v>16</v>
      </c>
      <c r="B34" s="9">
        <v>45.550000000000026</v>
      </c>
      <c r="D34" s="20">
        <v>2</v>
      </c>
      <c r="E34" s="20">
        <f t="shared" si="5"/>
        <v>99.34</v>
      </c>
      <c r="F34" s="20">
        <f t="shared" ref="F34:G73" si="9">+F31+0.33</f>
        <v>0.33</v>
      </c>
      <c r="G34" s="20">
        <f t="shared" si="9"/>
        <v>0.33</v>
      </c>
      <c r="H34" s="20">
        <f t="shared" si="7"/>
        <v>99.34</v>
      </c>
      <c r="I34" s="20">
        <v>2</v>
      </c>
      <c r="O34" s="18">
        <v>16</v>
      </c>
      <c r="P34" s="20">
        <f t="shared" si="1"/>
        <v>87.450000000000017</v>
      </c>
      <c r="Q34" s="20">
        <f t="shared" si="3"/>
        <v>0.85000000000000009</v>
      </c>
      <c r="R34" s="20">
        <v>2</v>
      </c>
      <c r="S34" s="20">
        <f t="shared" si="6"/>
        <v>99.34</v>
      </c>
      <c r="T34" s="20">
        <f t="shared" ref="T34:U34" si="10">+T31+0.33</f>
        <v>0.33</v>
      </c>
      <c r="U34" s="20">
        <f t="shared" si="10"/>
        <v>0.33</v>
      </c>
      <c r="V34" s="20">
        <f t="shared" si="8"/>
        <v>99.34</v>
      </c>
      <c r="W34" s="20">
        <v>2</v>
      </c>
      <c r="X34" s="20">
        <v>100</v>
      </c>
    </row>
    <row r="35" spans="1:24" x14ac:dyDescent="0.25">
      <c r="A35" s="20">
        <v>16.5</v>
      </c>
      <c r="B35" s="20">
        <v>41.920000000000023</v>
      </c>
      <c r="D35" s="20">
        <v>2.5</v>
      </c>
      <c r="E35" s="20">
        <f t="shared" si="5"/>
        <v>99.01</v>
      </c>
      <c r="F35" s="20">
        <f t="shared" si="9"/>
        <v>0.33</v>
      </c>
      <c r="G35" s="20">
        <f t="shared" si="9"/>
        <v>0.33</v>
      </c>
      <c r="H35" s="20">
        <f t="shared" si="7"/>
        <v>99.01</v>
      </c>
      <c r="I35" s="20">
        <v>2.5</v>
      </c>
      <c r="O35" s="18">
        <v>16.5</v>
      </c>
      <c r="P35" s="20">
        <f t="shared" si="1"/>
        <v>86.600000000000023</v>
      </c>
      <c r="Q35" s="20">
        <f t="shared" si="3"/>
        <v>0.85000000000000009</v>
      </c>
      <c r="R35" s="20">
        <v>2.5</v>
      </c>
      <c r="S35" s="20">
        <f t="shared" si="6"/>
        <v>99.01</v>
      </c>
      <c r="T35" s="20">
        <f t="shared" ref="T35:U35" si="11">+T32+0.33</f>
        <v>0.33</v>
      </c>
      <c r="U35" s="20">
        <f t="shared" si="11"/>
        <v>0.33</v>
      </c>
      <c r="V35" s="20">
        <f t="shared" si="8"/>
        <v>99.01</v>
      </c>
      <c r="W35" s="20">
        <v>2.5</v>
      </c>
      <c r="X35" s="20">
        <v>100</v>
      </c>
    </row>
    <row r="36" spans="1:24" x14ac:dyDescent="0.25">
      <c r="A36" s="20">
        <v>17</v>
      </c>
      <c r="B36" s="20">
        <v>40</v>
      </c>
      <c r="D36" s="20">
        <v>3</v>
      </c>
      <c r="E36" s="20">
        <f t="shared" si="5"/>
        <v>98.350000000000009</v>
      </c>
      <c r="F36" s="20">
        <f>+F33+0.33</f>
        <v>0.66</v>
      </c>
      <c r="G36" s="20">
        <f>+G33+0.33</f>
        <v>0.66</v>
      </c>
      <c r="H36" s="20">
        <f t="shared" si="7"/>
        <v>98.350000000000009</v>
      </c>
      <c r="I36" s="20">
        <v>3</v>
      </c>
      <c r="O36" s="18">
        <v>17</v>
      </c>
      <c r="P36" s="20">
        <f t="shared" si="1"/>
        <v>85.750000000000028</v>
      </c>
      <c r="Q36" s="20">
        <f t="shared" si="3"/>
        <v>0.85000000000000009</v>
      </c>
      <c r="R36" s="20">
        <v>3</v>
      </c>
      <c r="S36" s="20">
        <f t="shared" si="6"/>
        <v>98.350000000000009</v>
      </c>
      <c r="T36" s="20">
        <f>+T33+0.33</f>
        <v>0.66</v>
      </c>
      <c r="U36" s="20">
        <f>+U33+0.33</f>
        <v>0.66</v>
      </c>
      <c r="V36" s="20">
        <f t="shared" si="8"/>
        <v>98.350000000000009</v>
      </c>
      <c r="W36" s="20">
        <v>3</v>
      </c>
      <c r="X36" s="20">
        <v>98</v>
      </c>
    </row>
    <row r="37" spans="1:24" x14ac:dyDescent="0.25">
      <c r="A37" s="20">
        <v>17.5</v>
      </c>
      <c r="B37" s="20">
        <v>40</v>
      </c>
      <c r="D37" s="20">
        <v>3.5</v>
      </c>
      <c r="E37" s="20">
        <f t="shared" si="5"/>
        <v>97.690000000000012</v>
      </c>
      <c r="F37" s="20">
        <f t="shared" si="9"/>
        <v>0.66</v>
      </c>
      <c r="G37" s="20">
        <f t="shared" si="9"/>
        <v>0.66</v>
      </c>
      <c r="H37" s="20">
        <f t="shared" si="7"/>
        <v>97.690000000000012</v>
      </c>
      <c r="I37" s="20">
        <v>3.5</v>
      </c>
      <c r="O37" s="18">
        <v>17.5</v>
      </c>
      <c r="P37" s="20">
        <f t="shared" si="1"/>
        <v>84.750000000000028</v>
      </c>
      <c r="Q37" s="20">
        <f>+Q32+0.15</f>
        <v>1</v>
      </c>
      <c r="R37" s="20">
        <v>3.5</v>
      </c>
      <c r="S37" s="20">
        <f t="shared" si="6"/>
        <v>97.690000000000012</v>
      </c>
      <c r="T37" s="20">
        <f t="shared" ref="T37:U37" si="12">+T34+0.33</f>
        <v>0.66</v>
      </c>
      <c r="U37" s="20">
        <f t="shared" si="12"/>
        <v>0.66</v>
      </c>
      <c r="V37" s="20">
        <f t="shared" si="8"/>
        <v>97.690000000000012</v>
      </c>
      <c r="W37" s="20">
        <v>3.5</v>
      </c>
      <c r="X37" s="20">
        <v>96.5</v>
      </c>
    </row>
    <row r="38" spans="1:24" x14ac:dyDescent="0.25">
      <c r="A38" s="20">
        <v>18</v>
      </c>
      <c r="B38" s="20">
        <v>40</v>
      </c>
      <c r="D38" s="20">
        <v>4</v>
      </c>
      <c r="E38" s="20">
        <f t="shared" si="5"/>
        <v>97.030000000000015</v>
      </c>
      <c r="F38" s="20">
        <f t="shared" si="9"/>
        <v>0.66</v>
      </c>
      <c r="G38" s="20">
        <f t="shared" si="9"/>
        <v>0.66</v>
      </c>
      <c r="H38" s="20">
        <f t="shared" si="7"/>
        <v>97.030000000000015</v>
      </c>
      <c r="I38" s="20">
        <v>4</v>
      </c>
      <c r="O38" s="18">
        <v>18</v>
      </c>
      <c r="P38" s="20">
        <f t="shared" si="1"/>
        <v>83.750000000000028</v>
      </c>
      <c r="Q38" s="20">
        <f t="shared" si="3"/>
        <v>1</v>
      </c>
      <c r="R38" s="20">
        <v>4</v>
      </c>
      <c r="S38" s="20">
        <f t="shared" si="6"/>
        <v>97.030000000000015</v>
      </c>
      <c r="T38" s="20">
        <f t="shared" ref="T38:U38" si="13">+T35+0.33</f>
        <v>0.66</v>
      </c>
      <c r="U38" s="20">
        <f t="shared" si="13"/>
        <v>0.66</v>
      </c>
      <c r="V38" s="20">
        <f t="shared" si="8"/>
        <v>97.030000000000015</v>
      </c>
      <c r="W38" s="20">
        <v>4</v>
      </c>
      <c r="X38" s="20">
        <v>95.2</v>
      </c>
    </row>
    <row r="39" spans="1:24" x14ac:dyDescent="0.25">
      <c r="A39" s="20">
        <v>18.5</v>
      </c>
      <c r="B39" s="20">
        <v>40</v>
      </c>
      <c r="D39" s="20">
        <v>4.5</v>
      </c>
      <c r="E39" s="20">
        <f t="shared" si="5"/>
        <v>96.04000000000002</v>
      </c>
      <c r="F39" s="20">
        <f>+F36+0.33</f>
        <v>0.99</v>
      </c>
      <c r="G39" s="20">
        <f>+G36+0.33</f>
        <v>0.99</v>
      </c>
      <c r="H39" s="20">
        <f t="shared" si="7"/>
        <v>96.04000000000002</v>
      </c>
      <c r="I39" s="20">
        <v>4.5</v>
      </c>
      <c r="O39" s="18">
        <v>18.5</v>
      </c>
      <c r="P39" s="20">
        <f t="shared" si="1"/>
        <v>82.750000000000028</v>
      </c>
      <c r="Q39" s="20">
        <f t="shared" si="3"/>
        <v>1</v>
      </c>
      <c r="R39" s="20">
        <v>4.5</v>
      </c>
      <c r="S39" s="20">
        <f t="shared" si="6"/>
        <v>96.04000000000002</v>
      </c>
      <c r="T39" s="20">
        <f>+T36+0.33</f>
        <v>0.99</v>
      </c>
      <c r="U39" s="20">
        <f>+U36+0.33</f>
        <v>0.99</v>
      </c>
      <c r="V39" s="20">
        <f t="shared" si="8"/>
        <v>96.04000000000002</v>
      </c>
      <c r="W39" s="20">
        <v>4.5</v>
      </c>
      <c r="X39" s="20">
        <v>94.75</v>
      </c>
    </row>
    <row r="40" spans="1:24" x14ac:dyDescent="0.25">
      <c r="A40" s="20">
        <v>19</v>
      </c>
      <c r="B40" s="20">
        <v>40</v>
      </c>
      <c r="D40" s="20">
        <v>5</v>
      </c>
      <c r="E40" s="20">
        <f t="shared" si="5"/>
        <v>95.050000000000026</v>
      </c>
      <c r="F40" s="20">
        <f t="shared" si="9"/>
        <v>0.99</v>
      </c>
      <c r="G40" s="20">
        <f t="shared" si="9"/>
        <v>0.99</v>
      </c>
      <c r="H40" s="20">
        <f t="shared" si="7"/>
        <v>95.050000000000026</v>
      </c>
      <c r="I40" s="20">
        <v>5</v>
      </c>
      <c r="O40" s="18">
        <v>19</v>
      </c>
      <c r="P40" s="20">
        <f t="shared" si="1"/>
        <v>81.750000000000028</v>
      </c>
      <c r="Q40" s="20">
        <f t="shared" si="3"/>
        <v>1</v>
      </c>
      <c r="R40" s="20">
        <v>5</v>
      </c>
      <c r="S40" s="20">
        <f t="shared" si="6"/>
        <v>95.050000000000026</v>
      </c>
      <c r="T40" s="20">
        <f t="shared" ref="T40:U40" si="14">+T37+0.33</f>
        <v>0.99</v>
      </c>
      <c r="U40" s="20">
        <f t="shared" si="14"/>
        <v>0.99</v>
      </c>
      <c r="V40" s="20">
        <f t="shared" si="8"/>
        <v>95.050000000000026</v>
      </c>
      <c r="W40" s="20">
        <v>5</v>
      </c>
      <c r="X40" s="20">
        <v>94.5</v>
      </c>
    </row>
    <row r="41" spans="1:24" x14ac:dyDescent="0.25">
      <c r="A41" s="20">
        <v>19.5</v>
      </c>
      <c r="B41" s="20">
        <v>40</v>
      </c>
      <c r="D41" s="20">
        <v>5.5</v>
      </c>
      <c r="E41" s="9">
        <f t="shared" si="5"/>
        <v>94.060000000000031</v>
      </c>
      <c r="F41" s="20">
        <f t="shared" si="9"/>
        <v>0.99</v>
      </c>
      <c r="G41" s="20">
        <f t="shared" si="9"/>
        <v>0.99</v>
      </c>
      <c r="H41" s="20">
        <f t="shared" si="7"/>
        <v>94.060000000000031</v>
      </c>
      <c r="I41" s="20">
        <v>5.5</v>
      </c>
      <c r="O41" s="18">
        <v>19.5</v>
      </c>
      <c r="P41" s="20">
        <f t="shared" si="1"/>
        <v>80.750000000000028</v>
      </c>
      <c r="Q41" s="20">
        <f t="shared" si="3"/>
        <v>1</v>
      </c>
      <c r="R41" s="20">
        <v>5.5</v>
      </c>
      <c r="S41" s="9">
        <f t="shared" si="6"/>
        <v>94.060000000000031</v>
      </c>
      <c r="T41" s="20">
        <f t="shared" ref="T41:U41" si="15">+T38+0.33</f>
        <v>0.99</v>
      </c>
      <c r="U41" s="20">
        <f t="shared" si="15"/>
        <v>0.99</v>
      </c>
      <c r="V41" s="20">
        <f t="shared" si="8"/>
        <v>94.060000000000031</v>
      </c>
      <c r="W41" s="20">
        <v>5.5</v>
      </c>
      <c r="X41" s="20">
        <v>94</v>
      </c>
    </row>
    <row r="42" spans="1:24" x14ac:dyDescent="0.25">
      <c r="A42" s="20">
        <v>20</v>
      </c>
      <c r="B42" s="20">
        <v>40</v>
      </c>
      <c r="D42" s="20">
        <v>6</v>
      </c>
      <c r="E42" s="20">
        <f t="shared" si="5"/>
        <v>92.740000000000038</v>
      </c>
      <c r="F42" s="20">
        <f>+F39+0.33</f>
        <v>1.32</v>
      </c>
      <c r="G42" s="20">
        <f>+G39+0.33</f>
        <v>1.32</v>
      </c>
      <c r="H42" s="20">
        <f t="shared" si="7"/>
        <v>92.740000000000038</v>
      </c>
      <c r="I42" s="20">
        <v>6</v>
      </c>
      <c r="O42" s="18">
        <v>20</v>
      </c>
      <c r="P42" s="20">
        <f t="shared" si="1"/>
        <v>79.600000000000023</v>
      </c>
      <c r="Q42" s="20">
        <f>+Q37+0.15</f>
        <v>1.1499999999999999</v>
      </c>
      <c r="R42" s="20">
        <v>6</v>
      </c>
      <c r="S42" s="20">
        <f t="shared" si="6"/>
        <v>92.740000000000038</v>
      </c>
      <c r="T42" s="20">
        <f>+T39+0.33</f>
        <v>1.32</v>
      </c>
      <c r="U42" s="20">
        <f>+U39+0.33</f>
        <v>1.32</v>
      </c>
      <c r="V42" s="20">
        <f t="shared" si="8"/>
        <v>92.740000000000038</v>
      </c>
      <c r="W42" s="20">
        <v>6</v>
      </c>
      <c r="X42" s="20">
        <v>93.5</v>
      </c>
    </row>
    <row r="43" spans="1:24" x14ac:dyDescent="0.25">
      <c r="A43" s="20">
        <v>20.5</v>
      </c>
      <c r="B43" s="20">
        <v>40</v>
      </c>
      <c r="D43" s="20">
        <v>6.5</v>
      </c>
      <c r="E43" s="20">
        <f t="shared" si="5"/>
        <v>91.420000000000044</v>
      </c>
      <c r="F43" s="20">
        <f t="shared" si="9"/>
        <v>1.32</v>
      </c>
      <c r="G43" s="20">
        <f t="shared" si="9"/>
        <v>1.32</v>
      </c>
      <c r="H43" s="20">
        <f t="shared" si="7"/>
        <v>91.420000000000044</v>
      </c>
      <c r="I43" s="20">
        <v>6.5</v>
      </c>
      <c r="O43" s="18">
        <v>20.5</v>
      </c>
      <c r="P43" s="20">
        <f t="shared" si="1"/>
        <v>78.450000000000017</v>
      </c>
      <c r="Q43" s="20">
        <f t="shared" si="3"/>
        <v>1.1499999999999999</v>
      </c>
      <c r="R43" s="20">
        <v>6.5</v>
      </c>
      <c r="S43" s="20">
        <f t="shared" si="6"/>
        <v>91.420000000000044</v>
      </c>
      <c r="T43" s="20">
        <f t="shared" ref="T43:U43" si="16">+T40+0.33</f>
        <v>1.32</v>
      </c>
      <c r="U43" s="20">
        <f t="shared" si="16"/>
        <v>1.32</v>
      </c>
      <c r="V43" s="20">
        <f t="shared" si="8"/>
        <v>91.420000000000044</v>
      </c>
      <c r="W43" s="20">
        <v>6.5</v>
      </c>
      <c r="X43" s="20">
        <v>93</v>
      </c>
    </row>
    <row r="44" spans="1:24" x14ac:dyDescent="0.25">
      <c r="A44" s="20">
        <v>21</v>
      </c>
      <c r="B44" s="20">
        <v>40</v>
      </c>
      <c r="D44" s="20">
        <v>7</v>
      </c>
      <c r="E44" s="20">
        <f t="shared" si="5"/>
        <v>90.100000000000051</v>
      </c>
      <c r="F44" s="20">
        <f t="shared" si="9"/>
        <v>1.32</v>
      </c>
      <c r="G44" s="20">
        <f t="shared" si="9"/>
        <v>1.32</v>
      </c>
      <c r="H44" s="20">
        <f t="shared" si="7"/>
        <v>90.100000000000051</v>
      </c>
      <c r="I44" s="20">
        <v>7</v>
      </c>
      <c r="O44" s="18">
        <v>21</v>
      </c>
      <c r="P44" s="20">
        <f t="shared" si="1"/>
        <v>77.300000000000011</v>
      </c>
      <c r="Q44" s="20">
        <f t="shared" si="3"/>
        <v>1.1499999999999999</v>
      </c>
      <c r="R44" s="20">
        <v>7</v>
      </c>
      <c r="S44" s="20">
        <f t="shared" si="6"/>
        <v>90.100000000000051</v>
      </c>
      <c r="T44" s="20">
        <f t="shared" ref="T44:U44" si="17">+T41+0.33</f>
        <v>1.32</v>
      </c>
      <c r="U44" s="20">
        <f t="shared" si="17"/>
        <v>1.32</v>
      </c>
      <c r="V44" s="20">
        <f t="shared" si="8"/>
        <v>90.100000000000051</v>
      </c>
      <c r="W44" s="20">
        <v>7</v>
      </c>
      <c r="X44" s="20">
        <v>92.5</v>
      </c>
    </row>
    <row r="45" spans="1:24" x14ac:dyDescent="0.25">
      <c r="A45" s="20">
        <v>21.5</v>
      </c>
      <c r="B45" s="20">
        <v>40</v>
      </c>
      <c r="D45" s="20">
        <v>7.5</v>
      </c>
      <c r="E45" s="9">
        <f t="shared" si="5"/>
        <v>88.450000000000045</v>
      </c>
      <c r="F45" s="20">
        <f>+F42+0.33</f>
        <v>1.6500000000000001</v>
      </c>
      <c r="G45" s="20">
        <f>+G42+0.33</f>
        <v>1.6500000000000001</v>
      </c>
      <c r="H45" s="20">
        <f t="shared" si="7"/>
        <v>88.450000000000045</v>
      </c>
      <c r="I45" s="20">
        <v>7.5</v>
      </c>
      <c r="O45" s="18">
        <v>21.5</v>
      </c>
      <c r="P45" s="20">
        <f t="shared" si="1"/>
        <v>76.150000000000006</v>
      </c>
      <c r="Q45" s="20">
        <f t="shared" si="3"/>
        <v>1.1499999999999999</v>
      </c>
      <c r="R45" s="20">
        <v>7.5</v>
      </c>
      <c r="S45" s="9">
        <f t="shared" si="6"/>
        <v>88.450000000000045</v>
      </c>
      <c r="T45" s="20">
        <f>+T42+0.33</f>
        <v>1.6500000000000001</v>
      </c>
      <c r="U45" s="20">
        <f>+U42+0.33</f>
        <v>1.6500000000000001</v>
      </c>
      <c r="V45" s="20">
        <f t="shared" si="8"/>
        <v>88.450000000000045</v>
      </c>
      <c r="W45" s="20">
        <v>7.5</v>
      </c>
      <c r="X45" s="20">
        <v>92</v>
      </c>
    </row>
    <row r="46" spans="1:24" x14ac:dyDescent="0.25">
      <c r="A46" s="20">
        <v>22</v>
      </c>
      <c r="B46" s="20">
        <v>40</v>
      </c>
      <c r="D46" s="20">
        <v>8</v>
      </c>
      <c r="E46" s="20">
        <f t="shared" si="5"/>
        <v>86.80000000000004</v>
      </c>
      <c r="F46" s="20">
        <f t="shared" si="9"/>
        <v>1.6500000000000001</v>
      </c>
      <c r="G46" s="20">
        <f t="shared" si="9"/>
        <v>1.6500000000000001</v>
      </c>
      <c r="H46" s="20">
        <f t="shared" si="7"/>
        <v>86.80000000000004</v>
      </c>
      <c r="I46" s="20">
        <v>8</v>
      </c>
      <c r="O46" s="18">
        <v>22</v>
      </c>
      <c r="P46" s="20">
        <f t="shared" si="1"/>
        <v>75</v>
      </c>
      <c r="Q46" s="20">
        <f t="shared" si="3"/>
        <v>1.1499999999999999</v>
      </c>
      <c r="R46" s="20">
        <v>8</v>
      </c>
      <c r="S46" s="20">
        <f t="shared" si="6"/>
        <v>86.80000000000004</v>
      </c>
      <c r="T46" s="20">
        <f t="shared" ref="T46:U46" si="18">+T43+0.33</f>
        <v>1.6500000000000001</v>
      </c>
      <c r="U46" s="20">
        <f t="shared" si="18"/>
        <v>1.6500000000000001</v>
      </c>
      <c r="V46" s="20">
        <f t="shared" si="8"/>
        <v>86.80000000000004</v>
      </c>
      <c r="W46" s="20">
        <v>8</v>
      </c>
      <c r="X46" s="20">
        <v>91.5</v>
      </c>
    </row>
    <row r="47" spans="1:24" x14ac:dyDescent="0.25">
      <c r="A47" s="20">
        <v>22.5</v>
      </c>
      <c r="B47" s="20">
        <v>40</v>
      </c>
      <c r="D47" s="20">
        <v>8.5</v>
      </c>
      <c r="E47" s="9">
        <f t="shared" si="5"/>
        <v>85.150000000000034</v>
      </c>
      <c r="F47" s="20">
        <f t="shared" si="9"/>
        <v>1.6500000000000001</v>
      </c>
      <c r="G47" s="20">
        <f t="shared" si="9"/>
        <v>1.6500000000000001</v>
      </c>
      <c r="H47" s="20">
        <f t="shared" si="7"/>
        <v>85.150000000000034</v>
      </c>
      <c r="I47" s="20">
        <v>8.5</v>
      </c>
      <c r="O47" s="18">
        <v>22.5</v>
      </c>
      <c r="P47" s="20">
        <f t="shared" si="1"/>
        <v>73.7</v>
      </c>
      <c r="Q47" s="20">
        <f>+Q42+0.15</f>
        <v>1.2999999999999998</v>
      </c>
      <c r="R47" s="20">
        <v>8.5</v>
      </c>
      <c r="S47" s="9">
        <f t="shared" si="6"/>
        <v>85.150000000000034</v>
      </c>
      <c r="T47" s="20">
        <f t="shared" ref="T47:U47" si="19">+T44+0.33</f>
        <v>1.6500000000000001</v>
      </c>
      <c r="U47" s="20">
        <f t="shared" si="19"/>
        <v>1.6500000000000001</v>
      </c>
      <c r="V47" s="20">
        <f t="shared" si="8"/>
        <v>85.150000000000034</v>
      </c>
      <c r="W47" s="20">
        <v>8.5</v>
      </c>
      <c r="X47" s="20">
        <v>91</v>
      </c>
    </row>
    <row r="48" spans="1:24" x14ac:dyDescent="0.25">
      <c r="A48" s="20">
        <v>23</v>
      </c>
      <c r="B48" s="20">
        <v>40</v>
      </c>
      <c r="D48" s="20">
        <v>9</v>
      </c>
      <c r="E48" s="9">
        <f t="shared" si="5"/>
        <v>83.17000000000003</v>
      </c>
      <c r="F48" s="20">
        <f>+F45+0.33</f>
        <v>1.9800000000000002</v>
      </c>
      <c r="G48" s="20">
        <f>+G45+0.33</f>
        <v>1.9800000000000002</v>
      </c>
      <c r="H48" s="20">
        <f t="shared" si="7"/>
        <v>83.17000000000003</v>
      </c>
      <c r="I48" s="20">
        <v>9</v>
      </c>
      <c r="O48" s="18">
        <v>23</v>
      </c>
      <c r="P48" s="20">
        <f t="shared" si="1"/>
        <v>72.400000000000006</v>
      </c>
      <c r="Q48" s="20">
        <f t="shared" si="3"/>
        <v>1.2999999999999998</v>
      </c>
      <c r="R48" s="20">
        <v>9</v>
      </c>
      <c r="S48" s="9">
        <f t="shared" si="6"/>
        <v>83.17000000000003</v>
      </c>
      <c r="T48" s="20">
        <f>+T45+0.33</f>
        <v>1.9800000000000002</v>
      </c>
      <c r="U48" s="20">
        <f>+U45+0.33</f>
        <v>1.9800000000000002</v>
      </c>
      <c r="V48" s="20">
        <f t="shared" si="8"/>
        <v>83.17000000000003</v>
      </c>
      <c r="W48" s="20">
        <v>9</v>
      </c>
      <c r="X48" s="20">
        <v>90.5</v>
      </c>
    </row>
    <row r="49" spans="1:24" x14ac:dyDescent="0.25">
      <c r="A49" s="20">
        <v>23.5</v>
      </c>
      <c r="B49" s="20">
        <v>40</v>
      </c>
      <c r="D49" s="20">
        <v>9.5</v>
      </c>
      <c r="E49" s="20">
        <f t="shared" si="5"/>
        <v>81.190000000000026</v>
      </c>
      <c r="F49" s="20">
        <f t="shared" si="9"/>
        <v>1.9800000000000002</v>
      </c>
      <c r="G49" s="20">
        <f t="shared" si="9"/>
        <v>1.9800000000000002</v>
      </c>
      <c r="H49" s="20">
        <f t="shared" si="7"/>
        <v>81.190000000000026</v>
      </c>
      <c r="I49" s="20">
        <v>9.5</v>
      </c>
      <c r="O49" s="18">
        <v>23.5</v>
      </c>
      <c r="P49" s="20">
        <f t="shared" si="1"/>
        <v>71.100000000000009</v>
      </c>
      <c r="Q49" s="20">
        <f t="shared" si="3"/>
        <v>1.2999999999999998</v>
      </c>
      <c r="R49" s="20">
        <v>9.5</v>
      </c>
      <c r="S49" s="20">
        <f t="shared" si="6"/>
        <v>81.190000000000026</v>
      </c>
      <c r="T49" s="20">
        <f t="shared" ref="T49:U49" si="20">+T46+0.33</f>
        <v>1.9800000000000002</v>
      </c>
      <c r="U49" s="20">
        <f t="shared" si="20"/>
        <v>1.9800000000000002</v>
      </c>
      <c r="V49" s="20">
        <f t="shared" si="8"/>
        <v>81.190000000000026</v>
      </c>
      <c r="W49" s="20">
        <v>9.5</v>
      </c>
      <c r="X49" s="20">
        <v>90</v>
      </c>
    </row>
    <row r="50" spans="1:24" x14ac:dyDescent="0.25">
      <c r="A50" s="20">
        <v>24</v>
      </c>
      <c r="B50" s="20">
        <v>40</v>
      </c>
      <c r="D50" s="20">
        <v>10</v>
      </c>
      <c r="E50" s="20">
        <f t="shared" si="5"/>
        <v>79.210000000000022</v>
      </c>
      <c r="F50" s="20">
        <f t="shared" si="9"/>
        <v>1.9800000000000002</v>
      </c>
      <c r="G50" s="20">
        <f t="shared" si="9"/>
        <v>1.9800000000000002</v>
      </c>
      <c r="H50" s="20">
        <f t="shared" si="7"/>
        <v>79.210000000000022</v>
      </c>
      <c r="I50" s="20">
        <v>10</v>
      </c>
      <c r="O50" s="18">
        <v>24</v>
      </c>
      <c r="P50" s="20">
        <f t="shared" si="1"/>
        <v>69.800000000000011</v>
      </c>
      <c r="Q50" s="20">
        <f t="shared" si="3"/>
        <v>1.2999999999999998</v>
      </c>
      <c r="R50" s="20">
        <v>10</v>
      </c>
      <c r="S50" s="20">
        <f t="shared" si="6"/>
        <v>79.210000000000022</v>
      </c>
      <c r="T50" s="20">
        <f t="shared" ref="T50:U50" si="21">+T47+0.33</f>
        <v>1.9800000000000002</v>
      </c>
      <c r="U50" s="20">
        <f t="shared" si="21"/>
        <v>1.9800000000000002</v>
      </c>
      <c r="V50" s="20">
        <f t="shared" si="8"/>
        <v>79.210000000000022</v>
      </c>
      <c r="W50" s="20">
        <v>10</v>
      </c>
      <c r="X50" s="20">
        <v>89</v>
      </c>
    </row>
    <row r="51" spans="1:24" x14ac:dyDescent="0.25">
      <c r="A51" s="20">
        <v>24.5</v>
      </c>
      <c r="B51" s="20">
        <v>40</v>
      </c>
      <c r="D51" s="20">
        <v>10.5</v>
      </c>
      <c r="E51" s="9">
        <f t="shared" si="5"/>
        <v>76.90000000000002</v>
      </c>
      <c r="F51" s="20">
        <f>+F48+0.33</f>
        <v>2.31</v>
      </c>
      <c r="G51" s="20">
        <f>+G48+0.33</f>
        <v>2.31</v>
      </c>
      <c r="H51" s="20">
        <f t="shared" si="7"/>
        <v>76.90000000000002</v>
      </c>
      <c r="I51" s="20">
        <v>10.5</v>
      </c>
      <c r="O51" s="18">
        <v>24.5</v>
      </c>
      <c r="P51" s="20">
        <f t="shared" si="1"/>
        <v>68.500000000000014</v>
      </c>
      <c r="Q51" s="20">
        <f t="shared" si="3"/>
        <v>1.2999999999999998</v>
      </c>
      <c r="R51" s="20">
        <v>10.5</v>
      </c>
      <c r="S51" s="9">
        <f t="shared" si="6"/>
        <v>76.90000000000002</v>
      </c>
      <c r="T51" s="20">
        <f>+T48+0.33</f>
        <v>2.31</v>
      </c>
      <c r="U51" s="20">
        <f>+U48+0.33</f>
        <v>2.31</v>
      </c>
      <c r="V51" s="20">
        <f t="shared" si="8"/>
        <v>76.90000000000002</v>
      </c>
      <c r="W51" s="20">
        <v>10.5</v>
      </c>
      <c r="X51" s="20">
        <v>88</v>
      </c>
    </row>
    <row r="52" spans="1:24" x14ac:dyDescent="0.25">
      <c r="A52" s="20">
        <v>25</v>
      </c>
      <c r="B52" s="20">
        <v>40</v>
      </c>
      <c r="D52" s="20">
        <v>11</v>
      </c>
      <c r="E52" s="20">
        <f t="shared" si="5"/>
        <v>74.590000000000018</v>
      </c>
      <c r="F52" s="20">
        <f t="shared" si="9"/>
        <v>2.31</v>
      </c>
      <c r="G52" s="20">
        <f t="shared" si="9"/>
        <v>2.31</v>
      </c>
      <c r="H52" s="20">
        <f t="shared" si="7"/>
        <v>74.590000000000018</v>
      </c>
      <c r="I52" s="20">
        <v>11</v>
      </c>
      <c r="O52" s="18">
        <v>25</v>
      </c>
      <c r="P52" s="20">
        <f t="shared" si="1"/>
        <v>67.050000000000011</v>
      </c>
      <c r="Q52" s="20">
        <f>+Q47+0.15</f>
        <v>1.4499999999999997</v>
      </c>
      <c r="R52" s="20">
        <v>11</v>
      </c>
      <c r="S52" s="20">
        <f t="shared" si="6"/>
        <v>74.590000000000018</v>
      </c>
      <c r="T52" s="20">
        <f t="shared" ref="T52:U52" si="22">+T49+0.33</f>
        <v>2.31</v>
      </c>
      <c r="U52" s="20">
        <f t="shared" si="22"/>
        <v>2.31</v>
      </c>
      <c r="V52" s="20">
        <f t="shared" si="8"/>
        <v>74.590000000000018</v>
      </c>
      <c r="W52" s="20">
        <v>11</v>
      </c>
      <c r="X52" s="20">
        <v>87</v>
      </c>
    </row>
    <row r="53" spans="1:24" x14ac:dyDescent="0.25">
      <c r="A53" s="20">
        <v>25.5</v>
      </c>
      <c r="B53" s="20">
        <v>40</v>
      </c>
      <c r="D53" s="20">
        <v>11.5</v>
      </c>
      <c r="E53" s="20">
        <f t="shared" si="5"/>
        <v>72.280000000000015</v>
      </c>
      <c r="F53" s="20">
        <f t="shared" si="9"/>
        <v>2.31</v>
      </c>
      <c r="G53" s="20">
        <f t="shared" si="9"/>
        <v>2.31</v>
      </c>
      <c r="H53" s="20">
        <f t="shared" si="7"/>
        <v>72.280000000000015</v>
      </c>
      <c r="I53" s="20">
        <v>11.5</v>
      </c>
      <c r="O53">
        <v>25.5</v>
      </c>
      <c r="P53" s="20">
        <f t="shared" si="1"/>
        <v>65.600000000000009</v>
      </c>
      <c r="Q53" s="20">
        <f t="shared" si="3"/>
        <v>1.4499999999999997</v>
      </c>
      <c r="R53" s="20">
        <v>11.5</v>
      </c>
      <c r="S53" s="20">
        <f t="shared" si="6"/>
        <v>72.280000000000015</v>
      </c>
      <c r="T53" s="20">
        <f t="shared" ref="T53:U53" si="23">+T50+0.33</f>
        <v>2.31</v>
      </c>
      <c r="U53" s="20">
        <f t="shared" si="23"/>
        <v>2.31</v>
      </c>
      <c r="V53" s="20">
        <f t="shared" si="8"/>
        <v>72.280000000000015</v>
      </c>
      <c r="W53" s="20">
        <v>11.5</v>
      </c>
      <c r="X53" s="20">
        <v>86</v>
      </c>
    </row>
    <row r="54" spans="1:24" x14ac:dyDescent="0.25">
      <c r="A54" s="20">
        <f>+A53+0.5</f>
        <v>26</v>
      </c>
      <c r="B54" s="20">
        <v>40</v>
      </c>
      <c r="D54" s="20">
        <v>12</v>
      </c>
      <c r="E54" s="20">
        <f t="shared" si="5"/>
        <v>69.640000000000015</v>
      </c>
      <c r="F54" s="20">
        <f>+F51+0.33</f>
        <v>2.64</v>
      </c>
      <c r="G54" s="20">
        <f>+G51+0.33</f>
        <v>2.64</v>
      </c>
      <c r="H54" s="20">
        <f t="shared" si="7"/>
        <v>69.640000000000015</v>
      </c>
      <c r="I54" s="20">
        <v>12</v>
      </c>
      <c r="O54" s="20">
        <v>26</v>
      </c>
      <c r="P54" s="20">
        <f t="shared" si="1"/>
        <v>64.150000000000006</v>
      </c>
      <c r="Q54" s="20">
        <f t="shared" si="3"/>
        <v>1.4499999999999997</v>
      </c>
      <c r="R54" s="20">
        <v>12</v>
      </c>
      <c r="S54" s="20">
        <f t="shared" si="6"/>
        <v>69.640000000000015</v>
      </c>
      <c r="T54" s="20">
        <f>+T51+0.33</f>
        <v>2.64</v>
      </c>
      <c r="U54" s="20">
        <f>+U51+0.33</f>
        <v>2.64</v>
      </c>
      <c r="V54" s="20">
        <f t="shared" si="8"/>
        <v>69.640000000000015</v>
      </c>
      <c r="W54" s="20">
        <v>12</v>
      </c>
      <c r="X54" s="20">
        <v>84</v>
      </c>
    </row>
    <row r="55" spans="1:24" x14ac:dyDescent="0.25">
      <c r="A55" s="20">
        <f t="shared" ref="A55:A64" si="24">+A54+0.5</f>
        <v>26.5</v>
      </c>
      <c r="B55" s="20">
        <v>40</v>
      </c>
      <c r="D55" s="20">
        <v>12.5</v>
      </c>
      <c r="E55" s="20">
        <f t="shared" si="5"/>
        <v>67.000000000000014</v>
      </c>
      <c r="F55" s="20">
        <f t="shared" si="9"/>
        <v>2.64</v>
      </c>
      <c r="G55" s="20">
        <f t="shared" si="9"/>
        <v>2.64</v>
      </c>
      <c r="H55" s="20">
        <f t="shared" si="7"/>
        <v>67.000000000000014</v>
      </c>
      <c r="I55" s="20">
        <v>12.5</v>
      </c>
      <c r="O55" s="20">
        <v>26.5</v>
      </c>
      <c r="P55" s="20">
        <f t="shared" si="1"/>
        <v>62.7</v>
      </c>
      <c r="Q55" s="20">
        <f t="shared" si="3"/>
        <v>1.4499999999999997</v>
      </c>
      <c r="R55" s="20">
        <v>12.5</v>
      </c>
      <c r="S55" s="20">
        <f t="shared" si="6"/>
        <v>67.000000000000014</v>
      </c>
      <c r="T55" s="20">
        <f t="shared" ref="T55:U55" si="25">+T52+0.33</f>
        <v>2.64</v>
      </c>
      <c r="U55" s="20">
        <f t="shared" si="25"/>
        <v>2.64</v>
      </c>
      <c r="V55" s="20">
        <f t="shared" si="8"/>
        <v>67.000000000000014</v>
      </c>
      <c r="W55" s="20">
        <v>12.5</v>
      </c>
      <c r="X55" s="20">
        <v>82</v>
      </c>
    </row>
    <row r="56" spans="1:24" x14ac:dyDescent="0.25">
      <c r="A56" s="20">
        <f t="shared" si="24"/>
        <v>27</v>
      </c>
      <c r="B56" s="20">
        <v>40</v>
      </c>
      <c r="D56" s="20">
        <v>13</v>
      </c>
      <c r="E56" s="20">
        <f t="shared" si="5"/>
        <v>64.360000000000014</v>
      </c>
      <c r="F56" s="20">
        <f t="shared" si="9"/>
        <v>2.64</v>
      </c>
      <c r="G56" s="20">
        <f t="shared" si="9"/>
        <v>2.64</v>
      </c>
      <c r="H56" s="20">
        <f t="shared" si="7"/>
        <v>64.360000000000014</v>
      </c>
      <c r="I56" s="20">
        <v>13</v>
      </c>
      <c r="O56" s="20">
        <v>27</v>
      </c>
      <c r="P56" s="20">
        <f t="shared" si="1"/>
        <v>61.25</v>
      </c>
      <c r="Q56" s="20">
        <f t="shared" si="3"/>
        <v>1.4499999999999997</v>
      </c>
      <c r="R56" s="20">
        <v>13</v>
      </c>
      <c r="S56" s="20">
        <f t="shared" si="6"/>
        <v>64.360000000000014</v>
      </c>
      <c r="T56" s="20">
        <f t="shared" ref="T56:U56" si="26">+T53+0.33</f>
        <v>2.64</v>
      </c>
      <c r="U56" s="20">
        <f t="shared" si="26"/>
        <v>2.64</v>
      </c>
      <c r="V56" s="20">
        <f t="shared" si="8"/>
        <v>64.360000000000014</v>
      </c>
      <c r="W56" s="20">
        <v>13</v>
      </c>
      <c r="X56" s="20">
        <v>80</v>
      </c>
    </row>
    <row r="57" spans="1:24" x14ac:dyDescent="0.25">
      <c r="A57" s="20">
        <f t="shared" si="24"/>
        <v>27.5</v>
      </c>
      <c r="B57" s="20">
        <v>40</v>
      </c>
      <c r="D57" s="20">
        <v>13.5</v>
      </c>
      <c r="E57" s="20">
        <f t="shared" si="5"/>
        <v>61.390000000000015</v>
      </c>
      <c r="F57" s="20">
        <f>+F54+0.33</f>
        <v>2.97</v>
      </c>
      <c r="G57" s="20">
        <f>+G54+0.33</f>
        <v>2.97</v>
      </c>
      <c r="H57" s="20">
        <f t="shared" si="7"/>
        <v>61.390000000000015</v>
      </c>
      <c r="I57" s="20">
        <v>13.5</v>
      </c>
      <c r="O57" s="20">
        <v>27.5</v>
      </c>
      <c r="P57" s="20">
        <f t="shared" si="1"/>
        <v>59.65</v>
      </c>
      <c r="Q57" s="20">
        <f>+Q52+0.15</f>
        <v>1.5999999999999996</v>
      </c>
      <c r="R57" s="20">
        <v>13.5</v>
      </c>
      <c r="S57" s="20">
        <f t="shared" si="6"/>
        <v>61.390000000000015</v>
      </c>
      <c r="T57" s="20">
        <f>+T54+0.33</f>
        <v>2.97</v>
      </c>
      <c r="U57" s="20">
        <f>+U54+0.33</f>
        <v>2.97</v>
      </c>
      <c r="V57" s="20">
        <f t="shared" si="8"/>
        <v>61.390000000000015</v>
      </c>
      <c r="W57" s="20">
        <v>13.5</v>
      </c>
      <c r="X57" s="20">
        <v>77</v>
      </c>
    </row>
    <row r="58" spans="1:24" x14ac:dyDescent="0.25">
      <c r="A58" s="20">
        <f t="shared" si="24"/>
        <v>28</v>
      </c>
      <c r="B58" s="20">
        <v>40</v>
      </c>
      <c r="D58" s="20">
        <v>14</v>
      </c>
      <c r="E58" s="20">
        <f t="shared" si="5"/>
        <v>58.420000000000016</v>
      </c>
      <c r="F58" s="20">
        <f t="shared" si="9"/>
        <v>2.97</v>
      </c>
      <c r="G58" s="20">
        <f t="shared" si="9"/>
        <v>2.97</v>
      </c>
      <c r="H58" s="20">
        <f t="shared" si="7"/>
        <v>58.420000000000016</v>
      </c>
      <c r="I58" s="20">
        <v>14</v>
      </c>
      <c r="O58" s="20">
        <v>28</v>
      </c>
      <c r="P58" s="20">
        <f t="shared" si="1"/>
        <v>58.05</v>
      </c>
      <c r="Q58" s="20">
        <f t="shared" si="3"/>
        <v>1.5999999999999996</v>
      </c>
      <c r="R58" s="20">
        <v>14</v>
      </c>
      <c r="S58" s="20">
        <f t="shared" si="6"/>
        <v>58.420000000000016</v>
      </c>
      <c r="T58" s="20">
        <f t="shared" ref="T58:U58" si="27">+T55+0.33</f>
        <v>2.97</v>
      </c>
      <c r="U58" s="20">
        <f t="shared" si="27"/>
        <v>2.97</v>
      </c>
      <c r="V58" s="20">
        <f t="shared" si="8"/>
        <v>58.420000000000016</v>
      </c>
      <c r="W58" s="20">
        <v>14</v>
      </c>
      <c r="X58" s="20">
        <v>74</v>
      </c>
    </row>
    <row r="59" spans="1:24" x14ac:dyDescent="0.25">
      <c r="A59" s="20">
        <f t="shared" si="24"/>
        <v>28.5</v>
      </c>
      <c r="B59" s="20">
        <v>40</v>
      </c>
      <c r="D59" s="20">
        <v>14.5</v>
      </c>
      <c r="E59" s="20">
        <f t="shared" si="5"/>
        <v>55.450000000000017</v>
      </c>
      <c r="F59" s="20">
        <f t="shared" si="9"/>
        <v>2.97</v>
      </c>
      <c r="G59" s="20">
        <f t="shared" si="9"/>
        <v>2.97</v>
      </c>
      <c r="H59" s="20">
        <f t="shared" si="7"/>
        <v>55.450000000000017</v>
      </c>
      <c r="I59" s="20">
        <v>14.5</v>
      </c>
      <c r="O59" s="20">
        <v>28.5</v>
      </c>
      <c r="P59" s="20">
        <f t="shared" si="1"/>
        <v>56.449999999999996</v>
      </c>
      <c r="Q59" s="20">
        <f t="shared" si="3"/>
        <v>1.5999999999999996</v>
      </c>
      <c r="R59" s="20">
        <v>14.5</v>
      </c>
      <c r="S59" s="20">
        <f t="shared" si="6"/>
        <v>55.450000000000017</v>
      </c>
      <c r="T59" s="20">
        <f t="shared" ref="T59:U59" si="28">+T56+0.33</f>
        <v>2.97</v>
      </c>
      <c r="U59" s="20">
        <f t="shared" si="28"/>
        <v>2.97</v>
      </c>
      <c r="V59" s="20">
        <f t="shared" si="8"/>
        <v>55.450000000000017</v>
      </c>
      <c r="W59" s="20">
        <v>14.5</v>
      </c>
      <c r="X59" s="20">
        <v>70</v>
      </c>
    </row>
    <row r="60" spans="1:24" x14ac:dyDescent="0.25">
      <c r="A60" s="20">
        <f t="shared" si="24"/>
        <v>29</v>
      </c>
      <c r="B60" s="20">
        <v>40</v>
      </c>
      <c r="D60" s="20">
        <v>15</v>
      </c>
      <c r="E60" s="20">
        <f t="shared" si="5"/>
        <v>52.15000000000002</v>
      </c>
      <c r="F60" s="20">
        <f>+F57+0.33</f>
        <v>3.3000000000000003</v>
      </c>
      <c r="G60" s="20">
        <f>+G57+0.33</f>
        <v>3.3000000000000003</v>
      </c>
      <c r="H60" s="20">
        <f t="shared" si="7"/>
        <v>52.15000000000002</v>
      </c>
      <c r="I60" s="20">
        <v>15</v>
      </c>
      <c r="O60" s="20">
        <v>29</v>
      </c>
      <c r="P60" s="20">
        <f t="shared" si="1"/>
        <v>54.849999999999994</v>
      </c>
      <c r="Q60" s="20">
        <f t="shared" si="3"/>
        <v>1.5999999999999996</v>
      </c>
      <c r="R60" s="20">
        <v>15</v>
      </c>
      <c r="S60" s="20">
        <f t="shared" si="6"/>
        <v>52.15000000000002</v>
      </c>
      <c r="T60" s="20">
        <f>+T57+0.33</f>
        <v>3.3000000000000003</v>
      </c>
      <c r="U60" s="20">
        <f>+U57+0.33</f>
        <v>3.3000000000000003</v>
      </c>
      <c r="V60" s="20">
        <f t="shared" si="8"/>
        <v>52.15000000000002</v>
      </c>
      <c r="W60" s="20">
        <v>15</v>
      </c>
      <c r="X60" s="20">
        <v>66</v>
      </c>
    </row>
    <row r="61" spans="1:24" x14ac:dyDescent="0.25">
      <c r="A61" s="20">
        <f t="shared" si="24"/>
        <v>29.5</v>
      </c>
      <c r="B61" s="20">
        <v>40</v>
      </c>
      <c r="D61" s="20">
        <v>15.5</v>
      </c>
      <c r="E61" s="20">
        <f t="shared" si="5"/>
        <v>48.850000000000023</v>
      </c>
      <c r="F61" s="20">
        <f t="shared" si="9"/>
        <v>3.3000000000000003</v>
      </c>
      <c r="G61" s="20">
        <f t="shared" si="9"/>
        <v>3.3000000000000003</v>
      </c>
      <c r="H61" s="20">
        <f t="shared" si="7"/>
        <v>48.850000000000023</v>
      </c>
      <c r="I61" s="20">
        <v>15.5</v>
      </c>
      <c r="O61" s="20">
        <v>29.5</v>
      </c>
      <c r="P61" s="20">
        <f t="shared" si="1"/>
        <v>53.249999999999993</v>
      </c>
      <c r="Q61" s="20">
        <f t="shared" si="3"/>
        <v>1.5999999999999996</v>
      </c>
      <c r="R61" s="20">
        <v>15.5</v>
      </c>
      <c r="S61" s="20">
        <f t="shared" si="6"/>
        <v>48.850000000000023</v>
      </c>
      <c r="T61" s="20">
        <f t="shared" ref="T61:U61" si="29">+T58+0.33</f>
        <v>3.3000000000000003</v>
      </c>
      <c r="U61" s="20">
        <f t="shared" si="29"/>
        <v>3.3000000000000003</v>
      </c>
      <c r="V61" s="20">
        <f t="shared" si="8"/>
        <v>48.850000000000023</v>
      </c>
      <c r="W61" s="20">
        <v>15.5</v>
      </c>
      <c r="X61" s="20">
        <v>61</v>
      </c>
    </row>
    <row r="62" spans="1:24" x14ac:dyDescent="0.25">
      <c r="A62" s="20">
        <f t="shared" si="24"/>
        <v>30</v>
      </c>
      <c r="B62" s="20">
        <v>40</v>
      </c>
      <c r="D62" s="20">
        <v>16</v>
      </c>
      <c r="E62" s="9">
        <f t="shared" si="5"/>
        <v>45.550000000000026</v>
      </c>
      <c r="F62" s="20">
        <f t="shared" si="9"/>
        <v>3.3000000000000003</v>
      </c>
      <c r="G62" s="20">
        <f t="shared" si="9"/>
        <v>3.3000000000000003</v>
      </c>
      <c r="H62" s="20">
        <f t="shared" si="7"/>
        <v>45.550000000000026</v>
      </c>
      <c r="I62" s="20">
        <v>16</v>
      </c>
      <c r="O62" s="20">
        <v>30</v>
      </c>
      <c r="P62" s="20">
        <f t="shared" si="1"/>
        <v>51.499999999999993</v>
      </c>
      <c r="Q62" s="20">
        <f>+Q57+0.15</f>
        <v>1.7499999999999996</v>
      </c>
      <c r="R62" s="20">
        <v>16</v>
      </c>
      <c r="S62" s="9">
        <f t="shared" si="6"/>
        <v>45.550000000000026</v>
      </c>
      <c r="T62" s="20">
        <f t="shared" ref="T62:U62" si="30">+T59+0.33</f>
        <v>3.3000000000000003</v>
      </c>
      <c r="U62" s="20">
        <f t="shared" si="30"/>
        <v>3.3000000000000003</v>
      </c>
      <c r="V62" s="20">
        <f t="shared" si="8"/>
        <v>45.550000000000026</v>
      </c>
      <c r="W62" s="20">
        <v>16</v>
      </c>
      <c r="X62" s="20">
        <v>56</v>
      </c>
    </row>
    <row r="63" spans="1:24" x14ac:dyDescent="0.25">
      <c r="A63" s="20">
        <f t="shared" si="24"/>
        <v>30.5</v>
      </c>
      <c r="B63" s="20">
        <v>40</v>
      </c>
      <c r="D63" s="20">
        <v>16.5</v>
      </c>
      <c r="E63" s="20">
        <f t="shared" si="5"/>
        <v>41.920000000000023</v>
      </c>
      <c r="F63" s="20">
        <f>+F60+0.33</f>
        <v>3.6300000000000003</v>
      </c>
      <c r="G63" s="20">
        <f>+G60+0.33</f>
        <v>3.6300000000000003</v>
      </c>
      <c r="H63" s="20">
        <f t="shared" si="7"/>
        <v>41.920000000000023</v>
      </c>
      <c r="I63" s="20">
        <v>16.5</v>
      </c>
      <c r="O63" s="20">
        <v>30.5</v>
      </c>
      <c r="P63" s="20">
        <f t="shared" si="1"/>
        <v>49.749999999999993</v>
      </c>
      <c r="Q63" s="20">
        <f t="shared" si="3"/>
        <v>1.7499999999999996</v>
      </c>
      <c r="R63" s="20">
        <v>16.5</v>
      </c>
      <c r="S63" s="20">
        <f t="shared" si="6"/>
        <v>41.920000000000023</v>
      </c>
      <c r="T63" s="20">
        <f>+T60+0.33</f>
        <v>3.6300000000000003</v>
      </c>
      <c r="U63" s="20">
        <f>+U60+0.33</f>
        <v>3.6300000000000003</v>
      </c>
      <c r="V63" s="20">
        <f t="shared" si="8"/>
        <v>41.920000000000023</v>
      </c>
      <c r="W63" s="20">
        <v>16.5</v>
      </c>
      <c r="X63" s="20">
        <v>52</v>
      </c>
    </row>
    <row r="64" spans="1:24" x14ac:dyDescent="0.25">
      <c r="A64" s="20">
        <f t="shared" si="24"/>
        <v>31</v>
      </c>
      <c r="B64" s="20">
        <v>40</v>
      </c>
      <c r="D64" s="20">
        <v>17</v>
      </c>
      <c r="E64" s="20">
        <v>40</v>
      </c>
      <c r="F64" s="20">
        <f t="shared" si="9"/>
        <v>3.6300000000000003</v>
      </c>
      <c r="G64" s="20">
        <f t="shared" si="9"/>
        <v>3.6300000000000003</v>
      </c>
      <c r="H64" s="20">
        <f t="shared" si="7"/>
        <v>38.29000000000002</v>
      </c>
      <c r="I64" s="20">
        <v>17</v>
      </c>
      <c r="O64" s="20">
        <v>31</v>
      </c>
      <c r="P64" s="20">
        <f t="shared" si="1"/>
        <v>47.999999999999993</v>
      </c>
      <c r="Q64" s="20">
        <f t="shared" si="3"/>
        <v>1.7499999999999996</v>
      </c>
      <c r="R64" s="20">
        <v>17</v>
      </c>
      <c r="S64" s="20">
        <v>40</v>
      </c>
      <c r="T64" s="20">
        <f t="shared" ref="T64:U64" si="31">+T61+0.33</f>
        <v>3.6300000000000003</v>
      </c>
      <c r="U64" s="20">
        <f t="shared" si="31"/>
        <v>3.6300000000000003</v>
      </c>
      <c r="V64" s="20">
        <f t="shared" si="8"/>
        <v>38.29000000000002</v>
      </c>
      <c r="W64" s="20">
        <v>17</v>
      </c>
      <c r="X64" s="20">
        <v>49</v>
      </c>
    </row>
    <row r="65" spans="4:24" x14ac:dyDescent="0.25">
      <c r="D65" s="20">
        <v>17.5</v>
      </c>
      <c r="E65" s="20">
        <v>40</v>
      </c>
      <c r="F65" s="20">
        <f t="shared" si="9"/>
        <v>3.6300000000000003</v>
      </c>
      <c r="G65" s="20">
        <f t="shared" si="9"/>
        <v>3.6300000000000003</v>
      </c>
      <c r="H65" s="20">
        <f t="shared" si="7"/>
        <v>34.660000000000018</v>
      </c>
      <c r="I65" s="20">
        <v>17.5</v>
      </c>
      <c r="O65" s="20">
        <v>31.5</v>
      </c>
      <c r="P65" s="20">
        <f t="shared" si="1"/>
        <v>46.249999999999993</v>
      </c>
      <c r="Q65" s="20">
        <f t="shared" si="3"/>
        <v>1.7499999999999996</v>
      </c>
      <c r="R65" s="20">
        <v>17.5</v>
      </c>
      <c r="S65" s="20">
        <v>40</v>
      </c>
      <c r="T65" s="20">
        <f t="shared" ref="T65:U65" si="32">+T62+0.33</f>
        <v>3.6300000000000003</v>
      </c>
      <c r="U65" s="20">
        <f t="shared" si="32"/>
        <v>3.6300000000000003</v>
      </c>
      <c r="V65" s="20">
        <f t="shared" si="8"/>
        <v>34.660000000000018</v>
      </c>
      <c r="W65" s="20">
        <v>17.5</v>
      </c>
      <c r="X65" s="20">
        <v>46</v>
      </c>
    </row>
    <row r="66" spans="4:24" x14ac:dyDescent="0.25">
      <c r="D66" s="20">
        <v>18</v>
      </c>
      <c r="E66" s="20">
        <v>40</v>
      </c>
      <c r="F66" s="20">
        <f>+F63+0.33</f>
        <v>3.9600000000000004</v>
      </c>
      <c r="G66" s="20">
        <f>+G63+0.33</f>
        <v>3.9600000000000004</v>
      </c>
      <c r="H66" s="20">
        <f t="shared" si="7"/>
        <v>30.700000000000017</v>
      </c>
      <c r="I66" s="20">
        <v>18</v>
      </c>
      <c r="O66" s="20">
        <v>32</v>
      </c>
      <c r="P66" s="20">
        <f t="shared" si="1"/>
        <v>44.499999999999993</v>
      </c>
      <c r="Q66" s="20">
        <f t="shared" si="3"/>
        <v>1.7499999999999996</v>
      </c>
      <c r="R66" s="20">
        <v>18</v>
      </c>
      <c r="S66" s="20">
        <v>40</v>
      </c>
      <c r="T66" s="20">
        <f>+T63+0.33</f>
        <v>3.9600000000000004</v>
      </c>
      <c r="U66" s="20">
        <f>+U63+0.33</f>
        <v>3.9600000000000004</v>
      </c>
      <c r="V66" s="20">
        <f t="shared" si="8"/>
        <v>30.700000000000017</v>
      </c>
      <c r="W66" s="20">
        <v>18</v>
      </c>
      <c r="X66" s="20">
        <v>44</v>
      </c>
    </row>
    <row r="67" spans="4:24" x14ac:dyDescent="0.25">
      <c r="D67" s="20">
        <v>18.5</v>
      </c>
      <c r="E67" s="20">
        <v>40</v>
      </c>
      <c r="F67" s="20">
        <f t="shared" si="9"/>
        <v>3.9600000000000004</v>
      </c>
      <c r="G67" s="20">
        <f t="shared" si="9"/>
        <v>3.9600000000000004</v>
      </c>
      <c r="H67" s="20">
        <f t="shared" si="7"/>
        <v>26.740000000000016</v>
      </c>
      <c r="I67" s="20">
        <v>18.5</v>
      </c>
      <c r="O67" s="20">
        <v>32.5</v>
      </c>
      <c r="P67" s="20">
        <f t="shared" si="1"/>
        <v>42.599999999999994</v>
      </c>
      <c r="Q67" s="20">
        <f>+Q62+0.15</f>
        <v>1.8999999999999995</v>
      </c>
      <c r="R67" s="20">
        <v>18.5</v>
      </c>
      <c r="S67" s="20">
        <v>40</v>
      </c>
      <c r="T67" s="20">
        <f t="shared" ref="T67:U67" si="33">+T64+0.33</f>
        <v>3.9600000000000004</v>
      </c>
      <c r="U67" s="20">
        <f t="shared" si="33"/>
        <v>3.9600000000000004</v>
      </c>
      <c r="V67" s="20">
        <f t="shared" si="8"/>
        <v>26.740000000000016</v>
      </c>
      <c r="W67" s="20">
        <v>18.5</v>
      </c>
      <c r="X67" s="20">
        <v>42.000000000000085</v>
      </c>
    </row>
    <row r="68" spans="4:24" x14ac:dyDescent="0.25">
      <c r="D68" s="20">
        <v>19</v>
      </c>
      <c r="E68" s="20">
        <v>40</v>
      </c>
      <c r="F68" s="20">
        <f t="shared" si="9"/>
        <v>3.9600000000000004</v>
      </c>
      <c r="G68" s="20">
        <f t="shared" si="9"/>
        <v>3.9600000000000004</v>
      </c>
      <c r="H68" s="20">
        <f t="shared" si="7"/>
        <v>22.780000000000015</v>
      </c>
      <c r="I68" s="20">
        <v>19</v>
      </c>
      <c r="O68" s="20">
        <v>33</v>
      </c>
      <c r="P68" s="20">
        <f t="shared" si="1"/>
        <v>40.699999999999996</v>
      </c>
      <c r="Q68" s="20">
        <f t="shared" si="3"/>
        <v>1.8999999999999995</v>
      </c>
      <c r="R68" s="20">
        <v>19</v>
      </c>
      <c r="S68" s="20">
        <v>40</v>
      </c>
      <c r="T68" s="20">
        <f t="shared" ref="T68:U68" si="34">+T65+0.33</f>
        <v>3.9600000000000004</v>
      </c>
      <c r="U68" s="20">
        <f t="shared" si="34"/>
        <v>3.9600000000000004</v>
      </c>
      <c r="V68" s="20">
        <f t="shared" si="8"/>
        <v>22.780000000000015</v>
      </c>
      <c r="W68" s="20">
        <v>19</v>
      </c>
      <c r="X68" s="20">
        <v>40</v>
      </c>
    </row>
    <row r="69" spans="4:24" x14ac:dyDescent="0.25">
      <c r="D69" s="20">
        <v>19.5</v>
      </c>
      <c r="E69" s="20">
        <v>40</v>
      </c>
      <c r="F69" s="20">
        <f>+F66+0.33</f>
        <v>4.29</v>
      </c>
      <c r="G69" s="20">
        <f>+G66+0.33</f>
        <v>4.29</v>
      </c>
      <c r="H69" s="20">
        <f t="shared" si="7"/>
        <v>18.490000000000016</v>
      </c>
      <c r="I69" s="20">
        <v>19.5</v>
      </c>
      <c r="O69" s="20">
        <v>33.5</v>
      </c>
      <c r="P69" s="20">
        <f t="shared" si="1"/>
        <v>38.799999999999997</v>
      </c>
      <c r="Q69" s="20">
        <f t="shared" si="3"/>
        <v>1.8999999999999995</v>
      </c>
      <c r="R69" s="20">
        <v>19.5</v>
      </c>
      <c r="S69" s="20">
        <v>40</v>
      </c>
      <c r="T69" s="20">
        <f>+T66+0.33</f>
        <v>4.29</v>
      </c>
      <c r="U69" s="20">
        <f>+U66+0.33</f>
        <v>4.29</v>
      </c>
      <c r="V69" s="20">
        <f t="shared" si="8"/>
        <v>18.490000000000016</v>
      </c>
      <c r="W69" s="20">
        <v>19.5</v>
      </c>
      <c r="X69" s="20">
        <v>37</v>
      </c>
    </row>
    <row r="70" spans="4:24" x14ac:dyDescent="0.25">
      <c r="D70" s="20">
        <v>20</v>
      </c>
      <c r="E70" s="20">
        <v>40</v>
      </c>
      <c r="F70" s="20">
        <f t="shared" si="9"/>
        <v>4.29</v>
      </c>
      <c r="G70" s="20">
        <f t="shared" si="9"/>
        <v>4.29</v>
      </c>
      <c r="H70" s="20">
        <f t="shared" si="7"/>
        <v>14.200000000000017</v>
      </c>
      <c r="I70" s="20">
        <v>20</v>
      </c>
      <c r="O70" s="20">
        <v>34</v>
      </c>
      <c r="P70" s="20">
        <f t="shared" si="1"/>
        <v>36.9</v>
      </c>
      <c r="Q70" s="20">
        <f t="shared" si="3"/>
        <v>1.8999999999999995</v>
      </c>
      <c r="R70" s="20">
        <v>20</v>
      </c>
      <c r="S70" s="20">
        <v>40</v>
      </c>
      <c r="T70" s="20">
        <f t="shared" ref="T70:U70" si="35">+T67+0.33</f>
        <v>4.29</v>
      </c>
      <c r="U70" s="20">
        <f t="shared" si="35"/>
        <v>4.29</v>
      </c>
      <c r="V70" s="20">
        <f t="shared" si="8"/>
        <v>14.200000000000017</v>
      </c>
      <c r="W70" s="20">
        <v>20</v>
      </c>
      <c r="X70" s="20">
        <v>34</v>
      </c>
    </row>
    <row r="71" spans="4:24" x14ac:dyDescent="0.25">
      <c r="D71" s="20">
        <v>20.5</v>
      </c>
      <c r="E71" s="20">
        <v>40</v>
      </c>
      <c r="F71" s="20">
        <f t="shared" si="9"/>
        <v>4.29</v>
      </c>
      <c r="G71" s="20">
        <f t="shared" si="9"/>
        <v>4.29</v>
      </c>
      <c r="H71" s="20">
        <f t="shared" si="7"/>
        <v>9.9100000000000179</v>
      </c>
      <c r="I71" s="20">
        <v>20.5</v>
      </c>
      <c r="O71" s="20">
        <v>34.5</v>
      </c>
      <c r="P71" s="20">
        <f t="shared" si="1"/>
        <v>35</v>
      </c>
      <c r="Q71" s="20">
        <f t="shared" si="3"/>
        <v>1.8999999999999995</v>
      </c>
      <c r="R71" s="20">
        <v>20.5</v>
      </c>
      <c r="S71" s="20">
        <v>40</v>
      </c>
      <c r="T71" s="20">
        <f t="shared" ref="T71:U71" si="36">+T68+0.33</f>
        <v>4.29</v>
      </c>
      <c r="U71" s="20">
        <f t="shared" si="36"/>
        <v>4.29</v>
      </c>
      <c r="V71" s="20">
        <f t="shared" si="8"/>
        <v>9.9100000000000179</v>
      </c>
      <c r="W71" s="20">
        <v>20.5</v>
      </c>
      <c r="X71" s="20">
        <v>33</v>
      </c>
    </row>
    <row r="72" spans="4:24" x14ac:dyDescent="0.25">
      <c r="D72" s="20">
        <v>21</v>
      </c>
      <c r="E72" s="20">
        <v>40</v>
      </c>
      <c r="F72" s="20">
        <f>+F69+0.33</f>
        <v>4.62</v>
      </c>
      <c r="G72" s="20">
        <f>+G69+0.33</f>
        <v>4.62</v>
      </c>
      <c r="H72" s="20">
        <f t="shared" si="7"/>
        <v>5.2900000000000178</v>
      </c>
      <c r="I72" s="20">
        <v>21</v>
      </c>
      <c r="O72" s="20">
        <v>35</v>
      </c>
      <c r="P72" s="20">
        <f t="shared" si="1"/>
        <v>32.950000000000003</v>
      </c>
      <c r="Q72" s="20">
        <f>+Q67+0.15</f>
        <v>2.0499999999999994</v>
      </c>
      <c r="R72" s="20">
        <v>21</v>
      </c>
      <c r="S72" s="20">
        <v>40</v>
      </c>
      <c r="T72" s="20">
        <f>+T69+0.33</f>
        <v>4.62</v>
      </c>
      <c r="U72" s="20">
        <f>+U69+0.33</f>
        <v>4.62</v>
      </c>
      <c r="V72" s="20">
        <f t="shared" si="8"/>
        <v>5.2900000000000178</v>
      </c>
      <c r="W72" s="20">
        <v>21</v>
      </c>
      <c r="X72" s="20">
        <v>30</v>
      </c>
    </row>
    <row r="73" spans="4:24" x14ac:dyDescent="0.25">
      <c r="D73" s="20">
        <v>21.5</v>
      </c>
      <c r="E73" s="20">
        <v>40</v>
      </c>
      <c r="F73" s="20">
        <f t="shared" si="9"/>
        <v>4.62</v>
      </c>
      <c r="G73" s="20">
        <f t="shared" si="9"/>
        <v>4.62</v>
      </c>
      <c r="H73" s="20">
        <f t="shared" si="7"/>
        <v>0.67000000000001769</v>
      </c>
      <c r="I73" s="20">
        <v>21.5</v>
      </c>
      <c r="O73" s="20">
        <v>35.5</v>
      </c>
      <c r="P73" s="20">
        <f t="shared" si="1"/>
        <v>30.900000000000002</v>
      </c>
      <c r="Q73" s="20">
        <f t="shared" si="3"/>
        <v>2.0499999999999994</v>
      </c>
      <c r="R73" s="20">
        <v>21.5</v>
      </c>
      <c r="S73" s="20">
        <v>40</v>
      </c>
      <c r="T73" s="20">
        <f t="shared" ref="T73:U73" si="37">+T70+0.33</f>
        <v>4.62</v>
      </c>
      <c r="U73" s="20">
        <f t="shared" si="37"/>
        <v>4.62</v>
      </c>
      <c r="V73" s="20">
        <f t="shared" si="8"/>
        <v>0.67000000000001769</v>
      </c>
      <c r="W73" s="20">
        <v>21.5</v>
      </c>
      <c r="X73" s="20">
        <v>27</v>
      </c>
    </row>
    <row r="74" spans="4:24" x14ac:dyDescent="0.25">
      <c r="D74" s="20"/>
      <c r="E74" s="20"/>
      <c r="F74" s="20"/>
      <c r="G74" s="20"/>
      <c r="H74" s="20"/>
      <c r="I74" s="20"/>
      <c r="O74" s="20">
        <v>36</v>
      </c>
      <c r="P74" s="20">
        <f t="shared" si="1"/>
        <v>28.85</v>
      </c>
      <c r="Q74" s="20">
        <f t="shared" si="3"/>
        <v>2.0499999999999994</v>
      </c>
      <c r="X74" s="20">
        <v>24</v>
      </c>
    </row>
    <row r="75" spans="4:24" x14ac:dyDescent="0.25">
      <c r="D75" s="20"/>
      <c r="E75" s="20"/>
      <c r="F75" s="20"/>
      <c r="G75" s="20"/>
      <c r="H75" s="20"/>
      <c r="I75" s="20"/>
      <c r="O75" s="20">
        <v>36.5</v>
      </c>
      <c r="P75" s="20">
        <f t="shared" ref="P75:P138" si="38">+P74-Q75</f>
        <v>26.8</v>
      </c>
      <c r="Q75" s="20">
        <f t="shared" si="3"/>
        <v>2.0499999999999994</v>
      </c>
      <c r="X75" s="20">
        <v>21</v>
      </c>
    </row>
    <row r="76" spans="4:24" x14ac:dyDescent="0.25">
      <c r="D76" s="20"/>
      <c r="E76" s="20"/>
      <c r="F76" s="20"/>
      <c r="G76" s="20"/>
      <c r="H76" s="20"/>
      <c r="I76" s="20"/>
      <c r="O76" s="20">
        <v>37</v>
      </c>
      <c r="P76" s="20">
        <f t="shared" si="38"/>
        <v>24.75</v>
      </c>
      <c r="Q76" s="20">
        <f t="shared" si="3"/>
        <v>2.0499999999999994</v>
      </c>
      <c r="X76" s="20">
        <v>18</v>
      </c>
    </row>
    <row r="77" spans="4:24" x14ac:dyDescent="0.25">
      <c r="D77" s="20"/>
      <c r="E77" s="20"/>
      <c r="F77" s="20"/>
      <c r="G77" s="20"/>
      <c r="H77" s="20"/>
      <c r="I77" s="20"/>
      <c r="O77" s="20">
        <v>37.5</v>
      </c>
      <c r="P77" s="20">
        <f t="shared" si="38"/>
        <v>22.55</v>
      </c>
      <c r="Q77" s="20">
        <f>+Q72+0.15</f>
        <v>2.1999999999999993</v>
      </c>
      <c r="X77" s="20">
        <v>15</v>
      </c>
    </row>
    <row r="78" spans="4:24" x14ac:dyDescent="0.25">
      <c r="D78" s="20"/>
      <c r="E78" s="20"/>
      <c r="F78" s="20"/>
      <c r="G78" s="20"/>
      <c r="H78" s="20"/>
      <c r="I78" s="20"/>
      <c r="O78" s="20">
        <v>38</v>
      </c>
      <c r="P78" s="20">
        <f t="shared" si="38"/>
        <v>20.350000000000001</v>
      </c>
      <c r="Q78" s="20">
        <f t="shared" si="3"/>
        <v>2.1999999999999993</v>
      </c>
      <c r="X78" s="20">
        <v>12</v>
      </c>
    </row>
    <row r="79" spans="4:24" x14ac:dyDescent="0.25">
      <c r="D79" s="20"/>
      <c r="E79" s="20"/>
      <c r="F79" s="20"/>
      <c r="G79" s="20"/>
      <c r="H79" s="20"/>
      <c r="I79" s="20"/>
      <c r="O79" s="20">
        <v>38.5</v>
      </c>
      <c r="P79" s="20">
        <f t="shared" si="38"/>
        <v>18.150000000000002</v>
      </c>
      <c r="Q79" s="20">
        <f t="shared" si="3"/>
        <v>2.1999999999999993</v>
      </c>
      <c r="X79" s="20">
        <v>9</v>
      </c>
    </row>
    <row r="80" spans="4:24" x14ac:dyDescent="0.25">
      <c r="D80" s="20"/>
      <c r="E80" s="20"/>
      <c r="F80" s="20"/>
      <c r="G80" s="20"/>
      <c r="H80" s="20"/>
      <c r="I80" s="20"/>
      <c r="O80" s="20">
        <v>39</v>
      </c>
      <c r="P80" s="20">
        <f t="shared" si="38"/>
        <v>15.950000000000003</v>
      </c>
      <c r="Q80" s="20">
        <f t="shared" si="3"/>
        <v>2.1999999999999993</v>
      </c>
      <c r="X80" s="20">
        <v>6</v>
      </c>
    </row>
    <row r="81" spans="4:17" x14ac:dyDescent="0.25">
      <c r="D81" s="20"/>
      <c r="E81" s="20"/>
      <c r="F81" s="20"/>
      <c r="G81" s="20"/>
      <c r="H81" s="20"/>
      <c r="I81" s="20"/>
      <c r="O81" s="20">
        <v>39.5</v>
      </c>
      <c r="P81" s="20">
        <f t="shared" si="38"/>
        <v>13.750000000000004</v>
      </c>
      <c r="Q81" s="20">
        <f t="shared" si="3"/>
        <v>2.1999999999999993</v>
      </c>
    </row>
    <row r="82" spans="4:17" x14ac:dyDescent="0.25">
      <c r="D82" s="20"/>
      <c r="E82" s="20"/>
      <c r="F82" s="20"/>
      <c r="G82" s="20"/>
      <c r="H82" s="20"/>
      <c r="I82" s="20"/>
      <c r="O82" s="20">
        <v>40</v>
      </c>
      <c r="P82" s="20">
        <f t="shared" si="38"/>
        <v>11.400000000000004</v>
      </c>
      <c r="Q82" s="20">
        <f>+Q77+0.15</f>
        <v>2.3499999999999992</v>
      </c>
    </row>
    <row r="83" spans="4:17" x14ac:dyDescent="0.25">
      <c r="D83" s="20"/>
      <c r="E83" s="20"/>
      <c r="F83" s="20"/>
      <c r="G83" s="20"/>
      <c r="H83" s="20"/>
      <c r="I83" s="20"/>
      <c r="O83" s="20">
        <v>40.5</v>
      </c>
      <c r="P83" s="20">
        <f t="shared" si="38"/>
        <v>9.0500000000000043</v>
      </c>
      <c r="Q83" s="20">
        <f t="shared" ref="Q83:Q146" si="39">+Q78+0.15</f>
        <v>2.3499999999999992</v>
      </c>
    </row>
    <row r="84" spans="4:17" x14ac:dyDescent="0.25">
      <c r="D84" s="20"/>
      <c r="E84" s="20"/>
      <c r="F84" s="20"/>
      <c r="G84" s="20"/>
      <c r="H84" s="20"/>
      <c r="I84" s="20"/>
      <c r="O84" s="20">
        <v>41</v>
      </c>
      <c r="P84" s="20">
        <f t="shared" si="38"/>
        <v>6.7000000000000046</v>
      </c>
      <c r="Q84" s="20">
        <f t="shared" si="39"/>
        <v>2.3499999999999992</v>
      </c>
    </row>
    <row r="85" spans="4:17" x14ac:dyDescent="0.25">
      <c r="D85" s="20"/>
      <c r="E85" s="20"/>
      <c r="F85" s="20"/>
      <c r="G85" s="20"/>
      <c r="H85" s="20"/>
      <c r="I85" s="20"/>
      <c r="O85" s="20">
        <v>41.5</v>
      </c>
      <c r="P85" s="20">
        <f t="shared" si="38"/>
        <v>4.350000000000005</v>
      </c>
      <c r="Q85" s="20">
        <f t="shared" si="39"/>
        <v>2.3499999999999992</v>
      </c>
    </row>
    <row r="86" spans="4:17" x14ac:dyDescent="0.25">
      <c r="D86" s="20"/>
      <c r="E86" s="20"/>
      <c r="F86" s="20"/>
      <c r="G86" s="20"/>
      <c r="H86" s="20"/>
      <c r="I86" s="20"/>
      <c r="O86" s="20">
        <v>42</v>
      </c>
      <c r="P86" s="20">
        <f t="shared" si="38"/>
        <v>2.0000000000000058</v>
      </c>
      <c r="Q86" s="20">
        <f t="shared" si="39"/>
        <v>2.3499999999999992</v>
      </c>
    </row>
    <row r="87" spans="4:17" x14ac:dyDescent="0.25">
      <c r="D87" s="20"/>
      <c r="E87" s="20"/>
      <c r="F87" s="20"/>
      <c r="G87" s="20"/>
      <c r="H87" s="20"/>
      <c r="I87" s="20"/>
      <c r="O87" s="20">
        <v>42.5</v>
      </c>
      <c r="P87" s="20">
        <f t="shared" si="38"/>
        <v>-0.49999999999999334</v>
      </c>
      <c r="Q87" s="20">
        <f>+Q82+0.15</f>
        <v>2.4999999999999991</v>
      </c>
    </row>
    <row r="88" spans="4:17" x14ac:dyDescent="0.25">
      <c r="D88" s="20"/>
      <c r="E88" s="20"/>
      <c r="F88" s="20"/>
      <c r="G88" s="20"/>
      <c r="H88" s="20"/>
      <c r="I88" s="20"/>
      <c r="O88" s="20">
        <v>43</v>
      </c>
      <c r="P88" s="20">
        <f t="shared" si="38"/>
        <v>-2.9999999999999925</v>
      </c>
      <c r="Q88" s="20">
        <f t="shared" si="39"/>
        <v>2.4999999999999991</v>
      </c>
    </row>
    <row r="89" spans="4:17" x14ac:dyDescent="0.25">
      <c r="D89" s="20"/>
      <c r="E89" s="20"/>
      <c r="F89" s="20"/>
      <c r="G89" s="20"/>
      <c r="H89" s="20"/>
      <c r="I89" s="20"/>
      <c r="O89" s="20">
        <v>43.5</v>
      </c>
      <c r="P89" s="20">
        <f t="shared" si="38"/>
        <v>-5.4999999999999911</v>
      </c>
      <c r="Q89" s="20">
        <f t="shared" si="39"/>
        <v>2.4999999999999991</v>
      </c>
    </row>
    <row r="90" spans="4:17" x14ac:dyDescent="0.25">
      <c r="D90" s="20"/>
      <c r="E90" s="20"/>
      <c r="F90" s="20"/>
      <c r="G90" s="20"/>
      <c r="H90" s="20"/>
      <c r="I90" s="20"/>
      <c r="O90" s="20">
        <v>44</v>
      </c>
      <c r="P90" s="20">
        <f t="shared" si="38"/>
        <v>-7.9999999999999902</v>
      </c>
      <c r="Q90" s="20">
        <f t="shared" si="39"/>
        <v>2.4999999999999991</v>
      </c>
    </row>
    <row r="91" spans="4:17" x14ac:dyDescent="0.25">
      <c r="D91" s="20"/>
      <c r="E91" s="20"/>
      <c r="F91" s="20"/>
      <c r="G91" s="20"/>
      <c r="H91" s="20"/>
      <c r="I91" s="20"/>
      <c r="O91" s="20">
        <v>44.5</v>
      </c>
      <c r="P91" s="20">
        <f t="shared" si="38"/>
        <v>-10.499999999999989</v>
      </c>
      <c r="Q91" s="20">
        <f t="shared" si="39"/>
        <v>2.4999999999999991</v>
      </c>
    </row>
    <row r="92" spans="4:17" x14ac:dyDescent="0.25">
      <c r="D92" s="20"/>
      <c r="E92" s="20"/>
      <c r="F92" s="20"/>
      <c r="G92" s="20"/>
      <c r="H92" s="20"/>
      <c r="I92" s="20"/>
      <c r="O92" s="20">
        <v>45</v>
      </c>
      <c r="P92" s="20">
        <f t="shared" si="38"/>
        <v>-13.149999999999988</v>
      </c>
      <c r="Q92" s="20">
        <f>+Q87+0.15</f>
        <v>2.649999999999999</v>
      </c>
    </row>
    <row r="93" spans="4:17" x14ac:dyDescent="0.25">
      <c r="G93" s="20"/>
      <c r="H93"/>
      <c r="I93"/>
      <c r="O93" s="20">
        <v>45.5</v>
      </c>
      <c r="P93" s="20">
        <f t="shared" si="38"/>
        <v>-15.799999999999986</v>
      </c>
      <c r="Q93" s="20">
        <f t="shared" si="39"/>
        <v>2.649999999999999</v>
      </c>
    </row>
    <row r="94" spans="4:17" x14ac:dyDescent="0.25">
      <c r="G94" s="20"/>
      <c r="H94"/>
      <c r="I94"/>
      <c r="O94" s="20">
        <v>46</v>
      </c>
      <c r="P94" s="20">
        <f t="shared" si="38"/>
        <v>-18.449999999999985</v>
      </c>
      <c r="Q94" s="20">
        <f t="shared" si="39"/>
        <v>2.649999999999999</v>
      </c>
    </row>
    <row r="95" spans="4:17" x14ac:dyDescent="0.25">
      <c r="G95" s="20"/>
      <c r="H95"/>
      <c r="I95"/>
      <c r="O95" s="20">
        <v>46.5</v>
      </c>
      <c r="P95" s="20">
        <f t="shared" si="38"/>
        <v>-21.099999999999984</v>
      </c>
      <c r="Q95" s="20">
        <f t="shared" si="39"/>
        <v>2.649999999999999</v>
      </c>
    </row>
    <row r="96" spans="4:17" x14ac:dyDescent="0.25">
      <c r="G96" s="20"/>
      <c r="H96"/>
      <c r="I96"/>
      <c r="O96" s="20">
        <v>47</v>
      </c>
      <c r="P96" s="20">
        <f t="shared" si="38"/>
        <v>-23.749999999999982</v>
      </c>
      <c r="Q96" s="20">
        <f t="shared" si="39"/>
        <v>2.649999999999999</v>
      </c>
    </row>
    <row r="97" spans="7:17" x14ac:dyDescent="0.25">
      <c r="G97" s="20"/>
      <c r="H97"/>
      <c r="I97"/>
      <c r="O97" s="20">
        <v>47.5</v>
      </c>
      <c r="P97" s="20">
        <f t="shared" si="38"/>
        <v>-26.549999999999983</v>
      </c>
      <c r="Q97" s="20">
        <f>+Q92+0.15</f>
        <v>2.7999999999999989</v>
      </c>
    </row>
    <row r="98" spans="7:17" x14ac:dyDescent="0.25">
      <c r="G98" s="20"/>
      <c r="H98"/>
      <c r="I98"/>
      <c r="O98" s="20">
        <v>48</v>
      </c>
      <c r="P98" s="20">
        <f t="shared" si="38"/>
        <v>-29.34999999999998</v>
      </c>
      <c r="Q98" s="20">
        <f t="shared" si="39"/>
        <v>2.7999999999999989</v>
      </c>
    </row>
    <row r="99" spans="7:17" x14ac:dyDescent="0.25">
      <c r="O99" s="20">
        <v>48.5</v>
      </c>
      <c r="P99" s="20">
        <f t="shared" si="38"/>
        <v>-32.149999999999977</v>
      </c>
      <c r="Q99" s="20">
        <f t="shared" si="39"/>
        <v>2.7999999999999989</v>
      </c>
    </row>
    <row r="100" spans="7:17" x14ac:dyDescent="0.25">
      <c r="O100" s="20">
        <v>49</v>
      </c>
      <c r="P100" s="20">
        <f t="shared" si="38"/>
        <v>-34.949999999999974</v>
      </c>
      <c r="Q100" s="20">
        <f t="shared" si="39"/>
        <v>2.7999999999999989</v>
      </c>
    </row>
    <row r="101" spans="7:17" x14ac:dyDescent="0.25">
      <c r="O101" s="20">
        <v>49.5</v>
      </c>
      <c r="P101" s="20">
        <f t="shared" si="38"/>
        <v>-37.749999999999972</v>
      </c>
      <c r="Q101" s="20">
        <f t="shared" si="39"/>
        <v>2.7999999999999989</v>
      </c>
    </row>
    <row r="102" spans="7:17" x14ac:dyDescent="0.25">
      <c r="O102" s="20">
        <v>50</v>
      </c>
      <c r="P102" s="20">
        <f t="shared" si="38"/>
        <v>-40.699999999999967</v>
      </c>
      <c r="Q102" s="20">
        <f>+Q97+0.15</f>
        <v>2.9499999999999988</v>
      </c>
    </row>
    <row r="103" spans="7:17" x14ac:dyDescent="0.25">
      <c r="O103" s="20">
        <v>50.5</v>
      </c>
      <c r="P103" s="20">
        <f t="shared" si="38"/>
        <v>-43.649999999999963</v>
      </c>
      <c r="Q103" s="20">
        <f t="shared" si="39"/>
        <v>2.9499999999999988</v>
      </c>
    </row>
    <row r="104" spans="7:17" x14ac:dyDescent="0.25">
      <c r="O104" s="20">
        <f>+O103+0.5</f>
        <v>51</v>
      </c>
      <c r="P104" s="20">
        <f t="shared" si="38"/>
        <v>-46.599999999999959</v>
      </c>
      <c r="Q104" s="20">
        <f t="shared" si="39"/>
        <v>2.9499999999999988</v>
      </c>
    </row>
    <row r="105" spans="7:17" x14ac:dyDescent="0.25">
      <c r="O105" s="20">
        <f t="shared" ref="O105:O144" si="40">+O104+0.5</f>
        <v>51.5</v>
      </c>
      <c r="P105" s="20">
        <f t="shared" si="38"/>
        <v>-49.549999999999955</v>
      </c>
      <c r="Q105" s="20">
        <f t="shared" si="39"/>
        <v>2.9499999999999988</v>
      </c>
    </row>
    <row r="106" spans="7:17" x14ac:dyDescent="0.25">
      <c r="O106" s="20">
        <f t="shared" si="40"/>
        <v>52</v>
      </c>
      <c r="P106" s="20">
        <f t="shared" si="38"/>
        <v>-52.49999999999995</v>
      </c>
      <c r="Q106" s="20">
        <f t="shared" si="39"/>
        <v>2.9499999999999988</v>
      </c>
    </row>
    <row r="107" spans="7:17" x14ac:dyDescent="0.25">
      <c r="O107" s="20">
        <f t="shared" si="40"/>
        <v>52.5</v>
      </c>
      <c r="P107" s="20">
        <f t="shared" si="38"/>
        <v>-55.599999999999952</v>
      </c>
      <c r="Q107" s="20">
        <f>+Q102+0.15</f>
        <v>3.0999999999999988</v>
      </c>
    </row>
    <row r="108" spans="7:17" x14ac:dyDescent="0.25">
      <c r="O108" s="20">
        <f t="shared" si="40"/>
        <v>53</v>
      </c>
      <c r="P108" s="20">
        <f t="shared" si="38"/>
        <v>-58.699999999999953</v>
      </c>
      <c r="Q108" s="20">
        <f t="shared" si="39"/>
        <v>3.0999999999999988</v>
      </c>
    </row>
    <row r="109" spans="7:17" x14ac:dyDescent="0.25">
      <c r="O109" s="20">
        <f t="shared" si="40"/>
        <v>53.5</v>
      </c>
      <c r="P109" s="20">
        <f t="shared" si="38"/>
        <v>-61.799999999999955</v>
      </c>
      <c r="Q109" s="20">
        <f t="shared" si="39"/>
        <v>3.0999999999999988</v>
      </c>
    </row>
    <row r="110" spans="7:17" x14ac:dyDescent="0.25">
      <c r="O110" s="20">
        <f t="shared" si="40"/>
        <v>54</v>
      </c>
      <c r="P110" s="20">
        <f t="shared" si="38"/>
        <v>-64.899999999999949</v>
      </c>
      <c r="Q110" s="20">
        <f t="shared" si="39"/>
        <v>3.0999999999999988</v>
      </c>
    </row>
    <row r="111" spans="7:17" x14ac:dyDescent="0.25">
      <c r="O111" s="20">
        <f t="shared" si="40"/>
        <v>54.5</v>
      </c>
      <c r="P111" s="20">
        <f t="shared" si="38"/>
        <v>-67.999999999999943</v>
      </c>
      <c r="Q111" s="20">
        <f t="shared" si="39"/>
        <v>3.0999999999999988</v>
      </c>
    </row>
    <row r="112" spans="7:17" x14ac:dyDescent="0.25">
      <c r="O112" s="20">
        <f t="shared" si="40"/>
        <v>55</v>
      </c>
      <c r="P112" s="20">
        <f t="shared" si="38"/>
        <v>-71.249999999999943</v>
      </c>
      <c r="Q112" s="20">
        <f>+Q107+0.15</f>
        <v>3.2499999999999987</v>
      </c>
    </row>
    <row r="113" spans="15:17" x14ac:dyDescent="0.25">
      <c r="O113" s="20">
        <f t="shared" si="40"/>
        <v>55.5</v>
      </c>
      <c r="P113" s="20">
        <f t="shared" si="38"/>
        <v>-74.499999999999943</v>
      </c>
      <c r="Q113" s="20">
        <f t="shared" si="39"/>
        <v>3.2499999999999987</v>
      </c>
    </row>
    <row r="114" spans="15:17" x14ac:dyDescent="0.25">
      <c r="O114" s="20">
        <f t="shared" si="40"/>
        <v>56</v>
      </c>
      <c r="P114" s="20">
        <f t="shared" si="38"/>
        <v>-77.749999999999943</v>
      </c>
      <c r="Q114" s="20">
        <f t="shared" si="39"/>
        <v>3.2499999999999987</v>
      </c>
    </row>
    <row r="115" spans="15:17" x14ac:dyDescent="0.25">
      <c r="O115" s="20">
        <f t="shared" si="40"/>
        <v>56.5</v>
      </c>
      <c r="P115" s="20">
        <f t="shared" si="38"/>
        <v>-80.999999999999943</v>
      </c>
      <c r="Q115" s="20">
        <f t="shared" si="39"/>
        <v>3.2499999999999987</v>
      </c>
    </row>
    <row r="116" spans="15:17" x14ac:dyDescent="0.25">
      <c r="O116" s="20">
        <f t="shared" si="40"/>
        <v>57</v>
      </c>
      <c r="P116" s="20">
        <f t="shared" si="38"/>
        <v>-84.249999999999943</v>
      </c>
      <c r="Q116" s="20">
        <f t="shared" si="39"/>
        <v>3.2499999999999987</v>
      </c>
    </row>
    <row r="117" spans="15:17" x14ac:dyDescent="0.25">
      <c r="O117" s="20">
        <f t="shared" si="40"/>
        <v>57.5</v>
      </c>
      <c r="P117" s="20">
        <f t="shared" si="38"/>
        <v>-87.649999999999949</v>
      </c>
      <c r="Q117" s="20">
        <f>+Q112+0.15</f>
        <v>3.3999999999999986</v>
      </c>
    </row>
    <row r="118" spans="15:17" x14ac:dyDescent="0.25">
      <c r="O118" s="20">
        <f t="shared" si="40"/>
        <v>58</v>
      </c>
      <c r="P118" s="20">
        <f t="shared" si="38"/>
        <v>-91.049999999999955</v>
      </c>
      <c r="Q118" s="20">
        <f t="shared" si="39"/>
        <v>3.3999999999999986</v>
      </c>
    </row>
    <row r="119" spans="15:17" x14ac:dyDescent="0.25">
      <c r="O119" s="20">
        <f t="shared" si="40"/>
        <v>58.5</v>
      </c>
      <c r="P119" s="20">
        <f t="shared" si="38"/>
        <v>-94.44999999999996</v>
      </c>
      <c r="Q119" s="20">
        <f t="shared" si="39"/>
        <v>3.3999999999999986</v>
      </c>
    </row>
    <row r="120" spans="15:17" x14ac:dyDescent="0.25">
      <c r="O120" s="20">
        <f t="shared" si="40"/>
        <v>59</v>
      </c>
      <c r="P120" s="20">
        <f t="shared" si="38"/>
        <v>-97.849999999999966</v>
      </c>
      <c r="Q120" s="20">
        <f t="shared" si="39"/>
        <v>3.3999999999999986</v>
      </c>
    </row>
    <row r="121" spans="15:17" x14ac:dyDescent="0.25">
      <c r="O121" s="20">
        <f t="shared" si="40"/>
        <v>59.5</v>
      </c>
      <c r="P121" s="20">
        <f t="shared" si="38"/>
        <v>-101.24999999999997</v>
      </c>
      <c r="Q121" s="20">
        <f t="shared" si="39"/>
        <v>3.3999999999999986</v>
      </c>
    </row>
    <row r="122" spans="15:17" x14ac:dyDescent="0.25">
      <c r="O122" s="20">
        <f t="shared" si="40"/>
        <v>60</v>
      </c>
      <c r="P122" s="20">
        <f t="shared" si="38"/>
        <v>-104.79999999999997</v>
      </c>
      <c r="Q122" s="20">
        <f>+Q117+0.15</f>
        <v>3.5499999999999985</v>
      </c>
    </row>
    <row r="123" spans="15:17" x14ac:dyDescent="0.25">
      <c r="O123" s="20">
        <f t="shared" si="40"/>
        <v>60.5</v>
      </c>
      <c r="P123" s="20">
        <f t="shared" si="38"/>
        <v>-108.34999999999997</v>
      </c>
      <c r="Q123" s="20">
        <f t="shared" si="39"/>
        <v>3.5499999999999985</v>
      </c>
    </row>
    <row r="124" spans="15:17" x14ac:dyDescent="0.25">
      <c r="O124" s="20">
        <f t="shared" si="40"/>
        <v>61</v>
      </c>
      <c r="P124" s="20">
        <f t="shared" si="38"/>
        <v>-111.89999999999996</v>
      </c>
      <c r="Q124" s="20">
        <f t="shared" si="39"/>
        <v>3.5499999999999985</v>
      </c>
    </row>
    <row r="125" spans="15:17" x14ac:dyDescent="0.25">
      <c r="O125" s="20">
        <f t="shared" si="40"/>
        <v>61.5</v>
      </c>
      <c r="P125" s="20">
        <f t="shared" si="38"/>
        <v>-115.44999999999996</v>
      </c>
      <c r="Q125" s="20">
        <f t="shared" si="39"/>
        <v>3.5499999999999985</v>
      </c>
    </row>
    <row r="126" spans="15:17" x14ac:dyDescent="0.25">
      <c r="O126" s="20">
        <f t="shared" si="40"/>
        <v>62</v>
      </c>
      <c r="P126" s="20">
        <f t="shared" si="38"/>
        <v>-118.99999999999996</v>
      </c>
      <c r="Q126" s="20">
        <f t="shared" si="39"/>
        <v>3.5499999999999985</v>
      </c>
    </row>
    <row r="127" spans="15:17" x14ac:dyDescent="0.25">
      <c r="O127" s="20">
        <f t="shared" si="40"/>
        <v>62.5</v>
      </c>
      <c r="P127" s="20">
        <f t="shared" si="38"/>
        <v>-122.69999999999996</v>
      </c>
      <c r="Q127" s="20">
        <f>+Q122+0.15</f>
        <v>3.6999999999999984</v>
      </c>
    </row>
    <row r="128" spans="15:17" x14ac:dyDescent="0.25">
      <c r="O128" s="20">
        <f t="shared" si="40"/>
        <v>63</v>
      </c>
      <c r="P128" s="20">
        <f t="shared" si="38"/>
        <v>-126.39999999999996</v>
      </c>
      <c r="Q128" s="20">
        <f t="shared" si="39"/>
        <v>3.6999999999999984</v>
      </c>
    </row>
    <row r="129" spans="15:17" x14ac:dyDescent="0.25">
      <c r="O129" s="20">
        <f t="shared" si="40"/>
        <v>63.5</v>
      </c>
      <c r="P129" s="20">
        <f t="shared" si="38"/>
        <v>-130.09999999999997</v>
      </c>
      <c r="Q129" s="20">
        <f t="shared" si="39"/>
        <v>3.6999999999999984</v>
      </c>
    </row>
    <row r="130" spans="15:17" x14ac:dyDescent="0.25">
      <c r="O130" s="20">
        <f t="shared" si="40"/>
        <v>64</v>
      </c>
      <c r="P130" s="20">
        <f t="shared" si="38"/>
        <v>-133.79999999999995</v>
      </c>
      <c r="Q130" s="20">
        <f t="shared" si="39"/>
        <v>3.6999999999999984</v>
      </c>
    </row>
    <row r="131" spans="15:17" x14ac:dyDescent="0.25">
      <c r="O131" s="20">
        <f t="shared" si="40"/>
        <v>64.5</v>
      </c>
      <c r="P131" s="20">
        <f t="shared" si="38"/>
        <v>-137.49999999999994</v>
      </c>
      <c r="Q131" s="20">
        <f t="shared" si="39"/>
        <v>3.6999999999999984</v>
      </c>
    </row>
    <row r="132" spans="15:17" x14ac:dyDescent="0.25">
      <c r="O132" s="20">
        <f t="shared" si="40"/>
        <v>65</v>
      </c>
      <c r="P132" s="20">
        <f t="shared" si="38"/>
        <v>-141.34999999999994</v>
      </c>
      <c r="Q132" s="20">
        <f>+Q127+0.15</f>
        <v>3.8499999999999983</v>
      </c>
    </row>
    <row r="133" spans="15:17" x14ac:dyDescent="0.25">
      <c r="O133" s="20">
        <f t="shared" si="40"/>
        <v>65.5</v>
      </c>
      <c r="P133" s="20">
        <f t="shared" si="38"/>
        <v>-145.19999999999993</v>
      </c>
      <c r="Q133" s="20">
        <f t="shared" si="39"/>
        <v>3.8499999999999983</v>
      </c>
    </row>
    <row r="134" spans="15:17" x14ac:dyDescent="0.25">
      <c r="O134" s="20">
        <f t="shared" si="40"/>
        <v>66</v>
      </c>
      <c r="P134" s="20">
        <f t="shared" si="38"/>
        <v>-149.04999999999993</v>
      </c>
      <c r="Q134" s="20">
        <f t="shared" si="39"/>
        <v>3.8499999999999983</v>
      </c>
    </row>
    <row r="135" spans="15:17" x14ac:dyDescent="0.25">
      <c r="O135" s="20">
        <f t="shared" si="40"/>
        <v>66.5</v>
      </c>
      <c r="P135" s="20">
        <f t="shared" si="38"/>
        <v>-152.89999999999992</v>
      </c>
      <c r="Q135" s="20">
        <f t="shared" si="39"/>
        <v>3.8499999999999983</v>
      </c>
    </row>
    <row r="136" spans="15:17" x14ac:dyDescent="0.25">
      <c r="O136" s="20">
        <f t="shared" si="40"/>
        <v>67</v>
      </c>
      <c r="P136" s="20">
        <f t="shared" si="38"/>
        <v>-156.74999999999991</v>
      </c>
      <c r="Q136" s="20">
        <f t="shared" si="39"/>
        <v>3.8499999999999983</v>
      </c>
    </row>
    <row r="137" spans="15:17" x14ac:dyDescent="0.25">
      <c r="O137" s="20">
        <f t="shared" si="40"/>
        <v>67.5</v>
      </c>
      <c r="P137" s="20">
        <f t="shared" si="38"/>
        <v>-160.74999999999991</v>
      </c>
      <c r="Q137" s="20">
        <f>+Q132+0.15</f>
        <v>3.9999999999999982</v>
      </c>
    </row>
    <row r="138" spans="15:17" x14ac:dyDescent="0.25">
      <c r="O138" s="20">
        <f t="shared" si="40"/>
        <v>68</v>
      </c>
      <c r="P138" s="20">
        <f t="shared" si="38"/>
        <v>-164.74999999999991</v>
      </c>
      <c r="Q138" s="20">
        <f t="shared" si="39"/>
        <v>3.9999999999999982</v>
      </c>
    </row>
    <row r="139" spans="15:17" x14ac:dyDescent="0.25">
      <c r="O139" s="20">
        <f t="shared" si="40"/>
        <v>68.5</v>
      </c>
      <c r="P139" s="20">
        <f t="shared" ref="P139:P144" si="41">+P138-Q139</f>
        <v>-168.74999999999991</v>
      </c>
      <c r="Q139" s="20">
        <f t="shared" si="39"/>
        <v>3.9999999999999982</v>
      </c>
    </row>
    <row r="140" spans="15:17" x14ac:dyDescent="0.25">
      <c r="O140" s="20">
        <f t="shared" si="40"/>
        <v>69</v>
      </c>
      <c r="P140" s="20">
        <f t="shared" si="41"/>
        <v>-172.74999999999991</v>
      </c>
      <c r="Q140" s="20">
        <f t="shared" si="39"/>
        <v>3.9999999999999982</v>
      </c>
    </row>
    <row r="141" spans="15:17" x14ac:dyDescent="0.25">
      <c r="O141" s="20">
        <f t="shared" si="40"/>
        <v>69.5</v>
      </c>
      <c r="P141" s="20">
        <f t="shared" si="41"/>
        <v>-176.74999999999991</v>
      </c>
      <c r="Q141" s="20">
        <f t="shared" si="39"/>
        <v>3.9999999999999982</v>
      </c>
    </row>
    <row r="142" spans="15:17" x14ac:dyDescent="0.25">
      <c r="O142" s="20">
        <f t="shared" si="40"/>
        <v>70</v>
      </c>
      <c r="P142" s="20">
        <f t="shared" si="41"/>
        <v>-180.89999999999992</v>
      </c>
      <c r="Q142" s="20">
        <f>+Q137+0.15</f>
        <v>4.1499999999999986</v>
      </c>
    </row>
    <row r="143" spans="15:17" x14ac:dyDescent="0.25">
      <c r="O143" s="20">
        <f t="shared" si="40"/>
        <v>70.5</v>
      </c>
      <c r="P143" s="20">
        <f t="shared" si="41"/>
        <v>-185.04999999999993</v>
      </c>
      <c r="Q143" s="20">
        <f t="shared" si="39"/>
        <v>4.1499999999999986</v>
      </c>
    </row>
    <row r="144" spans="15:17" x14ac:dyDescent="0.25">
      <c r="O144" s="20">
        <f t="shared" si="40"/>
        <v>71</v>
      </c>
      <c r="P144" s="20">
        <f t="shared" si="41"/>
        <v>-189.19999999999993</v>
      </c>
      <c r="Q144" s="20">
        <f t="shared" si="39"/>
        <v>4.1499999999999986</v>
      </c>
    </row>
    <row r="145" spans="17:17" x14ac:dyDescent="0.25">
      <c r="Q145" s="20">
        <f t="shared" si="39"/>
        <v>4.1499999999999986</v>
      </c>
    </row>
    <row r="146" spans="17:17" x14ac:dyDescent="0.25">
      <c r="Q146" s="20">
        <f t="shared" si="39"/>
        <v>4.1499999999999986</v>
      </c>
    </row>
    <row r="147" spans="17:17" x14ac:dyDescent="0.25">
      <c r="Q147" s="20">
        <f>+Q142+0.15</f>
        <v>4.2999999999999989</v>
      </c>
    </row>
    <row r="148" spans="17:17" x14ac:dyDescent="0.25">
      <c r="Q148" s="20">
        <f t="shared" ref="Q148:Q151" si="42">+Q143+0.15</f>
        <v>4.2999999999999989</v>
      </c>
    </row>
    <row r="149" spans="17:17" x14ac:dyDescent="0.25">
      <c r="Q149" s="20">
        <f t="shared" si="42"/>
        <v>4.2999999999999989</v>
      </c>
    </row>
    <row r="150" spans="17:17" x14ac:dyDescent="0.25">
      <c r="Q150" s="20">
        <f t="shared" si="42"/>
        <v>4.2999999999999989</v>
      </c>
    </row>
    <row r="151" spans="17:17" x14ac:dyDescent="0.25">
      <c r="Q151" s="20">
        <f t="shared" si="42"/>
        <v>4.2999999999999989</v>
      </c>
    </row>
  </sheetData>
  <sortState ref="O2:P103">
    <sortCondition ref="O2:O10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opLeftCell="A2" zoomScale="90" zoomScaleNormal="90" workbookViewId="0">
      <selection activeCell="A2" sqref="A2:A41"/>
    </sheetView>
  </sheetViews>
  <sheetFormatPr defaultRowHeight="15" x14ac:dyDescent="0.25"/>
  <cols>
    <col min="1" max="1" width="33.8554687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" style="20" customWidth="1"/>
    <col min="9" max="9" width="5.14062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9.85546875" style="20" customWidth="1"/>
    <col min="14" max="14" width="9.140625" style="20"/>
    <col min="15" max="15" width="6.28515625" style="20" customWidth="1"/>
    <col min="16" max="16" width="6.140625" style="20" customWidth="1"/>
    <col min="17" max="17" width="9.140625" style="20"/>
    <col min="18" max="18" width="5.7109375" style="11" customWidth="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21</v>
      </c>
      <c r="H1" s="2" t="s">
        <v>27</v>
      </c>
      <c r="I1" s="2" t="s">
        <v>140</v>
      </c>
      <c r="K1" s="20" t="s">
        <v>0</v>
      </c>
      <c r="L1" s="12" t="s">
        <v>129</v>
      </c>
      <c r="M1" s="20" t="s">
        <v>139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71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401.6</v>
      </c>
      <c r="G4" s="73" t="s">
        <v>24</v>
      </c>
      <c r="H4" s="16">
        <f>100-E4</f>
        <v>26.349999999999994</v>
      </c>
      <c r="I4" s="9">
        <v>8.3000000000000007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71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9">
        <v>413.7</v>
      </c>
      <c r="G5" s="73" t="s">
        <v>24</v>
      </c>
      <c r="H5" s="16">
        <f>100-E5</f>
        <v>56.77</v>
      </c>
      <c r="I5" s="9">
        <v>12.2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71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68" si="3">+N3+0.33</f>
        <v>0.33</v>
      </c>
      <c r="O6" s="20">
        <v>1</v>
      </c>
      <c r="P6" s="71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71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9">
        <v>419.6</v>
      </c>
      <c r="G8" s="73" t="s">
        <v>24</v>
      </c>
      <c r="H8" s="16">
        <f t="shared" ref="H8:H23" si="4">100-E8</f>
        <v>32.819999999999993</v>
      </c>
      <c r="I8" s="9">
        <v>9.3000000000000007</v>
      </c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71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9">
        <v>384.3</v>
      </c>
      <c r="G9" s="73" t="s">
        <v>24</v>
      </c>
      <c r="H9" s="16">
        <f t="shared" si="4"/>
        <v>20.329999999999998</v>
      </c>
      <c r="I9" s="9">
        <v>7.6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71"/>
      <c r="Q9" s="11">
        <f t="shared" si="0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419.6</v>
      </c>
      <c r="G10" s="73" t="s">
        <v>24</v>
      </c>
      <c r="H10" s="16">
        <f t="shared" si="4"/>
        <v>32.77000000000001</v>
      </c>
      <c r="I10" s="9">
        <v>9.3000000000000007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71"/>
      <c r="Q10" s="11">
        <f t="shared" si="0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9">
        <v>423.5</v>
      </c>
      <c r="G11" s="73" t="s">
        <v>24</v>
      </c>
      <c r="H11" s="16">
        <f t="shared" si="4"/>
        <v>49.76</v>
      </c>
      <c r="I11" s="9">
        <v>12.6</v>
      </c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1"/>
      <c r="Q11" s="11">
        <f t="shared" si="0"/>
        <v>0</v>
      </c>
      <c r="R11" s="20">
        <v>0.5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1"/>
      <c r="Q12" s="11">
        <f t="shared" si="0"/>
        <v>0</v>
      </c>
      <c r="R12" s="20">
        <v>0.5</v>
      </c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9">
        <v>375.8</v>
      </c>
      <c r="G13" s="73" t="s">
        <v>24</v>
      </c>
      <c r="H13" s="16">
        <f t="shared" si="4"/>
        <v>19.489999999999995</v>
      </c>
      <c r="I13" s="9">
        <v>7.2</v>
      </c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1"/>
      <c r="Q13" s="11">
        <f t="shared" si="0"/>
        <v>0</v>
      </c>
      <c r="R13" s="20">
        <v>0.5</v>
      </c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9">
        <v>419.6</v>
      </c>
      <c r="G14" s="73" t="s">
        <v>24</v>
      </c>
      <c r="H14" s="16">
        <f t="shared" ref="H14" si="5">100-E14</f>
        <v>32.819999999999993</v>
      </c>
      <c r="I14" s="9">
        <v>9.3000000000000007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  <c r="R14" s="20">
        <v>0.5</v>
      </c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  <c r="R15" s="20">
        <v>0.5</v>
      </c>
    </row>
    <row r="16" spans="1:18" ht="30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9">
        <v>365.6</v>
      </c>
      <c r="G16" s="73" t="s">
        <v>24</v>
      </c>
      <c r="H16" s="16">
        <f t="shared" si="4"/>
        <v>15.710000000000008</v>
      </c>
      <c r="I16" s="9">
        <v>6.9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  <c r="R16" s="20">
        <v>0.5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9">
        <v>407.9</v>
      </c>
      <c r="G17" s="73" t="s">
        <v>24</v>
      </c>
      <c r="H17" s="16">
        <f t="shared" si="4"/>
        <v>27.180000000000007</v>
      </c>
      <c r="I17" s="9">
        <v>8.6</v>
      </c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  <c r="R17" s="20">
        <v>0.5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  <c r="R18" s="20">
        <v>0.5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9">
        <v>401.6</v>
      </c>
      <c r="G19" s="73" t="s">
        <v>24</v>
      </c>
      <c r="H19" s="16">
        <f>100-E19</f>
        <v>26</v>
      </c>
      <c r="I19" s="9">
        <v>8.3000000000000007</v>
      </c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  <c r="R19" s="20">
        <v>0.5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9">
        <v>427.3</v>
      </c>
      <c r="G20" s="73" t="s">
        <v>24</v>
      </c>
      <c r="H20" s="16">
        <f t="shared" si="4"/>
        <v>41</v>
      </c>
      <c r="I20" s="9">
        <v>10.4</v>
      </c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  <c r="R20" s="20">
        <v>0.5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  <c r="R21" s="20">
        <v>0.5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9">
        <v>418.6</v>
      </c>
      <c r="G22" s="73" t="s">
        <v>24</v>
      </c>
      <c r="H22" s="16">
        <f t="shared" si="4"/>
        <v>53.01</v>
      </c>
      <c r="I22" s="9">
        <v>11.9</v>
      </c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  <c r="R22" s="20">
        <v>0.5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9">
        <v>376.5</v>
      </c>
      <c r="G23" s="73" t="s">
        <v>24</v>
      </c>
      <c r="H23" s="16">
        <f t="shared" si="4"/>
        <v>78.38</v>
      </c>
      <c r="I23" s="9">
        <v>11.7</v>
      </c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  <c r="R23" s="20">
        <v>0.5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  <c r="R24" s="20">
        <v>0.5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9">
        <v>401.6</v>
      </c>
      <c r="G25" s="73" t="s">
        <v>24</v>
      </c>
      <c r="H25" s="16">
        <f>100-E25</f>
        <v>26</v>
      </c>
      <c r="I25" s="9">
        <v>8.3000000000000007</v>
      </c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  <c r="R25" s="20">
        <v>0.5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9">
        <v>427.3</v>
      </c>
      <c r="G26" s="73" t="s">
        <v>24</v>
      </c>
      <c r="H26" s="16">
        <f t="shared" ref="H26" si="6">100-E26</f>
        <v>41</v>
      </c>
      <c r="I26" s="9">
        <v>10.4</v>
      </c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  <c r="R26" s="20">
        <v>0.5</v>
      </c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  <c r="R27" s="20"/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  <c r="R28" s="20"/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9">
        <v>384.1</v>
      </c>
      <c r="G29" s="73" t="s">
        <v>24</v>
      </c>
      <c r="H29" s="16">
        <f t="shared" ref="H29:H32" si="7">100-E29</f>
        <v>70.61</v>
      </c>
      <c r="I29" s="9">
        <v>11.8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  <c r="R29" s="20">
        <v>0.5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43.23</v>
      </c>
      <c r="F30" s="9">
        <v>413.7</v>
      </c>
      <c r="G30" s="73" t="s">
        <v>24</v>
      </c>
      <c r="H30" s="16">
        <f>100-E30</f>
        <v>56.77</v>
      </c>
      <c r="I30" s="9">
        <v>12.2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29.39</v>
      </c>
      <c r="F31" s="9">
        <v>384.1</v>
      </c>
      <c r="G31" s="73" t="s">
        <v>24</v>
      </c>
      <c r="H31" s="16">
        <f t="shared" ref="H31" si="8">100-E31</f>
        <v>70.61</v>
      </c>
      <c r="I31" s="9">
        <v>11.8</v>
      </c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1"/>
      <c r="Q31" s="11">
        <f t="shared" si="0"/>
        <v>0</v>
      </c>
      <c r="R31" s="20">
        <v>0.5</v>
      </c>
      <c r="T31" s="20" t="s">
        <v>31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9">
        <v>356.8</v>
      </c>
      <c r="G32" s="73" t="s">
        <v>24</v>
      </c>
      <c r="H32" s="16">
        <f t="shared" si="7"/>
        <v>89.26</v>
      </c>
      <c r="I32" s="9">
        <v>11.2</v>
      </c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1"/>
      <c r="Q32" s="11">
        <f t="shared" si="0"/>
        <v>0</v>
      </c>
      <c r="R32" s="20">
        <v>0.5</v>
      </c>
      <c r="T32" s="20" t="s">
        <v>35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1"/>
      <c r="Q33" s="11">
        <f t="shared" si="0"/>
        <v>0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1"/>
      <c r="Q34" s="11">
        <f t="shared" ref="Q34:Q74" si="9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427.3</v>
      </c>
      <c r="G35" s="73" t="s">
        <v>24</v>
      </c>
      <c r="H35" s="16">
        <f t="shared" ref="H35" si="10">100-E35</f>
        <v>42.13</v>
      </c>
      <c r="I35" s="9">
        <v>10.4</v>
      </c>
      <c r="K35" s="20">
        <v>16.5</v>
      </c>
      <c r="L35" s="12">
        <f t="shared" si="1"/>
        <v>41.920000000000023</v>
      </c>
      <c r="M35" s="20">
        <f t="shared" ref="M35:M64" si="11">+M34+P35-N35*O35</f>
        <v>41.920000000000023</v>
      </c>
      <c r="N35" s="20">
        <f>+N32+0.33</f>
        <v>3.6300000000000003</v>
      </c>
      <c r="O35" s="20">
        <v>1</v>
      </c>
      <c r="P35" s="71"/>
      <c r="Q35" s="11">
        <f t="shared" si="9"/>
        <v>0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9">
        <v>393.8</v>
      </c>
      <c r="G36" s="73" t="s">
        <v>24</v>
      </c>
      <c r="H36" s="16">
        <f t="shared" ref="H36:H41" si="12">100-E36</f>
        <v>24.299999999999997</v>
      </c>
      <c r="I36" s="9">
        <v>7.9</v>
      </c>
      <c r="K36" s="20">
        <v>17</v>
      </c>
      <c r="L36" s="9">
        <v>40</v>
      </c>
      <c r="M36" s="9">
        <f t="shared" si="11"/>
        <v>38.29000000000002</v>
      </c>
      <c r="N36" s="9">
        <f t="shared" si="3"/>
        <v>3.6300000000000003</v>
      </c>
      <c r="O36" s="20">
        <v>1</v>
      </c>
      <c r="P36" s="71"/>
      <c r="Q36" s="82">
        <f t="shared" si="9"/>
        <v>-0.85499999999998977</v>
      </c>
      <c r="R36" s="9">
        <v>0.5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426.9</v>
      </c>
      <c r="G37" s="73" t="s">
        <v>24</v>
      </c>
      <c r="H37" s="16">
        <f t="shared" si="12"/>
        <v>44.87</v>
      </c>
      <c r="I37" s="9">
        <v>10.8</v>
      </c>
      <c r="K37" s="20">
        <v>17.5</v>
      </c>
      <c r="L37" s="12">
        <v>40</v>
      </c>
      <c r="M37" s="20">
        <f t="shared" si="11"/>
        <v>34.660000000000018</v>
      </c>
      <c r="N37" s="20">
        <f t="shared" si="3"/>
        <v>3.6300000000000003</v>
      </c>
      <c r="O37" s="20">
        <v>1</v>
      </c>
      <c r="P37" s="71"/>
      <c r="Q37" s="11">
        <f t="shared" si="9"/>
        <v>-2.669999999999991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9">
        <v>398.3</v>
      </c>
      <c r="G38" s="73" t="s">
        <v>24</v>
      </c>
      <c r="H38" s="16">
        <f t="shared" si="12"/>
        <v>65.03</v>
      </c>
      <c r="I38" s="9">
        <v>12.5</v>
      </c>
      <c r="K38" s="20">
        <v>18</v>
      </c>
      <c r="L38" s="12">
        <v>40</v>
      </c>
      <c r="M38" s="20">
        <f t="shared" si="11"/>
        <v>30.700000000000017</v>
      </c>
      <c r="N38" s="20">
        <f>+N35+0.33</f>
        <v>3.9600000000000004</v>
      </c>
      <c r="O38" s="20">
        <v>1</v>
      </c>
      <c r="P38" s="71"/>
      <c r="Q38" s="11">
        <f t="shared" si="9"/>
        <v>-4.6499999999999915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9">
        <v>426.9</v>
      </c>
      <c r="G39" s="73" t="s">
        <v>24</v>
      </c>
      <c r="H39" s="16">
        <f t="shared" ref="H39:H40" si="13">100-E39</f>
        <v>44.16</v>
      </c>
      <c r="I39" s="9">
        <v>10.8</v>
      </c>
      <c r="K39" s="20">
        <v>18.5</v>
      </c>
      <c r="L39" s="12">
        <v>40</v>
      </c>
      <c r="M39" s="20">
        <f t="shared" si="11"/>
        <v>26.740000000000016</v>
      </c>
      <c r="N39" s="20">
        <f t="shared" si="3"/>
        <v>3.9600000000000004</v>
      </c>
      <c r="O39" s="20">
        <v>1</v>
      </c>
      <c r="P39" s="71"/>
      <c r="Q39" s="11">
        <f t="shared" si="9"/>
        <v>-6.6299999999999919</v>
      </c>
      <c r="R39" s="20">
        <v>0.5</v>
      </c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9">
        <v>398.3</v>
      </c>
      <c r="G40" s="73" t="s">
        <v>24</v>
      </c>
      <c r="H40" s="16">
        <f t="shared" si="13"/>
        <v>64.37</v>
      </c>
      <c r="I40" s="9">
        <v>12.5</v>
      </c>
      <c r="K40" s="20">
        <v>19</v>
      </c>
      <c r="L40" s="12">
        <v>40</v>
      </c>
      <c r="M40" s="20">
        <f t="shared" si="11"/>
        <v>22.780000000000015</v>
      </c>
      <c r="N40" s="20">
        <f t="shared" si="3"/>
        <v>3.9600000000000004</v>
      </c>
      <c r="O40" s="20">
        <v>1</v>
      </c>
      <c r="P40" s="71"/>
      <c r="Q40" s="11">
        <f t="shared" si="9"/>
        <v>-8.6099999999999923</v>
      </c>
      <c r="R40" s="20">
        <v>0.5</v>
      </c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9">
        <v>363.7</v>
      </c>
      <c r="G41" s="73" t="s">
        <v>24</v>
      </c>
      <c r="H41" s="16">
        <f t="shared" si="12"/>
        <v>83.51</v>
      </c>
      <c r="I41" s="9">
        <v>11.3</v>
      </c>
      <c r="K41" s="20">
        <v>19.5</v>
      </c>
      <c r="L41" s="12">
        <v>40</v>
      </c>
      <c r="M41" s="20">
        <f t="shared" si="11"/>
        <v>18.490000000000016</v>
      </c>
      <c r="N41" s="20">
        <f>+N38+0.33</f>
        <v>4.29</v>
      </c>
      <c r="O41" s="20">
        <v>1</v>
      </c>
      <c r="P41" s="71"/>
      <c r="Q41" s="11">
        <f t="shared" si="9"/>
        <v>-10.754999999999992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11"/>
        <v>14.200000000000017</v>
      </c>
      <c r="N42" s="20">
        <f t="shared" si="3"/>
        <v>4.29</v>
      </c>
      <c r="O42" s="20">
        <v>1</v>
      </c>
      <c r="P42" s="71"/>
      <c r="Q42" s="11">
        <f t="shared" si="9"/>
        <v>-12.899999999999991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11"/>
        <v>9.9100000000000179</v>
      </c>
      <c r="N43" s="20">
        <f t="shared" si="3"/>
        <v>4.29</v>
      </c>
      <c r="O43" s="20">
        <v>1</v>
      </c>
      <c r="P43" s="71"/>
      <c r="Q43" s="11">
        <f t="shared" si="9"/>
        <v>-15.044999999999991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11"/>
        <v>5.2900000000000178</v>
      </c>
      <c r="N44" s="20">
        <f>+N41+0.33</f>
        <v>4.62</v>
      </c>
      <c r="O44" s="20">
        <v>1</v>
      </c>
      <c r="P44" s="71"/>
      <c r="Q44" s="11">
        <f t="shared" si="9"/>
        <v>-17.35499999999999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11"/>
        <v>0.67000000000001769</v>
      </c>
      <c r="N45" s="20">
        <f t="shared" si="3"/>
        <v>4.62</v>
      </c>
      <c r="O45" s="20">
        <v>1</v>
      </c>
      <c r="P45" s="71"/>
      <c r="Q45" s="11">
        <f t="shared" si="9"/>
        <v>-19.664999999999992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11"/>
        <v>-3.9499999999999824</v>
      </c>
      <c r="N46" s="20">
        <f>+N43+0.33</f>
        <v>4.62</v>
      </c>
      <c r="O46" s="20">
        <v>1</v>
      </c>
      <c r="P46" s="71"/>
      <c r="Q46" s="11">
        <f t="shared" si="9"/>
        <v>-21.974999999999991</v>
      </c>
      <c r="R46" s="20">
        <v>0.5</v>
      </c>
    </row>
    <row r="47" spans="1:22" x14ac:dyDescent="0.25">
      <c r="K47" s="20">
        <v>22.5</v>
      </c>
      <c r="L47" s="12">
        <v>40</v>
      </c>
      <c r="M47" s="20">
        <f t="shared" si="11"/>
        <v>-8.8999999999999826</v>
      </c>
      <c r="N47" s="20">
        <f t="shared" si="3"/>
        <v>4.95</v>
      </c>
      <c r="O47" s="20">
        <v>1</v>
      </c>
      <c r="P47" s="71"/>
      <c r="Q47" s="11">
        <f t="shared" si="9"/>
        <v>-24.449999999999992</v>
      </c>
      <c r="R47" s="20">
        <v>0.5</v>
      </c>
    </row>
    <row r="48" spans="1:22" x14ac:dyDescent="0.25">
      <c r="K48" s="20">
        <v>23</v>
      </c>
      <c r="L48" s="12">
        <v>40</v>
      </c>
      <c r="M48" s="20">
        <f t="shared" si="11"/>
        <v>-13.849999999999984</v>
      </c>
      <c r="N48" s="20">
        <f t="shared" si="3"/>
        <v>4.95</v>
      </c>
      <c r="O48" s="20">
        <v>1</v>
      </c>
      <c r="P48" s="71"/>
      <c r="Q48" s="11">
        <f t="shared" si="9"/>
        <v>-26.92499999999999</v>
      </c>
      <c r="R48" s="20">
        <v>0.5</v>
      </c>
    </row>
    <row r="49" spans="11:18" x14ac:dyDescent="0.25">
      <c r="K49" s="20">
        <v>23.5</v>
      </c>
      <c r="L49" s="12">
        <v>40</v>
      </c>
      <c r="M49" s="20">
        <f t="shared" si="11"/>
        <v>-18.799999999999983</v>
      </c>
      <c r="N49" s="20">
        <f>+N46+0.33</f>
        <v>4.95</v>
      </c>
      <c r="O49" s="20">
        <v>1</v>
      </c>
      <c r="P49" s="71"/>
      <c r="Q49" s="11">
        <f t="shared" si="9"/>
        <v>-29.399999999999991</v>
      </c>
      <c r="R49" s="20">
        <v>0.5</v>
      </c>
    </row>
    <row r="50" spans="11:18" x14ac:dyDescent="0.25">
      <c r="K50" s="20">
        <v>24</v>
      </c>
      <c r="L50" s="12">
        <v>40</v>
      </c>
      <c r="M50" s="20">
        <f t="shared" si="11"/>
        <v>-24.079999999999984</v>
      </c>
      <c r="N50" s="20">
        <f t="shared" si="3"/>
        <v>5.28</v>
      </c>
      <c r="O50" s="20">
        <v>1</v>
      </c>
      <c r="P50" s="71"/>
      <c r="Q50" s="11">
        <f t="shared" si="9"/>
        <v>-32.039999999999992</v>
      </c>
      <c r="R50" s="20">
        <v>0.5</v>
      </c>
    </row>
    <row r="51" spans="11:18" x14ac:dyDescent="0.25">
      <c r="K51" s="20">
        <v>24.5</v>
      </c>
      <c r="L51" s="12">
        <v>40</v>
      </c>
      <c r="M51" s="20">
        <f t="shared" si="11"/>
        <v>-29.359999999999985</v>
      </c>
      <c r="N51" s="20">
        <f t="shared" si="3"/>
        <v>5.28</v>
      </c>
      <c r="O51" s="20">
        <v>1</v>
      </c>
      <c r="P51" s="71"/>
      <c r="Q51" s="11">
        <f t="shared" si="9"/>
        <v>-34.679999999999993</v>
      </c>
      <c r="R51" s="20">
        <v>0.5</v>
      </c>
    </row>
    <row r="52" spans="11:18" x14ac:dyDescent="0.25">
      <c r="K52" s="20">
        <v>25</v>
      </c>
      <c r="L52" s="12">
        <v>40</v>
      </c>
      <c r="M52" s="20">
        <f t="shared" si="11"/>
        <v>-34.639999999999986</v>
      </c>
      <c r="N52" s="20">
        <f>+N49+0.33</f>
        <v>5.28</v>
      </c>
      <c r="O52" s="20">
        <v>1</v>
      </c>
      <c r="P52" s="71"/>
      <c r="Q52" s="11">
        <f t="shared" si="9"/>
        <v>-37.319999999999993</v>
      </c>
      <c r="R52" s="20">
        <v>0.5</v>
      </c>
    </row>
    <row r="53" spans="11:18" x14ac:dyDescent="0.25">
      <c r="K53" s="20">
        <v>25.5</v>
      </c>
      <c r="L53" s="12">
        <v>40</v>
      </c>
      <c r="M53" s="20">
        <f t="shared" si="11"/>
        <v>-40.249999999999986</v>
      </c>
      <c r="N53" s="20">
        <f t="shared" si="3"/>
        <v>5.61</v>
      </c>
      <c r="O53" s="20">
        <v>1</v>
      </c>
      <c r="P53" s="71"/>
      <c r="Q53" s="11">
        <f t="shared" si="9"/>
        <v>-40.124999999999993</v>
      </c>
      <c r="R53" s="20">
        <v>0.5</v>
      </c>
    </row>
    <row r="54" spans="11:18" x14ac:dyDescent="0.25">
      <c r="K54" s="20">
        <f>+K53+0.5</f>
        <v>26</v>
      </c>
      <c r="L54" s="12">
        <v>40</v>
      </c>
      <c r="M54" s="20">
        <f t="shared" si="11"/>
        <v>-45.859999999999985</v>
      </c>
      <c r="N54" s="20">
        <f t="shared" si="3"/>
        <v>5.61</v>
      </c>
      <c r="O54" s="20">
        <v>1</v>
      </c>
      <c r="P54" s="71"/>
      <c r="Q54" s="11">
        <f t="shared" si="9"/>
        <v>-42.929999999999993</v>
      </c>
      <c r="R54" s="20">
        <v>0.5</v>
      </c>
    </row>
    <row r="55" spans="11:18" x14ac:dyDescent="0.25">
      <c r="K55" s="20">
        <f t="shared" ref="K55:K74" si="14">+K54+0.5</f>
        <v>26.5</v>
      </c>
      <c r="L55" s="12">
        <v>40</v>
      </c>
      <c r="M55" s="20">
        <f t="shared" si="11"/>
        <v>-51.469999999999985</v>
      </c>
      <c r="N55" s="20">
        <f>+N52+0.33</f>
        <v>5.61</v>
      </c>
      <c r="O55" s="20">
        <v>1</v>
      </c>
      <c r="P55" s="71"/>
      <c r="Q55" s="11">
        <f t="shared" si="9"/>
        <v>-45.734999999999992</v>
      </c>
      <c r="R55" s="20"/>
    </row>
    <row r="56" spans="11:18" x14ac:dyDescent="0.25">
      <c r="K56" s="20">
        <f t="shared" si="14"/>
        <v>27</v>
      </c>
      <c r="L56" s="12">
        <v>40</v>
      </c>
      <c r="M56" s="20">
        <f t="shared" si="11"/>
        <v>-57.409999999999982</v>
      </c>
      <c r="N56" s="20">
        <f t="shared" si="3"/>
        <v>5.94</v>
      </c>
      <c r="O56" s="20">
        <v>1</v>
      </c>
      <c r="P56" s="71"/>
      <c r="Q56" s="11">
        <f t="shared" si="9"/>
        <v>-48.704999999999991</v>
      </c>
      <c r="R56" s="20"/>
    </row>
    <row r="57" spans="11:18" x14ac:dyDescent="0.25">
      <c r="K57" s="20">
        <f t="shared" si="14"/>
        <v>27.5</v>
      </c>
      <c r="L57" s="12">
        <v>40</v>
      </c>
      <c r="M57" s="20">
        <f t="shared" si="11"/>
        <v>-63.34999999999998</v>
      </c>
      <c r="N57" s="20">
        <f t="shared" si="3"/>
        <v>5.94</v>
      </c>
      <c r="O57" s="20">
        <v>1</v>
      </c>
      <c r="P57" s="71"/>
      <c r="Q57" s="11">
        <f t="shared" si="9"/>
        <v>-51.67499999999999</v>
      </c>
      <c r="R57" s="20"/>
    </row>
    <row r="58" spans="11:18" x14ac:dyDescent="0.25">
      <c r="K58" s="20">
        <f t="shared" si="14"/>
        <v>28</v>
      </c>
      <c r="L58" s="12">
        <v>40</v>
      </c>
      <c r="M58" s="20">
        <f t="shared" si="11"/>
        <v>-69.289999999999978</v>
      </c>
      <c r="N58" s="20">
        <f>+N55+0.33</f>
        <v>5.94</v>
      </c>
      <c r="O58" s="20">
        <v>1</v>
      </c>
      <c r="P58" s="71"/>
      <c r="Q58" s="11">
        <f t="shared" si="9"/>
        <v>-54.644999999999989</v>
      </c>
      <c r="R58" s="20"/>
    </row>
    <row r="59" spans="11:18" x14ac:dyDescent="0.25">
      <c r="K59" s="20">
        <f t="shared" si="14"/>
        <v>28.5</v>
      </c>
      <c r="L59" s="12">
        <v>40</v>
      </c>
      <c r="M59" s="20">
        <f t="shared" si="11"/>
        <v>-75.559999999999974</v>
      </c>
      <c r="N59" s="20">
        <f t="shared" si="3"/>
        <v>6.2700000000000005</v>
      </c>
      <c r="O59" s="20">
        <v>1</v>
      </c>
      <c r="P59" s="71"/>
      <c r="Q59" s="11">
        <f t="shared" si="9"/>
        <v>-57.779999999999987</v>
      </c>
      <c r="R59" s="20"/>
    </row>
    <row r="60" spans="11:18" x14ac:dyDescent="0.25">
      <c r="K60" s="20">
        <f t="shared" si="14"/>
        <v>29</v>
      </c>
      <c r="L60" s="12">
        <v>40</v>
      </c>
      <c r="M60" s="20">
        <f t="shared" si="11"/>
        <v>-81.82999999999997</v>
      </c>
      <c r="N60" s="20">
        <f>+N57+0.33</f>
        <v>6.2700000000000005</v>
      </c>
      <c r="O60" s="20">
        <v>1</v>
      </c>
      <c r="P60" s="71"/>
      <c r="Q60" s="11">
        <f t="shared" si="9"/>
        <v>-60.914999999999985</v>
      </c>
      <c r="R60" s="20"/>
    </row>
    <row r="61" spans="11:18" x14ac:dyDescent="0.25">
      <c r="K61" s="20">
        <f t="shared" si="14"/>
        <v>29.5</v>
      </c>
      <c r="L61" s="12">
        <v>40</v>
      </c>
      <c r="M61" s="20">
        <f t="shared" si="11"/>
        <v>-88.099999999999966</v>
      </c>
      <c r="N61" s="20">
        <f t="shared" si="3"/>
        <v>6.2700000000000005</v>
      </c>
      <c r="O61" s="20">
        <v>1</v>
      </c>
      <c r="P61" s="71"/>
      <c r="Q61" s="11">
        <f t="shared" si="9"/>
        <v>-64.049999999999983</v>
      </c>
      <c r="R61" s="20"/>
    </row>
    <row r="62" spans="11:18" x14ac:dyDescent="0.25">
      <c r="K62" s="20">
        <f t="shared" si="14"/>
        <v>30</v>
      </c>
      <c r="L62" s="12">
        <v>40</v>
      </c>
      <c r="M62" s="20">
        <f t="shared" si="11"/>
        <v>-94.69999999999996</v>
      </c>
      <c r="N62" s="20">
        <f t="shared" si="3"/>
        <v>6.6000000000000005</v>
      </c>
      <c r="O62" s="20">
        <v>1</v>
      </c>
      <c r="P62" s="71"/>
      <c r="Q62" s="11">
        <f t="shared" si="9"/>
        <v>-67.34999999999998</v>
      </c>
      <c r="R62" s="20"/>
    </row>
    <row r="63" spans="11:18" x14ac:dyDescent="0.25">
      <c r="K63" s="20">
        <f t="shared" si="14"/>
        <v>30.5</v>
      </c>
      <c r="L63" s="12">
        <v>40</v>
      </c>
      <c r="M63" s="20">
        <f t="shared" si="11"/>
        <v>-101.29999999999995</v>
      </c>
      <c r="N63" s="20">
        <f>+N60+0.33</f>
        <v>6.6000000000000005</v>
      </c>
      <c r="O63" s="20">
        <v>1</v>
      </c>
      <c r="P63" s="71"/>
      <c r="Q63" s="11">
        <f t="shared" si="9"/>
        <v>-70.649999999999977</v>
      </c>
      <c r="R63" s="20"/>
    </row>
    <row r="64" spans="11:18" x14ac:dyDescent="0.25">
      <c r="K64" s="20">
        <f t="shared" si="14"/>
        <v>31</v>
      </c>
      <c r="L64" s="12">
        <v>40</v>
      </c>
      <c r="M64" s="20">
        <f t="shared" si="11"/>
        <v>-107.89999999999995</v>
      </c>
      <c r="N64" s="20">
        <f t="shared" si="3"/>
        <v>6.6000000000000005</v>
      </c>
      <c r="O64" s="20">
        <v>1</v>
      </c>
      <c r="P64" s="71"/>
      <c r="Q64" s="11">
        <f t="shared" si="9"/>
        <v>-73.949999999999974</v>
      </c>
      <c r="R64" s="20"/>
    </row>
    <row r="65" spans="11:17" x14ac:dyDescent="0.25">
      <c r="K65" s="20">
        <f t="shared" si="14"/>
        <v>31.5</v>
      </c>
      <c r="L65" s="12">
        <v>40</v>
      </c>
      <c r="M65" s="20">
        <f t="shared" ref="M65:M74" si="15">+M64+P65-N65*O65</f>
        <v>-114.82999999999996</v>
      </c>
      <c r="N65" s="20">
        <f t="shared" si="3"/>
        <v>6.9300000000000006</v>
      </c>
      <c r="O65" s="20">
        <v>1</v>
      </c>
      <c r="P65" s="71"/>
      <c r="Q65" s="11">
        <f t="shared" si="9"/>
        <v>-77.414999999999978</v>
      </c>
    </row>
    <row r="66" spans="11:17" x14ac:dyDescent="0.25">
      <c r="K66" s="20">
        <f t="shared" si="14"/>
        <v>32</v>
      </c>
      <c r="L66" s="12">
        <v>40</v>
      </c>
      <c r="M66" s="20">
        <f t="shared" si="15"/>
        <v>-121.75999999999996</v>
      </c>
      <c r="N66" s="20">
        <f>+N63+0.33</f>
        <v>6.9300000000000006</v>
      </c>
      <c r="O66" s="20">
        <v>1</v>
      </c>
      <c r="P66" s="71"/>
      <c r="Q66" s="11">
        <f t="shared" si="9"/>
        <v>-80.879999999999981</v>
      </c>
    </row>
    <row r="67" spans="11:17" x14ac:dyDescent="0.25">
      <c r="K67" s="20">
        <f t="shared" si="14"/>
        <v>32.5</v>
      </c>
      <c r="L67" s="12">
        <v>40</v>
      </c>
      <c r="M67" s="20">
        <f t="shared" si="15"/>
        <v>-128.68999999999997</v>
      </c>
      <c r="N67" s="20">
        <f t="shared" si="3"/>
        <v>6.9300000000000006</v>
      </c>
      <c r="O67" s="20">
        <v>1</v>
      </c>
      <c r="P67" s="71"/>
      <c r="Q67" s="11">
        <f t="shared" si="9"/>
        <v>-84.344999999999985</v>
      </c>
    </row>
    <row r="68" spans="11:17" x14ac:dyDescent="0.25">
      <c r="K68" s="20">
        <f t="shared" si="14"/>
        <v>33</v>
      </c>
      <c r="L68" s="12">
        <v>40</v>
      </c>
      <c r="M68" s="20">
        <f t="shared" si="15"/>
        <v>-135.94999999999996</v>
      </c>
      <c r="N68" s="20">
        <f t="shared" si="3"/>
        <v>7.2600000000000007</v>
      </c>
      <c r="O68" s="20">
        <v>1</v>
      </c>
      <c r="P68" s="71"/>
      <c r="Q68" s="11">
        <f t="shared" si="9"/>
        <v>-87.97499999999998</v>
      </c>
    </row>
    <row r="69" spans="11:17" x14ac:dyDescent="0.25">
      <c r="K69" s="20">
        <f t="shared" si="14"/>
        <v>33.5</v>
      </c>
      <c r="L69" s="12">
        <v>40</v>
      </c>
      <c r="M69" s="20">
        <f t="shared" si="15"/>
        <v>-143.20999999999995</v>
      </c>
      <c r="N69" s="20">
        <f>+N66+0.33</f>
        <v>7.2600000000000007</v>
      </c>
      <c r="O69" s="20">
        <v>1</v>
      </c>
      <c r="P69" s="71"/>
      <c r="Q69" s="11">
        <f t="shared" si="9"/>
        <v>-91.604999999999976</v>
      </c>
    </row>
    <row r="70" spans="11:17" x14ac:dyDescent="0.25">
      <c r="K70" s="20">
        <f t="shared" si="14"/>
        <v>34</v>
      </c>
      <c r="L70" s="12">
        <v>40</v>
      </c>
      <c r="M70" s="20">
        <f t="shared" si="15"/>
        <v>-150.46999999999994</v>
      </c>
      <c r="N70" s="20">
        <f t="shared" ref="N70:N73" si="16">+N67+0.33</f>
        <v>7.2600000000000007</v>
      </c>
      <c r="O70" s="20">
        <v>1</v>
      </c>
      <c r="P70" s="71"/>
      <c r="Q70" s="11">
        <f t="shared" si="9"/>
        <v>-95.234999999999971</v>
      </c>
    </row>
    <row r="71" spans="11:17" x14ac:dyDescent="0.25">
      <c r="K71" s="20">
        <f t="shared" si="14"/>
        <v>34.5</v>
      </c>
      <c r="L71" s="12">
        <v>40</v>
      </c>
      <c r="M71" s="20">
        <f t="shared" si="15"/>
        <v>-158.05999999999995</v>
      </c>
      <c r="N71" s="20">
        <f t="shared" si="16"/>
        <v>7.5900000000000007</v>
      </c>
      <c r="O71" s="20">
        <v>1</v>
      </c>
      <c r="P71" s="71"/>
      <c r="Q71" s="11">
        <f t="shared" si="9"/>
        <v>-99.029999999999973</v>
      </c>
    </row>
    <row r="72" spans="11:17" x14ac:dyDescent="0.25">
      <c r="K72" s="20">
        <f t="shared" si="14"/>
        <v>35</v>
      </c>
      <c r="L72" s="12">
        <v>40</v>
      </c>
      <c r="M72" s="20">
        <f t="shared" si="15"/>
        <v>-165.64999999999995</v>
      </c>
      <c r="N72" s="20">
        <f>+N69+0.33</f>
        <v>7.5900000000000007</v>
      </c>
      <c r="O72" s="20">
        <v>1</v>
      </c>
      <c r="P72" s="71"/>
      <c r="Q72" s="11">
        <f t="shared" si="9"/>
        <v>-102.82499999999997</v>
      </c>
    </row>
    <row r="73" spans="11:17" x14ac:dyDescent="0.25">
      <c r="K73" s="20">
        <f t="shared" si="14"/>
        <v>35.5</v>
      </c>
      <c r="L73" s="12">
        <v>40</v>
      </c>
      <c r="M73" s="20">
        <f t="shared" si="15"/>
        <v>-173.23999999999995</v>
      </c>
      <c r="N73" s="20">
        <f t="shared" si="16"/>
        <v>7.5900000000000007</v>
      </c>
      <c r="O73" s="20">
        <v>1</v>
      </c>
      <c r="P73" s="71"/>
      <c r="Q73" s="11">
        <f t="shared" si="9"/>
        <v>-106.61999999999998</v>
      </c>
    </row>
    <row r="74" spans="11:17" x14ac:dyDescent="0.25">
      <c r="K74" s="20">
        <f t="shared" si="14"/>
        <v>36</v>
      </c>
      <c r="L74" s="12">
        <v>40</v>
      </c>
      <c r="M74" s="20">
        <f t="shared" si="15"/>
        <v>-181.15999999999994</v>
      </c>
      <c r="N74" s="20">
        <f>+N71+0.33</f>
        <v>7.9200000000000008</v>
      </c>
      <c r="O74" s="20">
        <v>1</v>
      </c>
      <c r="P74" s="5"/>
      <c r="Q74" s="11">
        <f t="shared" si="9"/>
        <v>-110.57999999999997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A2" zoomScale="90" zoomScaleNormal="90" workbookViewId="0">
      <selection activeCell="A2" sqref="A2:A41"/>
    </sheetView>
  </sheetViews>
  <sheetFormatPr defaultRowHeight="15" x14ac:dyDescent="0.25"/>
  <cols>
    <col min="1" max="1" width="34.8554687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42578125" style="20" customWidth="1"/>
    <col min="7" max="7" width="4.85546875" style="13" customWidth="1"/>
    <col min="8" max="8" width="6.4257812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140625" style="20" customWidth="1"/>
    <col min="15" max="15" width="5.85546875" style="20" customWidth="1"/>
    <col min="16" max="16" width="5.140625" style="20" customWidth="1"/>
    <col min="17" max="17" width="6.85546875" style="20" customWidth="1"/>
    <col min="18" max="18" width="6.140625" style="11" customWidth="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22</v>
      </c>
      <c r="H1" s="2" t="s">
        <v>27</v>
      </c>
      <c r="I1" s="2" t="s">
        <v>141</v>
      </c>
      <c r="K1" s="20" t="s">
        <v>0</v>
      </c>
      <c r="L1" s="12" t="s">
        <v>129</v>
      </c>
      <c r="M1" s="20" t="s">
        <v>142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20">
        <v>0</v>
      </c>
      <c r="G4" s="20"/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20">
        <v>0</v>
      </c>
      <c r="G5" s="20"/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9">
        <v>247.8</v>
      </c>
      <c r="G8" s="73" t="s">
        <v>24</v>
      </c>
      <c r="H8" s="83">
        <f>100-7.23-E8-1.3</f>
        <v>24.289999999999988</v>
      </c>
      <c r="I8" s="9">
        <v>5.2</v>
      </c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247.3</v>
      </c>
      <c r="G10" s="73" t="s">
        <v>24</v>
      </c>
      <c r="H10" s="83">
        <f>100-7.23-E10-1.3</f>
        <v>24.240000000000006</v>
      </c>
      <c r="I10" s="9">
        <v>5.2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9">
        <v>228.8</v>
      </c>
      <c r="G11" s="73" t="s">
        <v>24</v>
      </c>
      <c r="H11" s="83">
        <f>100-12.93-E11-0.5</f>
        <v>36.329999999999991</v>
      </c>
      <c r="I11" s="9">
        <v>6.8</v>
      </c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5"/>
      <c r="Q11" s="11">
        <f t="shared" si="0"/>
        <v>0</v>
      </c>
      <c r="R11" s="20">
        <v>0.7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5"/>
      <c r="Q12" s="11">
        <f t="shared" si="0"/>
        <v>0</v>
      </c>
      <c r="R12" s="20"/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9">
        <v>186.6</v>
      </c>
      <c r="G13" s="73" t="s">
        <v>24</v>
      </c>
      <c r="H13" s="83">
        <f>100-7.23-E13-1.2</f>
        <v>11.059999999999992</v>
      </c>
      <c r="I13" s="9">
        <v>3.3</v>
      </c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5"/>
      <c r="Q13" s="11">
        <f t="shared" si="0"/>
        <v>0</v>
      </c>
      <c r="R13" s="20"/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9">
        <v>247.3</v>
      </c>
      <c r="G14" s="73" t="s">
        <v>24</v>
      </c>
      <c r="H14" s="83">
        <f>100-7.23-E14-1.3</f>
        <v>24.289999999999988</v>
      </c>
      <c r="I14" s="9">
        <v>5.2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  <c r="R14" s="20"/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  <c r="R15" s="20"/>
    </row>
    <row r="16" spans="1:18" ht="30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9">
        <v>248.5</v>
      </c>
      <c r="G17" s="73" t="s">
        <v>24</v>
      </c>
      <c r="H17" s="83">
        <f>100-5.56-E17-0.4</f>
        <v>21.220000000000006</v>
      </c>
      <c r="I17" s="9">
        <v>4.7</v>
      </c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9">
        <v>200.7</v>
      </c>
      <c r="G23" s="73" t="s">
        <v>24</v>
      </c>
      <c r="H23" s="79">
        <f>100-15.98-E23-2</f>
        <v>60.399999999999991</v>
      </c>
      <c r="I23" s="9">
        <v>7.4</v>
      </c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9">
        <v>244</v>
      </c>
      <c r="G26" s="73" t="s">
        <v>24</v>
      </c>
      <c r="H26" s="79">
        <f>100-9.9-E26-0.9</f>
        <v>30.199999999999996</v>
      </c>
      <c r="I26" s="9">
        <v>5.9</v>
      </c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9">
        <v>213.4</v>
      </c>
      <c r="G27" s="73" t="s">
        <v>24</v>
      </c>
      <c r="H27" s="79">
        <f>100-14.56-E27</f>
        <v>28.689999999999998</v>
      </c>
      <c r="I27" s="9">
        <v>5.8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  <c r="R27" s="20"/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9">
        <v>217.8</v>
      </c>
      <c r="G28" s="73" t="s">
        <v>24</v>
      </c>
      <c r="H28" s="79">
        <f t="shared" ref="H28:H29" si="4">100-14.56-E28</f>
        <v>41.66</v>
      </c>
      <c r="I28" s="9">
        <v>7.4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  <c r="R28" s="20">
        <v>0.5</v>
      </c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9">
        <v>201.4</v>
      </c>
      <c r="G29" s="73" t="s">
        <v>24</v>
      </c>
      <c r="H29" s="79">
        <f t="shared" si="4"/>
        <v>56.05</v>
      </c>
      <c r="I29" s="9">
        <v>7.4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  <c r="R29" s="20">
        <v>0.5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146.19999999999999</v>
      </c>
      <c r="G30" s="73" t="s">
        <v>24</v>
      </c>
      <c r="H30" s="83">
        <f>100-24.3-E30-0.7</f>
        <v>31.740000000000006</v>
      </c>
      <c r="I30" s="9">
        <v>6.4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9">
        <v>135.80000000000001</v>
      </c>
      <c r="G31" s="73" t="s">
        <v>24</v>
      </c>
      <c r="H31" s="83">
        <f t="shared" ref="H31" si="5">100-24.3-E31</f>
        <v>46.42</v>
      </c>
      <c r="I31" s="9">
        <v>6.6</v>
      </c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1"/>
      <c r="Q31" s="11">
        <f t="shared" si="0"/>
        <v>0</v>
      </c>
      <c r="R31" s="20">
        <v>0.5</v>
      </c>
      <c r="T31" s="20" t="s">
        <v>31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9">
        <v>132.30000000000001</v>
      </c>
      <c r="G32" s="73" t="s">
        <v>24</v>
      </c>
      <c r="H32" s="83">
        <f>100-24.3-E32-1.1</f>
        <v>63.860000000000007</v>
      </c>
      <c r="I32" s="9">
        <v>6.3</v>
      </c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1"/>
      <c r="Q32" s="11">
        <f t="shared" si="0"/>
        <v>0</v>
      </c>
      <c r="R32" s="20">
        <v>0.5</v>
      </c>
      <c r="T32" s="20" t="s">
        <v>35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H33" s="14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1"/>
      <c r="Q33" s="11">
        <f t="shared" si="0"/>
        <v>0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9">
        <v>157.5</v>
      </c>
      <c r="G34" s="73" t="s">
        <v>24</v>
      </c>
      <c r="H34" s="79">
        <f>100-14.56-E34-1.4</f>
        <v>11.579999999999989</v>
      </c>
      <c r="I34" s="9">
        <v>3.7</v>
      </c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1"/>
      <c r="Q34" s="11">
        <f t="shared" ref="Q34:Q64" si="6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207.4</v>
      </c>
      <c r="G35" s="73" t="s">
        <v>24</v>
      </c>
      <c r="H35" s="79">
        <f>100-14.56-E35-1.9</f>
        <v>25.67</v>
      </c>
      <c r="I35" s="9">
        <v>5.5</v>
      </c>
      <c r="K35" s="20">
        <v>16.5</v>
      </c>
      <c r="L35" s="12">
        <f t="shared" si="1"/>
        <v>41.920000000000023</v>
      </c>
      <c r="M35" s="20">
        <f t="shared" ref="M35:M64" si="7">+M34+P35-N35*O35</f>
        <v>41.920000000000023</v>
      </c>
      <c r="N35" s="20">
        <f>+N32+0.33</f>
        <v>3.6300000000000003</v>
      </c>
      <c r="O35" s="20">
        <v>1</v>
      </c>
      <c r="P35" s="71"/>
      <c r="Q35" s="11">
        <f t="shared" si="6"/>
        <v>0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20">
        <v>0</v>
      </c>
      <c r="G36" s="20"/>
      <c r="H36" s="15"/>
      <c r="K36" s="20">
        <v>17</v>
      </c>
      <c r="L36" s="9">
        <v>40</v>
      </c>
      <c r="M36" s="9">
        <f t="shared" si="7"/>
        <v>38.29000000000002</v>
      </c>
      <c r="N36" s="9">
        <f t="shared" si="3"/>
        <v>3.6300000000000003</v>
      </c>
      <c r="O36" s="20">
        <v>1</v>
      </c>
      <c r="P36" s="71"/>
      <c r="Q36" s="82">
        <f t="shared" si="6"/>
        <v>-0.85499999999998977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136.19999999999999</v>
      </c>
      <c r="G37" s="73" t="s">
        <v>24</v>
      </c>
      <c r="H37" s="83">
        <f>100-24.3-E37-1.9</f>
        <v>18.670000000000002</v>
      </c>
      <c r="I37" s="9">
        <v>4.8</v>
      </c>
      <c r="K37" s="20">
        <v>17.5</v>
      </c>
      <c r="L37" s="12">
        <v>40</v>
      </c>
      <c r="M37" s="20">
        <f t="shared" si="7"/>
        <v>34.660000000000018</v>
      </c>
      <c r="N37" s="20">
        <f t="shared" si="3"/>
        <v>3.6300000000000003</v>
      </c>
      <c r="O37" s="20">
        <v>1</v>
      </c>
      <c r="P37" s="71"/>
      <c r="Q37" s="11">
        <f t="shared" si="6"/>
        <v>-2.669999999999991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9">
        <v>143.69999999999999</v>
      </c>
      <c r="G38" s="73" t="s">
        <v>24</v>
      </c>
      <c r="H38" s="83">
        <f>100-24.3-E38-1.5</f>
        <v>39.230000000000004</v>
      </c>
      <c r="I38" s="9">
        <v>6.8</v>
      </c>
      <c r="K38" s="20">
        <v>18</v>
      </c>
      <c r="L38" s="12">
        <v>40</v>
      </c>
      <c r="M38" s="20">
        <f t="shared" si="7"/>
        <v>30.700000000000017</v>
      </c>
      <c r="N38" s="20">
        <f>+N35+0.33</f>
        <v>3.9600000000000004</v>
      </c>
      <c r="O38" s="20">
        <v>1</v>
      </c>
      <c r="P38" s="71"/>
      <c r="Q38" s="11">
        <f t="shared" si="6"/>
        <v>-4.6499999999999915</v>
      </c>
      <c r="R38" s="20">
        <v>0.7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9">
        <v>167</v>
      </c>
      <c r="G39" s="73" t="s">
        <v>24</v>
      </c>
      <c r="H39" s="83">
        <f>100-20.38-E39-0.9</f>
        <v>22.880000000000003</v>
      </c>
      <c r="I39" s="9">
        <v>5.3</v>
      </c>
      <c r="K39" s="20">
        <v>18.5</v>
      </c>
      <c r="L39" s="12">
        <v>40</v>
      </c>
      <c r="M39" s="20">
        <f t="shared" si="7"/>
        <v>26.740000000000016</v>
      </c>
      <c r="N39" s="20">
        <f t="shared" si="3"/>
        <v>3.9600000000000004</v>
      </c>
      <c r="O39" s="20">
        <v>1</v>
      </c>
      <c r="P39" s="71"/>
      <c r="Q39" s="11">
        <f t="shared" si="6"/>
        <v>-6.6299999999999919</v>
      </c>
      <c r="R39" s="20"/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9">
        <v>99.4</v>
      </c>
      <c r="G40" s="73" t="s">
        <v>24</v>
      </c>
      <c r="H40" s="79">
        <f>100-31.77-E40-0.5</f>
        <v>32.1</v>
      </c>
      <c r="I40" s="9">
        <v>6.1</v>
      </c>
      <c r="K40" s="20">
        <v>19</v>
      </c>
      <c r="L40" s="12">
        <v>40</v>
      </c>
      <c r="M40" s="20">
        <f t="shared" si="7"/>
        <v>22.780000000000015</v>
      </c>
      <c r="N40" s="20">
        <f t="shared" si="3"/>
        <v>3.9600000000000004</v>
      </c>
      <c r="O40" s="20">
        <v>1</v>
      </c>
      <c r="P40" s="71"/>
      <c r="Q40" s="11">
        <f t="shared" si="6"/>
        <v>-8.6099999999999923</v>
      </c>
      <c r="R40" s="20"/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9">
        <v>98.6</v>
      </c>
      <c r="G41" s="73" t="s">
        <v>24</v>
      </c>
      <c r="H41" s="83">
        <f>100-29.72-E41-0.3</f>
        <v>53.490000000000009</v>
      </c>
      <c r="I41" s="9">
        <v>5.9</v>
      </c>
      <c r="K41" s="20">
        <v>19.5</v>
      </c>
      <c r="L41" s="12">
        <v>40</v>
      </c>
      <c r="M41" s="20">
        <f t="shared" si="7"/>
        <v>18.490000000000016</v>
      </c>
      <c r="N41" s="20">
        <f>+N38+0.33</f>
        <v>4.29</v>
      </c>
      <c r="O41" s="20">
        <v>1</v>
      </c>
      <c r="P41" s="71"/>
      <c r="Q41" s="11">
        <f t="shared" si="6"/>
        <v>-10.754999999999992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7"/>
        <v>14.200000000000017</v>
      </c>
      <c r="N42" s="20">
        <f t="shared" si="3"/>
        <v>4.29</v>
      </c>
      <c r="O42" s="20">
        <v>1</v>
      </c>
      <c r="P42" s="71"/>
      <c r="Q42" s="11">
        <f t="shared" si="6"/>
        <v>-12.899999999999991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7"/>
        <v>9.9100000000000179</v>
      </c>
      <c r="N43" s="20">
        <f t="shared" si="3"/>
        <v>4.29</v>
      </c>
      <c r="O43" s="20">
        <v>1</v>
      </c>
      <c r="P43" s="71"/>
      <c r="Q43" s="11">
        <f t="shared" si="6"/>
        <v>-15.044999999999991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7"/>
        <v>5.2900000000000178</v>
      </c>
      <c r="N44" s="20">
        <f>+N41+0.33</f>
        <v>4.62</v>
      </c>
      <c r="O44" s="20">
        <v>1</v>
      </c>
      <c r="P44" s="71"/>
      <c r="Q44" s="11">
        <f t="shared" si="6"/>
        <v>-17.35499999999999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7"/>
        <v>0.67000000000001769</v>
      </c>
      <c r="N45" s="20">
        <f t="shared" si="3"/>
        <v>4.62</v>
      </c>
      <c r="O45" s="20">
        <v>1</v>
      </c>
      <c r="P45" s="71"/>
      <c r="Q45" s="11">
        <f t="shared" si="6"/>
        <v>-19.664999999999992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7"/>
        <v>-3.9499999999999824</v>
      </c>
      <c r="N46" s="20">
        <f>+N43+0.33</f>
        <v>4.62</v>
      </c>
      <c r="O46" s="20">
        <v>1</v>
      </c>
      <c r="P46" s="71"/>
      <c r="Q46" s="11">
        <f t="shared" si="6"/>
        <v>-21.974999999999991</v>
      </c>
      <c r="R46" s="20"/>
    </row>
    <row r="47" spans="1:22" x14ac:dyDescent="0.25">
      <c r="K47" s="20">
        <v>22.5</v>
      </c>
      <c r="L47" s="12">
        <v>40</v>
      </c>
      <c r="M47" s="20">
        <f t="shared" si="7"/>
        <v>-8.8999999999999826</v>
      </c>
      <c r="N47" s="20">
        <f t="shared" si="3"/>
        <v>4.95</v>
      </c>
      <c r="O47" s="20">
        <v>1</v>
      </c>
      <c r="P47" s="71"/>
      <c r="Q47" s="11">
        <f t="shared" si="6"/>
        <v>-24.449999999999992</v>
      </c>
      <c r="R47" s="20"/>
    </row>
    <row r="48" spans="1:22" x14ac:dyDescent="0.25">
      <c r="K48" s="20">
        <v>23</v>
      </c>
      <c r="L48" s="12">
        <v>40</v>
      </c>
      <c r="M48" s="20">
        <f t="shared" si="7"/>
        <v>-13.849999999999984</v>
      </c>
      <c r="N48" s="20">
        <f t="shared" si="3"/>
        <v>4.95</v>
      </c>
      <c r="O48" s="20">
        <v>1</v>
      </c>
      <c r="P48" s="71"/>
      <c r="Q48" s="11">
        <f t="shared" si="6"/>
        <v>-26.92499999999999</v>
      </c>
      <c r="R48" s="20"/>
    </row>
    <row r="49" spans="11:18" x14ac:dyDescent="0.25">
      <c r="K49" s="20">
        <v>23.5</v>
      </c>
      <c r="L49" s="12">
        <v>40</v>
      </c>
      <c r="M49" s="20">
        <f t="shared" si="7"/>
        <v>-18.799999999999983</v>
      </c>
      <c r="N49" s="20">
        <f>+N46+0.33</f>
        <v>4.95</v>
      </c>
      <c r="O49" s="20">
        <v>1</v>
      </c>
      <c r="P49" s="71"/>
      <c r="Q49" s="11">
        <f t="shared" si="6"/>
        <v>-29.399999999999991</v>
      </c>
      <c r="R49" s="20"/>
    </row>
    <row r="50" spans="11:18" x14ac:dyDescent="0.25">
      <c r="K50" s="20">
        <v>24</v>
      </c>
      <c r="L50" s="12">
        <v>40</v>
      </c>
      <c r="M50" s="20">
        <f t="shared" si="7"/>
        <v>-24.079999999999984</v>
      </c>
      <c r="N50" s="20">
        <f t="shared" si="3"/>
        <v>5.28</v>
      </c>
      <c r="O50" s="20">
        <v>1</v>
      </c>
      <c r="P50" s="71"/>
      <c r="Q50" s="11">
        <f t="shared" si="6"/>
        <v>-32.039999999999992</v>
      </c>
      <c r="R50" s="20"/>
    </row>
    <row r="51" spans="11:18" x14ac:dyDescent="0.25">
      <c r="K51" s="20">
        <v>24.5</v>
      </c>
      <c r="L51" s="12">
        <v>40</v>
      </c>
      <c r="M51" s="20">
        <f t="shared" si="7"/>
        <v>-29.359999999999985</v>
      </c>
      <c r="N51" s="20">
        <f t="shared" si="3"/>
        <v>5.28</v>
      </c>
      <c r="O51" s="20">
        <v>1</v>
      </c>
      <c r="P51" s="71"/>
      <c r="Q51" s="11">
        <f t="shared" si="6"/>
        <v>-34.679999999999993</v>
      </c>
      <c r="R51" s="20"/>
    </row>
    <row r="52" spans="11:18" x14ac:dyDescent="0.25">
      <c r="K52" s="20">
        <v>25</v>
      </c>
      <c r="L52" s="12">
        <v>40</v>
      </c>
      <c r="M52" s="20">
        <f t="shared" si="7"/>
        <v>-34.639999999999986</v>
      </c>
      <c r="N52" s="20">
        <f>+N49+0.33</f>
        <v>5.28</v>
      </c>
      <c r="O52" s="20">
        <v>1</v>
      </c>
      <c r="P52" s="71"/>
      <c r="Q52" s="11">
        <f t="shared" si="6"/>
        <v>-37.319999999999993</v>
      </c>
      <c r="R52" s="20"/>
    </row>
    <row r="53" spans="11:18" x14ac:dyDescent="0.25">
      <c r="K53" s="20">
        <v>25.5</v>
      </c>
      <c r="L53" s="12">
        <v>40</v>
      </c>
      <c r="M53" s="20">
        <f t="shared" si="7"/>
        <v>-40.249999999999986</v>
      </c>
      <c r="N53" s="20">
        <f t="shared" si="3"/>
        <v>5.61</v>
      </c>
      <c r="O53" s="20">
        <v>1</v>
      </c>
      <c r="P53" s="71"/>
      <c r="Q53" s="11">
        <f t="shared" si="6"/>
        <v>-40.124999999999993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7"/>
        <v>-45.859999999999985</v>
      </c>
      <c r="N54" s="20">
        <f t="shared" si="3"/>
        <v>5.61</v>
      </c>
      <c r="O54" s="20">
        <v>1</v>
      </c>
      <c r="P54" s="71"/>
      <c r="Q54" s="11">
        <f t="shared" si="6"/>
        <v>-42.929999999999993</v>
      </c>
      <c r="R54" s="20"/>
    </row>
    <row r="55" spans="11:18" x14ac:dyDescent="0.25">
      <c r="K55" s="20">
        <f t="shared" ref="K55:K64" si="8">+K54+0.5</f>
        <v>26.5</v>
      </c>
      <c r="L55" s="12">
        <v>40</v>
      </c>
      <c r="M55" s="20">
        <f t="shared" si="7"/>
        <v>-51.469999999999985</v>
      </c>
      <c r="N55" s="20">
        <f>+N52+0.33</f>
        <v>5.61</v>
      </c>
      <c r="O55" s="20">
        <v>1</v>
      </c>
      <c r="P55" s="71"/>
      <c r="Q55" s="11">
        <f t="shared" si="6"/>
        <v>-45.734999999999992</v>
      </c>
      <c r="R55" s="20"/>
    </row>
    <row r="56" spans="11:18" x14ac:dyDescent="0.25">
      <c r="K56" s="20">
        <f t="shared" si="8"/>
        <v>27</v>
      </c>
      <c r="L56" s="12">
        <v>40</v>
      </c>
      <c r="M56" s="20">
        <f t="shared" si="7"/>
        <v>-57.409999999999982</v>
      </c>
      <c r="N56" s="20">
        <f t="shared" si="3"/>
        <v>5.94</v>
      </c>
      <c r="O56" s="20">
        <v>1</v>
      </c>
      <c r="P56" s="71"/>
      <c r="Q56" s="11">
        <f t="shared" si="6"/>
        <v>-48.704999999999991</v>
      </c>
      <c r="R56" s="20"/>
    </row>
    <row r="57" spans="11:18" x14ac:dyDescent="0.25">
      <c r="K57" s="20">
        <f t="shared" si="8"/>
        <v>27.5</v>
      </c>
      <c r="L57" s="12">
        <v>40</v>
      </c>
      <c r="M57" s="20">
        <f t="shared" si="7"/>
        <v>-63.34999999999998</v>
      </c>
      <c r="N57" s="20">
        <f t="shared" si="3"/>
        <v>5.94</v>
      </c>
      <c r="O57" s="20">
        <v>1</v>
      </c>
      <c r="P57" s="71"/>
      <c r="Q57" s="11">
        <f t="shared" si="6"/>
        <v>-51.67499999999999</v>
      </c>
      <c r="R57" s="20"/>
    </row>
    <row r="58" spans="11:18" x14ac:dyDescent="0.25">
      <c r="K58" s="20">
        <f t="shared" si="8"/>
        <v>28</v>
      </c>
      <c r="L58" s="12">
        <v>40</v>
      </c>
      <c r="M58" s="20">
        <f t="shared" si="7"/>
        <v>-69.289999999999978</v>
      </c>
      <c r="N58" s="20">
        <f>+N55+0.33</f>
        <v>5.94</v>
      </c>
      <c r="O58" s="20">
        <v>1</v>
      </c>
      <c r="P58" s="71"/>
      <c r="Q58" s="11">
        <f t="shared" si="6"/>
        <v>-54.644999999999989</v>
      </c>
      <c r="R58" s="20"/>
    </row>
    <row r="59" spans="11:18" x14ac:dyDescent="0.25">
      <c r="K59" s="20">
        <f t="shared" si="8"/>
        <v>28.5</v>
      </c>
      <c r="L59" s="12">
        <v>40</v>
      </c>
      <c r="M59" s="20">
        <f t="shared" si="7"/>
        <v>-75.559999999999974</v>
      </c>
      <c r="N59" s="20">
        <f t="shared" si="3"/>
        <v>6.2700000000000005</v>
      </c>
      <c r="O59" s="20">
        <v>1</v>
      </c>
      <c r="P59" s="71"/>
      <c r="Q59" s="11">
        <f t="shared" si="6"/>
        <v>-57.779999999999987</v>
      </c>
      <c r="R59" s="20"/>
    </row>
    <row r="60" spans="11:18" x14ac:dyDescent="0.25">
      <c r="K60" s="20">
        <f t="shared" si="8"/>
        <v>29</v>
      </c>
      <c r="L60" s="12">
        <v>40</v>
      </c>
      <c r="M60" s="20">
        <f t="shared" si="7"/>
        <v>-77.559999999999974</v>
      </c>
      <c r="N60" s="20">
        <v>2</v>
      </c>
      <c r="O60" s="20">
        <v>1</v>
      </c>
      <c r="P60" s="71"/>
      <c r="Q60" s="11">
        <f t="shared" si="6"/>
        <v>-58.779999999999987</v>
      </c>
      <c r="R60" s="20"/>
    </row>
    <row r="61" spans="11:18" x14ac:dyDescent="0.25">
      <c r="K61" s="20">
        <f t="shared" si="8"/>
        <v>29.5</v>
      </c>
      <c r="L61" s="12">
        <v>40</v>
      </c>
      <c r="M61" s="20">
        <f t="shared" si="7"/>
        <v>-79.559999999999974</v>
      </c>
      <c r="N61" s="20">
        <v>2</v>
      </c>
      <c r="O61" s="20">
        <v>1</v>
      </c>
      <c r="P61" s="71"/>
      <c r="Q61" s="11">
        <f t="shared" si="6"/>
        <v>-59.779999999999987</v>
      </c>
      <c r="R61" s="20"/>
    </row>
    <row r="62" spans="11:18" x14ac:dyDescent="0.25">
      <c r="K62" s="20">
        <f t="shared" si="8"/>
        <v>30</v>
      </c>
      <c r="L62" s="12">
        <v>40</v>
      </c>
      <c r="M62" s="20">
        <f t="shared" si="7"/>
        <v>-81.559999999999974</v>
      </c>
      <c r="N62" s="20">
        <v>2</v>
      </c>
      <c r="O62" s="20">
        <v>1</v>
      </c>
      <c r="P62" s="71"/>
      <c r="Q62" s="11">
        <f t="shared" si="6"/>
        <v>-60.779999999999987</v>
      </c>
      <c r="R62" s="20"/>
    </row>
    <row r="63" spans="11:18" x14ac:dyDescent="0.25">
      <c r="K63" s="20">
        <f t="shared" si="8"/>
        <v>30.5</v>
      </c>
      <c r="L63" s="12">
        <v>40</v>
      </c>
      <c r="M63" s="20">
        <f t="shared" si="7"/>
        <v>-83.559999999999974</v>
      </c>
      <c r="N63" s="20">
        <v>2</v>
      </c>
      <c r="O63" s="20">
        <v>1</v>
      </c>
      <c r="P63" s="71"/>
      <c r="Q63" s="11">
        <f t="shared" si="6"/>
        <v>-61.779999999999987</v>
      </c>
      <c r="R63" s="20"/>
    </row>
    <row r="64" spans="11:18" x14ac:dyDescent="0.25">
      <c r="K64" s="20">
        <f t="shared" si="8"/>
        <v>31</v>
      </c>
      <c r="L64" s="12">
        <v>40</v>
      </c>
      <c r="M64" s="20">
        <f t="shared" si="7"/>
        <v>-85.559999999999974</v>
      </c>
      <c r="N64" s="20">
        <v>2</v>
      </c>
      <c r="O64" s="20">
        <v>1</v>
      </c>
      <c r="P64" s="71"/>
      <c r="Q64" s="11">
        <f t="shared" si="6"/>
        <v>-62.779999999999987</v>
      </c>
      <c r="R64" s="20"/>
    </row>
    <row r="65" spans="15:17" x14ac:dyDescent="0.25">
      <c r="O65" s="20">
        <v>1</v>
      </c>
      <c r="P65" s="71"/>
      <c r="Q65" s="20">
        <v>0</v>
      </c>
    </row>
    <row r="66" spans="15:17" x14ac:dyDescent="0.25">
      <c r="O66" s="20">
        <v>1</v>
      </c>
      <c r="P66" s="71"/>
      <c r="Q66" s="20">
        <v>0</v>
      </c>
    </row>
    <row r="67" spans="15:17" x14ac:dyDescent="0.25">
      <c r="O67" s="20">
        <v>1</v>
      </c>
      <c r="P67" s="71"/>
      <c r="Q67" s="20">
        <v>0</v>
      </c>
    </row>
    <row r="68" spans="15:17" x14ac:dyDescent="0.25">
      <c r="O68" s="20">
        <v>1</v>
      </c>
      <c r="P68" s="71"/>
      <c r="Q68" s="20">
        <v>0</v>
      </c>
    </row>
    <row r="69" spans="15:17" x14ac:dyDescent="0.25">
      <c r="O69" s="20">
        <v>1</v>
      </c>
      <c r="P69" s="71"/>
      <c r="Q69" s="20">
        <v>0</v>
      </c>
    </row>
    <row r="70" spans="15:17" x14ac:dyDescent="0.25">
      <c r="O70" s="20">
        <v>1</v>
      </c>
      <c r="P70" s="71"/>
      <c r="Q70" s="20">
        <v>0</v>
      </c>
    </row>
    <row r="71" spans="15:17" x14ac:dyDescent="0.25">
      <c r="P71" s="20">
        <v>1</v>
      </c>
      <c r="Q71" s="20">
        <v>0</v>
      </c>
    </row>
    <row r="72" spans="15:17" x14ac:dyDescent="0.25">
      <c r="P72" s="20">
        <v>1</v>
      </c>
      <c r="Q72" s="20">
        <v>0</v>
      </c>
    </row>
    <row r="73" spans="15:17" x14ac:dyDescent="0.25">
      <c r="P73" s="20">
        <v>1</v>
      </c>
      <c r="Q73" s="20">
        <v>0</v>
      </c>
    </row>
    <row r="74" spans="15:17" x14ac:dyDescent="0.25">
      <c r="P74" s="20">
        <v>1</v>
      </c>
      <c r="Q74" s="20">
        <v>0</v>
      </c>
    </row>
    <row r="75" spans="15:17" x14ac:dyDescent="0.25">
      <c r="P75" s="20">
        <v>1</v>
      </c>
      <c r="Q75" s="20">
        <v>0</v>
      </c>
    </row>
    <row r="76" spans="15:17" x14ac:dyDescent="0.25">
      <c r="P76" s="20">
        <v>1</v>
      </c>
      <c r="Q76" s="20">
        <v>0</v>
      </c>
    </row>
    <row r="77" spans="15:17" x14ac:dyDescent="0.25">
      <c r="P77" s="20">
        <v>1</v>
      </c>
      <c r="Q77" s="20">
        <v>0</v>
      </c>
    </row>
    <row r="78" spans="15:17" x14ac:dyDescent="0.25">
      <c r="P78" s="20">
        <v>1</v>
      </c>
      <c r="Q78" s="20">
        <v>0</v>
      </c>
    </row>
    <row r="79" spans="15:17" x14ac:dyDescent="0.25">
      <c r="P79" s="20">
        <v>1</v>
      </c>
      <c r="Q79" s="20">
        <v>0</v>
      </c>
    </row>
    <row r="80" spans="15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zoomScale="90" zoomScaleNormal="90" workbookViewId="0">
      <selection activeCell="A2" sqref="A2:A41"/>
    </sheetView>
  </sheetViews>
  <sheetFormatPr defaultRowHeight="15" x14ac:dyDescent="0.25"/>
  <cols>
    <col min="1" max="1" width="38.285156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140625" style="20" customWidth="1"/>
    <col min="9" max="9" width="4.570312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28515625" style="20" customWidth="1"/>
    <col min="15" max="15" width="5.5703125" style="20" customWidth="1"/>
    <col min="16" max="16" width="5.7109375" style="20" customWidth="1"/>
    <col min="17" max="17" width="5.28515625" style="20" customWidth="1"/>
    <col min="18" max="18" width="8" style="11" customWidth="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23</v>
      </c>
      <c r="H1" s="2" t="s">
        <v>27</v>
      </c>
      <c r="I1" s="2" t="s">
        <v>26</v>
      </c>
      <c r="K1" s="20" t="s">
        <v>0</v>
      </c>
      <c r="L1" s="12" t="s">
        <v>129</v>
      </c>
      <c r="M1" s="20" t="s">
        <v>143</v>
      </c>
      <c r="N1" s="20" t="s">
        <v>41</v>
      </c>
      <c r="O1" s="20" t="s">
        <v>43</v>
      </c>
      <c r="P1" s="5" t="s">
        <v>36</v>
      </c>
      <c r="Q1" s="11" t="s">
        <v>37</v>
      </c>
      <c r="R1" s="20" t="s">
        <v>29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P2" s="5"/>
      <c r="Q2" s="11">
        <f t="shared" ref="Q2:Q33" si="0">+(M2-L2)/2</f>
        <v>0</v>
      </c>
      <c r="R2" s="20">
        <v>100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v>100</v>
      </c>
      <c r="M3" s="20">
        <v>100</v>
      </c>
      <c r="P3" s="5"/>
      <c r="Q3" s="11">
        <f t="shared" si="0"/>
        <v>0</v>
      </c>
      <c r="R3" s="20">
        <v>100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20">
        <v>0</v>
      </c>
      <c r="G4" s="20"/>
      <c r="K4" s="20">
        <v>1</v>
      </c>
      <c r="L4" s="12">
        <v>100</v>
      </c>
      <c r="M4" s="20">
        <v>100</v>
      </c>
      <c r="P4" s="5"/>
      <c r="Q4" s="11">
        <f t="shared" si="0"/>
        <v>0</v>
      </c>
      <c r="R4" s="20">
        <v>100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20">
        <v>0</v>
      </c>
      <c r="G5" s="20"/>
      <c r="K5" s="20">
        <v>1.5</v>
      </c>
      <c r="L5" s="12">
        <v>99.67</v>
      </c>
      <c r="M5" s="20">
        <v>99.67</v>
      </c>
      <c r="P5" s="5"/>
      <c r="Q5" s="11">
        <f t="shared" si="0"/>
        <v>0</v>
      </c>
      <c r="R5" s="20">
        <v>99.67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v>99.34</v>
      </c>
      <c r="M6" s="20">
        <v>99.34</v>
      </c>
      <c r="P6" s="5"/>
      <c r="Q6" s="11">
        <f t="shared" si="0"/>
        <v>0</v>
      </c>
      <c r="R6" s="20">
        <v>99.34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v>99.01</v>
      </c>
      <c r="M7" s="20">
        <v>99.01</v>
      </c>
      <c r="P7" s="5"/>
      <c r="Q7" s="11">
        <f t="shared" si="0"/>
        <v>0</v>
      </c>
      <c r="R7" s="20">
        <v>99.01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v>98.350000000000009</v>
      </c>
      <c r="M8" s="20">
        <v>98.350000000000009</v>
      </c>
      <c r="P8" s="5"/>
      <c r="Q8" s="11">
        <f t="shared" si="0"/>
        <v>0</v>
      </c>
      <c r="R8" s="20">
        <v>98.350000000000009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v>97.690000000000012</v>
      </c>
      <c r="M9" s="20">
        <v>97.690000000000012</v>
      </c>
      <c r="P9" s="5"/>
      <c r="Q9" s="11">
        <f t="shared" si="0"/>
        <v>0</v>
      </c>
      <c r="R9" s="20">
        <v>97.690000000000012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20">
        <v>0</v>
      </c>
      <c r="G10" s="20"/>
      <c r="K10" s="20">
        <v>4</v>
      </c>
      <c r="L10" s="12">
        <v>97.030000000000015</v>
      </c>
      <c r="M10" s="20">
        <v>97.030000000000015</v>
      </c>
      <c r="P10" s="5"/>
      <c r="Q10" s="11">
        <f t="shared" si="0"/>
        <v>0</v>
      </c>
      <c r="R10" s="20">
        <v>97.030000000000015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9">
        <v>683.3</v>
      </c>
      <c r="G11" s="73" t="s">
        <v>24</v>
      </c>
      <c r="H11" s="9">
        <v>50</v>
      </c>
      <c r="I11" s="9">
        <v>15.8</v>
      </c>
      <c r="K11" s="20">
        <v>4.5</v>
      </c>
      <c r="L11" s="12">
        <v>96.04000000000002</v>
      </c>
      <c r="M11" s="20">
        <v>96.04000000000002</v>
      </c>
      <c r="P11" s="5"/>
      <c r="Q11" s="11">
        <f t="shared" si="0"/>
        <v>0</v>
      </c>
      <c r="R11" s="20">
        <v>96.04000000000002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v>95.050000000000026</v>
      </c>
      <c r="M12" s="20">
        <v>95.050000000000026</v>
      </c>
      <c r="P12" s="5"/>
      <c r="Q12" s="11">
        <f t="shared" si="0"/>
        <v>0</v>
      </c>
      <c r="R12" s="20">
        <v>95.050000000000026</v>
      </c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v>94.060000000000031</v>
      </c>
      <c r="M13" s="20">
        <v>94.060000000000031</v>
      </c>
      <c r="P13" s="5"/>
      <c r="Q13" s="11">
        <f t="shared" si="0"/>
        <v>0</v>
      </c>
      <c r="R13" s="20">
        <v>94.060000000000031</v>
      </c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v>92.740000000000038</v>
      </c>
      <c r="M14" s="20">
        <v>92.740000000000038</v>
      </c>
      <c r="P14" s="5"/>
      <c r="Q14" s="11">
        <f t="shared" si="0"/>
        <v>0</v>
      </c>
      <c r="R14" s="20">
        <v>92.740000000000038</v>
      </c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v>91.420000000000044</v>
      </c>
      <c r="M15" s="20">
        <v>91.420000000000044</v>
      </c>
      <c r="P15" s="5"/>
      <c r="Q15" s="11">
        <f t="shared" si="0"/>
        <v>0</v>
      </c>
      <c r="R15" s="20">
        <v>91.420000000000044</v>
      </c>
    </row>
    <row r="16" spans="1:18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v>90.100000000000051</v>
      </c>
      <c r="M16" s="20">
        <v>90.100000000000051</v>
      </c>
      <c r="P16" s="5"/>
      <c r="Q16" s="11">
        <f t="shared" si="0"/>
        <v>0</v>
      </c>
      <c r="R16" s="20">
        <v>90.100000000000051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v>88.450000000000045</v>
      </c>
      <c r="M17" s="20">
        <v>88.450000000000045</v>
      </c>
      <c r="P17" s="5"/>
      <c r="Q17" s="11">
        <f t="shared" si="0"/>
        <v>0</v>
      </c>
      <c r="R17" s="20">
        <v>88.450000000000045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v>86.80000000000004</v>
      </c>
      <c r="M18" s="20">
        <v>86.80000000000004</v>
      </c>
      <c r="P18" s="5"/>
      <c r="Q18" s="11">
        <f t="shared" si="0"/>
        <v>0</v>
      </c>
      <c r="R18" s="20">
        <v>86.80000000000004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v>85.150000000000034</v>
      </c>
      <c r="M19" s="20">
        <v>85.150000000000034</v>
      </c>
      <c r="P19" s="5"/>
      <c r="Q19" s="11">
        <f t="shared" si="0"/>
        <v>0</v>
      </c>
      <c r="R19" s="20">
        <v>85.150000000000034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v>83.17000000000003</v>
      </c>
      <c r="M20" s="20">
        <v>83.17000000000003</v>
      </c>
      <c r="P20" s="5"/>
      <c r="Q20" s="11">
        <f t="shared" si="0"/>
        <v>0</v>
      </c>
      <c r="R20" s="20">
        <v>83.17000000000003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v>81.190000000000026</v>
      </c>
      <c r="M21" s="20">
        <v>81.190000000000026</v>
      </c>
      <c r="P21" s="5"/>
      <c r="Q21" s="11">
        <f t="shared" si="0"/>
        <v>0</v>
      </c>
      <c r="R21" s="20">
        <v>81.190000000000026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v>79.210000000000022</v>
      </c>
      <c r="M22" s="20">
        <v>79.210000000000022</v>
      </c>
      <c r="P22" s="5"/>
      <c r="Q22" s="11">
        <f t="shared" si="0"/>
        <v>0</v>
      </c>
      <c r="R22" s="20">
        <v>79.210000000000022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9">
        <v>691.5</v>
      </c>
      <c r="G23" s="73" t="s">
        <v>24</v>
      </c>
      <c r="H23" s="16">
        <f>100-E23</f>
        <v>78.38</v>
      </c>
      <c r="I23" s="9">
        <v>17.3</v>
      </c>
      <c r="K23" s="20">
        <v>10.5</v>
      </c>
      <c r="L23" s="12">
        <v>76.90000000000002</v>
      </c>
      <c r="M23" s="20">
        <v>76.90000000000002</v>
      </c>
      <c r="P23" s="5"/>
      <c r="Q23" s="11">
        <f t="shared" si="0"/>
        <v>0</v>
      </c>
      <c r="R23" s="20">
        <v>76.90000000000002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v>74.590000000000018</v>
      </c>
      <c r="M24" s="20">
        <v>74.590000000000018</v>
      </c>
      <c r="P24" s="5"/>
      <c r="Q24" s="11">
        <f t="shared" si="0"/>
        <v>0</v>
      </c>
      <c r="R24" s="20">
        <v>74.590000000000018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v>72.280000000000015</v>
      </c>
      <c r="M25" s="20">
        <v>72.280000000000015</v>
      </c>
      <c r="P25" s="5"/>
      <c r="Q25" s="11">
        <f t="shared" si="0"/>
        <v>0</v>
      </c>
      <c r="R25" s="20">
        <v>72.280000000000015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9">
        <v>660.3</v>
      </c>
      <c r="G26" s="73" t="s">
        <v>24</v>
      </c>
      <c r="H26" s="16">
        <f>100-E26</f>
        <v>41</v>
      </c>
      <c r="I26" s="9">
        <v>14.3</v>
      </c>
      <c r="K26" s="20">
        <v>12</v>
      </c>
      <c r="L26" s="9">
        <v>69.640000000000015</v>
      </c>
      <c r="M26" s="20">
        <v>69.640000000000015</v>
      </c>
      <c r="P26" s="5"/>
      <c r="Q26" s="11">
        <f t="shared" si="0"/>
        <v>0</v>
      </c>
      <c r="R26" s="20">
        <v>69.640000000000015</v>
      </c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v>67.000000000000014</v>
      </c>
      <c r="M27" s="20">
        <v>67.000000000000014</v>
      </c>
      <c r="P27" s="5"/>
      <c r="Q27" s="11">
        <f t="shared" si="0"/>
        <v>0</v>
      </c>
      <c r="R27" s="20">
        <v>67.000000000000014</v>
      </c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v>64.360000000000014</v>
      </c>
      <c r="M28" s="20">
        <v>64.360000000000014</v>
      </c>
      <c r="P28" s="5"/>
      <c r="Q28" s="11">
        <f t="shared" si="0"/>
        <v>0</v>
      </c>
      <c r="R28" s="20">
        <v>64.360000000000014</v>
      </c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9">
        <v>691.5</v>
      </c>
      <c r="G29" s="73" t="s">
        <v>24</v>
      </c>
      <c r="H29" s="16">
        <f t="shared" ref="H29:H32" si="1">100-E29</f>
        <v>70.61</v>
      </c>
      <c r="I29" s="9">
        <v>17.3</v>
      </c>
      <c r="K29" s="20">
        <v>13.5</v>
      </c>
      <c r="L29" s="9">
        <v>61.390000000000015</v>
      </c>
      <c r="M29" s="20">
        <v>61.390000000000015</v>
      </c>
      <c r="P29" s="5"/>
      <c r="Q29" s="11">
        <f t="shared" si="0"/>
        <v>0</v>
      </c>
      <c r="R29" s="20">
        <v>61.390000000000015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690.5</v>
      </c>
      <c r="G30" s="73" t="s">
        <v>24</v>
      </c>
      <c r="H30" s="16">
        <f t="shared" si="1"/>
        <v>56.74</v>
      </c>
      <c r="I30" s="9">
        <v>16.8</v>
      </c>
      <c r="K30" s="20">
        <v>14</v>
      </c>
      <c r="L30" s="9">
        <v>58.420000000000016</v>
      </c>
      <c r="M30" s="20">
        <v>58.420000000000016</v>
      </c>
      <c r="P30" s="5"/>
      <c r="Q30" s="11">
        <f t="shared" si="0"/>
        <v>0</v>
      </c>
      <c r="R30" s="20">
        <v>58.420000000000016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9">
        <v>691.5</v>
      </c>
      <c r="G31" s="73" t="s">
        <v>24</v>
      </c>
      <c r="H31" s="16">
        <f t="shared" ref="H31" si="2">100-E31</f>
        <v>70.72</v>
      </c>
      <c r="I31" s="9">
        <v>17.3</v>
      </c>
      <c r="K31" s="20">
        <v>14.5</v>
      </c>
      <c r="L31" s="12">
        <v>55.450000000000017</v>
      </c>
      <c r="M31" s="20">
        <v>55.450000000000017</v>
      </c>
      <c r="P31" s="5"/>
      <c r="Q31" s="11">
        <f t="shared" si="0"/>
        <v>0</v>
      </c>
      <c r="R31" s="20">
        <v>55.450000000000017</v>
      </c>
      <c r="T31" s="20" t="s">
        <v>38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9">
        <v>691.5</v>
      </c>
      <c r="G32" s="73" t="s">
        <v>24</v>
      </c>
      <c r="H32" s="16">
        <f t="shared" si="1"/>
        <v>89.26</v>
      </c>
      <c r="I32" s="9">
        <v>17.3</v>
      </c>
      <c r="K32" s="20">
        <v>15</v>
      </c>
      <c r="L32" s="9">
        <v>52.15000000000002</v>
      </c>
      <c r="M32" s="20">
        <v>52.15000000000002</v>
      </c>
      <c r="P32" s="5"/>
      <c r="Q32" s="11">
        <f t="shared" si="0"/>
        <v>0</v>
      </c>
      <c r="R32" s="20">
        <v>52.15000000000002</v>
      </c>
      <c r="T32" s="20" t="s">
        <v>44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v>48.850000000000023</v>
      </c>
      <c r="M33" s="20">
        <v>48.850000000000023</v>
      </c>
      <c r="P33" s="5"/>
      <c r="Q33" s="11">
        <f t="shared" si="0"/>
        <v>0</v>
      </c>
      <c r="R33" s="20">
        <v>48.850000000000023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v>45.550000000000026</v>
      </c>
      <c r="M34" s="20">
        <v>45.550000000000026</v>
      </c>
      <c r="P34" s="5"/>
      <c r="Q34" s="11">
        <f t="shared" ref="Q34:Q64" si="3">+(M34-L34)/2</f>
        <v>0</v>
      </c>
      <c r="R34" s="20">
        <v>45.550000000000026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20">
        <v>0</v>
      </c>
      <c r="G35" s="20"/>
      <c r="K35" s="20">
        <v>16.5</v>
      </c>
      <c r="L35" s="12">
        <v>41.920000000000023</v>
      </c>
      <c r="M35" s="20">
        <v>41.920000000000023</v>
      </c>
      <c r="P35" s="5"/>
      <c r="Q35" s="11">
        <f t="shared" si="3"/>
        <v>0</v>
      </c>
      <c r="R35" s="20">
        <v>41.920000000000023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20">
        <v>0</v>
      </c>
      <c r="G36" s="20"/>
      <c r="K36" s="20">
        <v>17</v>
      </c>
      <c r="L36" s="9">
        <v>40</v>
      </c>
      <c r="M36" s="20">
        <v>38.29000000000002</v>
      </c>
      <c r="N36" s="9"/>
      <c r="O36" s="9"/>
      <c r="P36" s="73"/>
      <c r="Q36" s="82">
        <f t="shared" si="3"/>
        <v>-0.85499999999998977</v>
      </c>
      <c r="R36" s="20">
        <v>38.29000000000002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669.5</v>
      </c>
      <c r="G37" s="73" t="s">
        <v>24</v>
      </c>
      <c r="H37" s="16">
        <f t="shared" ref="H37:H38" si="4">100-E37</f>
        <v>44.87</v>
      </c>
      <c r="I37" s="9">
        <v>14.8</v>
      </c>
      <c r="K37" s="20">
        <v>17.5</v>
      </c>
      <c r="L37" s="12">
        <v>40</v>
      </c>
      <c r="M37" s="20">
        <v>100</v>
      </c>
      <c r="P37" s="5"/>
      <c r="Q37" s="11">
        <f t="shared" si="3"/>
        <v>30</v>
      </c>
      <c r="R37" s="20">
        <v>34.660000000000018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9">
        <v>691.5</v>
      </c>
      <c r="G38" s="73" t="s">
        <v>24</v>
      </c>
      <c r="H38" s="16">
        <f t="shared" si="4"/>
        <v>65.03</v>
      </c>
      <c r="I38" s="9">
        <v>17.3</v>
      </c>
      <c r="K38" s="20">
        <v>18</v>
      </c>
      <c r="L38" s="12">
        <v>40</v>
      </c>
      <c r="M38" s="20">
        <v>100</v>
      </c>
      <c r="P38" s="5"/>
      <c r="Q38" s="11">
        <f t="shared" si="3"/>
        <v>30</v>
      </c>
      <c r="R38" s="20">
        <v>30.700000000000017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v>100</v>
      </c>
      <c r="P39" s="5"/>
      <c r="Q39" s="11">
        <f t="shared" si="3"/>
        <v>30</v>
      </c>
      <c r="R39" s="20">
        <v>26.740000000000016</v>
      </c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9">
        <v>691.5</v>
      </c>
      <c r="G40" s="73" t="s">
        <v>24</v>
      </c>
      <c r="H40" s="16">
        <f t="shared" ref="H40" si="5">100-E40</f>
        <v>64.37</v>
      </c>
      <c r="I40" s="9">
        <v>17.3</v>
      </c>
      <c r="K40" s="20">
        <v>19</v>
      </c>
      <c r="L40" s="12">
        <v>40</v>
      </c>
      <c r="M40" s="20">
        <v>99.67</v>
      </c>
      <c r="P40" s="5"/>
      <c r="Q40" s="11">
        <f t="shared" si="3"/>
        <v>29.835000000000001</v>
      </c>
      <c r="R40" s="20">
        <v>22.780000000000015</v>
      </c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v>99.34</v>
      </c>
      <c r="P41" s="5"/>
      <c r="Q41" s="11">
        <f t="shared" si="3"/>
        <v>29.67</v>
      </c>
      <c r="R41" s="20">
        <v>18.490000000000016</v>
      </c>
      <c r="U41" s="20">
        <v>5</v>
      </c>
      <c r="V41" s="20">
        <v>5</v>
      </c>
    </row>
    <row r="42" spans="1:22" x14ac:dyDescent="0.25">
      <c r="G42" s="20"/>
      <c r="K42" s="20">
        <v>20</v>
      </c>
      <c r="L42" s="12">
        <v>40</v>
      </c>
      <c r="M42" s="20">
        <v>99.01</v>
      </c>
      <c r="P42" s="5"/>
      <c r="Q42" s="11">
        <f t="shared" si="3"/>
        <v>29.505000000000003</v>
      </c>
      <c r="R42" s="20">
        <v>14.200000000000017</v>
      </c>
      <c r="U42" s="20">
        <v>5</v>
      </c>
      <c r="V42" s="20">
        <v>5</v>
      </c>
    </row>
    <row r="43" spans="1:22" x14ac:dyDescent="0.25">
      <c r="G43" s="20"/>
      <c r="K43" s="20">
        <v>20.5</v>
      </c>
      <c r="L43" s="12">
        <v>40</v>
      </c>
      <c r="M43" s="20">
        <v>98.350000000000009</v>
      </c>
      <c r="P43" s="5"/>
      <c r="Q43" s="11">
        <f t="shared" si="3"/>
        <v>29.175000000000004</v>
      </c>
      <c r="R43" s="20">
        <v>9.9100000000000179</v>
      </c>
      <c r="U43" s="20">
        <v>6</v>
      </c>
      <c r="V43" s="20">
        <v>6</v>
      </c>
    </row>
    <row r="44" spans="1:22" x14ac:dyDescent="0.25">
      <c r="G44" s="20"/>
      <c r="K44" s="20">
        <v>21</v>
      </c>
      <c r="L44" s="12">
        <v>40</v>
      </c>
      <c r="M44" s="20">
        <v>97.690000000000012</v>
      </c>
      <c r="P44" s="5"/>
      <c r="Q44" s="11">
        <f t="shared" si="3"/>
        <v>28.845000000000006</v>
      </c>
      <c r="R44" s="20">
        <v>5.2900000000000178</v>
      </c>
      <c r="U44" s="20">
        <v>6</v>
      </c>
      <c r="V44" s="20">
        <v>6</v>
      </c>
    </row>
    <row r="45" spans="1:22" x14ac:dyDescent="0.25">
      <c r="G45" s="20"/>
      <c r="K45" s="20">
        <v>21.5</v>
      </c>
      <c r="L45" s="12">
        <v>40</v>
      </c>
      <c r="M45" s="20">
        <v>97.030000000000015</v>
      </c>
      <c r="P45" s="5"/>
      <c r="Q45" s="11">
        <f t="shared" si="3"/>
        <v>28.515000000000008</v>
      </c>
      <c r="R45" s="20">
        <v>0.67000000000001769</v>
      </c>
      <c r="U45" s="20">
        <v>6</v>
      </c>
      <c r="V45" s="20">
        <v>6</v>
      </c>
    </row>
    <row r="46" spans="1:22" x14ac:dyDescent="0.25">
      <c r="G46" s="20"/>
      <c r="K46" s="20">
        <v>22</v>
      </c>
      <c r="L46" s="12">
        <v>40</v>
      </c>
      <c r="M46" s="20">
        <v>96.04000000000002</v>
      </c>
      <c r="P46" s="5"/>
      <c r="Q46" s="11">
        <f t="shared" si="3"/>
        <v>28.02000000000001</v>
      </c>
      <c r="R46" s="20"/>
    </row>
    <row r="47" spans="1:22" x14ac:dyDescent="0.25">
      <c r="G47" s="20"/>
      <c r="K47" s="20">
        <v>22.5</v>
      </c>
      <c r="L47" s="12">
        <v>40</v>
      </c>
      <c r="M47" s="20">
        <v>95.050000000000026</v>
      </c>
      <c r="P47" s="5"/>
      <c r="Q47" s="11">
        <f t="shared" si="3"/>
        <v>27.525000000000013</v>
      </c>
      <c r="R47" s="20"/>
    </row>
    <row r="48" spans="1:22" x14ac:dyDescent="0.25">
      <c r="G48" s="20"/>
      <c r="K48" s="20">
        <v>23</v>
      </c>
      <c r="L48" s="12">
        <v>40</v>
      </c>
      <c r="M48" s="20">
        <v>94.060000000000031</v>
      </c>
      <c r="P48" s="5"/>
      <c r="Q48" s="11">
        <f t="shared" si="3"/>
        <v>27.030000000000015</v>
      </c>
      <c r="R48" s="20"/>
    </row>
    <row r="49" spans="7:18" x14ac:dyDescent="0.25">
      <c r="G49" s="20"/>
      <c r="K49" s="20">
        <v>23.5</v>
      </c>
      <c r="L49" s="12">
        <v>40</v>
      </c>
      <c r="M49" s="20">
        <v>92.740000000000038</v>
      </c>
      <c r="P49" s="5"/>
      <c r="Q49" s="11">
        <f t="shared" si="3"/>
        <v>26.370000000000019</v>
      </c>
      <c r="R49" s="20"/>
    </row>
    <row r="50" spans="7:18" x14ac:dyDescent="0.25">
      <c r="G50" s="20"/>
      <c r="K50" s="20">
        <v>24</v>
      </c>
      <c r="L50" s="12">
        <v>40</v>
      </c>
      <c r="M50" s="20">
        <v>91.420000000000044</v>
      </c>
      <c r="P50" s="5"/>
      <c r="Q50" s="11">
        <f t="shared" si="3"/>
        <v>25.710000000000022</v>
      </c>
      <c r="R50" s="20"/>
    </row>
    <row r="51" spans="7:18" x14ac:dyDescent="0.25">
      <c r="G51" s="20"/>
      <c r="K51" s="20">
        <v>24.5</v>
      </c>
      <c r="L51" s="12">
        <v>40</v>
      </c>
      <c r="M51" s="20">
        <v>90.100000000000051</v>
      </c>
      <c r="P51" s="5"/>
      <c r="Q51" s="11">
        <f t="shared" si="3"/>
        <v>25.050000000000026</v>
      </c>
      <c r="R51" s="20"/>
    </row>
    <row r="52" spans="7:18" x14ac:dyDescent="0.25">
      <c r="G52" s="20"/>
      <c r="K52" s="20">
        <v>25</v>
      </c>
      <c r="L52" s="12">
        <v>40</v>
      </c>
      <c r="M52" s="20">
        <v>88.450000000000045</v>
      </c>
      <c r="P52" s="5"/>
      <c r="Q52" s="11">
        <f t="shared" si="3"/>
        <v>24.225000000000023</v>
      </c>
      <c r="R52" s="20"/>
    </row>
    <row r="53" spans="7:18" x14ac:dyDescent="0.25">
      <c r="G53" s="20"/>
      <c r="K53" s="20">
        <v>25.5</v>
      </c>
      <c r="L53" s="12">
        <v>40</v>
      </c>
      <c r="M53" s="20">
        <v>86.80000000000004</v>
      </c>
      <c r="P53" s="5"/>
      <c r="Q53" s="11">
        <f t="shared" si="3"/>
        <v>23.40000000000002</v>
      </c>
      <c r="R53" s="20"/>
    </row>
    <row r="54" spans="7:18" x14ac:dyDescent="0.25">
      <c r="G54" s="20"/>
      <c r="K54" s="20">
        <f>+K53+0.5</f>
        <v>26</v>
      </c>
      <c r="L54" s="12">
        <v>40</v>
      </c>
      <c r="M54" s="20">
        <v>85.150000000000034</v>
      </c>
      <c r="P54" s="5"/>
      <c r="Q54" s="11">
        <f t="shared" si="3"/>
        <v>22.575000000000017</v>
      </c>
      <c r="R54" s="20"/>
    </row>
    <row r="55" spans="7:18" x14ac:dyDescent="0.25">
      <c r="G55" s="20"/>
      <c r="K55" s="20">
        <f t="shared" ref="K55:K59" si="6">+K54+0.5</f>
        <v>26.5</v>
      </c>
      <c r="L55" s="12">
        <v>40</v>
      </c>
      <c r="M55" s="20">
        <v>83.17000000000003</v>
      </c>
      <c r="P55" s="5"/>
      <c r="Q55" s="11">
        <f t="shared" si="3"/>
        <v>21.585000000000015</v>
      </c>
      <c r="R55" s="20"/>
    </row>
    <row r="56" spans="7:18" x14ac:dyDescent="0.25">
      <c r="G56" s="20"/>
      <c r="K56" s="20">
        <f t="shared" si="6"/>
        <v>27</v>
      </c>
      <c r="L56" s="12">
        <v>40</v>
      </c>
      <c r="M56" s="20">
        <v>81.190000000000026</v>
      </c>
      <c r="P56" s="5"/>
      <c r="Q56" s="11">
        <f t="shared" si="3"/>
        <v>20.595000000000013</v>
      </c>
      <c r="R56" s="20"/>
    </row>
    <row r="57" spans="7:18" x14ac:dyDescent="0.25">
      <c r="G57" s="20"/>
      <c r="K57" s="20">
        <f t="shared" si="6"/>
        <v>27.5</v>
      </c>
      <c r="L57" s="12">
        <v>40</v>
      </c>
      <c r="M57" s="20">
        <v>79.210000000000022</v>
      </c>
      <c r="P57" s="5"/>
      <c r="Q57" s="11">
        <f t="shared" si="3"/>
        <v>19.605000000000011</v>
      </c>
      <c r="R57" s="20"/>
    </row>
    <row r="58" spans="7:18" x14ac:dyDescent="0.25">
      <c r="G58" s="20"/>
      <c r="K58" s="20">
        <f t="shared" si="6"/>
        <v>28</v>
      </c>
      <c r="L58" s="12">
        <v>40</v>
      </c>
      <c r="M58" s="20">
        <v>76.90000000000002</v>
      </c>
      <c r="P58" s="5"/>
      <c r="Q58" s="11">
        <f t="shared" si="3"/>
        <v>18.45000000000001</v>
      </c>
      <c r="R58" s="20"/>
    </row>
    <row r="59" spans="7:18" x14ac:dyDescent="0.25">
      <c r="G59" s="20"/>
      <c r="K59" s="20">
        <f t="shared" si="6"/>
        <v>28.5</v>
      </c>
      <c r="L59" s="12">
        <v>40</v>
      </c>
      <c r="M59" s="20">
        <v>74.590000000000018</v>
      </c>
      <c r="P59" s="5"/>
      <c r="Q59" s="11">
        <f t="shared" si="3"/>
        <v>17.295000000000009</v>
      </c>
      <c r="R59" s="20"/>
    </row>
    <row r="60" spans="7:18" x14ac:dyDescent="0.25">
      <c r="K60" s="20">
        <f t="shared" ref="K60:K85" si="7">+K59+0.5</f>
        <v>29</v>
      </c>
      <c r="L60" s="12">
        <v>40</v>
      </c>
      <c r="M60" s="20">
        <v>72.280000000000015</v>
      </c>
      <c r="P60" s="5"/>
      <c r="Q60" s="11">
        <f t="shared" si="3"/>
        <v>16.140000000000008</v>
      </c>
      <c r="R60" s="20"/>
    </row>
    <row r="61" spans="7:18" x14ac:dyDescent="0.25">
      <c r="K61" s="20">
        <f t="shared" si="7"/>
        <v>29.5</v>
      </c>
      <c r="L61" s="12">
        <v>40</v>
      </c>
      <c r="M61" s="20">
        <v>69.640000000000015</v>
      </c>
      <c r="P61" s="5"/>
      <c r="Q61" s="11">
        <f t="shared" si="3"/>
        <v>14.820000000000007</v>
      </c>
      <c r="R61" s="20"/>
    </row>
    <row r="62" spans="7:18" x14ac:dyDescent="0.25">
      <c r="K62" s="20">
        <f t="shared" si="7"/>
        <v>30</v>
      </c>
      <c r="L62" s="12">
        <v>40</v>
      </c>
      <c r="M62" s="20">
        <v>67.000000000000014</v>
      </c>
      <c r="P62" s="5"/>
      <c r="Q62" s="11">
        <f t="shared" si="3"/>
        <v>13.500000000000007</v>
      </c>
      <c r="R62" s="20"/>
    </row>
    <row r="63" spans="7:18" x14ac:dyDescent="0.25">
      <c r="K63" s="20">
        <f t="shared" si="7"/>
        <v>30.5</v>
      </c>
      <c r="L63" s="12">
        <v>40</v>
      </c>
      <c r="M63" s="20">
        <v>64.360000000000014</v>
      </c>
      <c r="P63" s="5"/>
      <c r="Q63" s="11">
        <f t="shared" si="3"/>
        <v>12.180000000000007</v>
      </c>
      <c r="R63" s="20"/>
    </row>
    <row r="64" spans="7:18" x14ac:dyDescent="0.25">
      <c r="K64" s="20">
        <f t="shared" si="7"/>
        <v>31</v>
      </c>
      <c r="L64" s="12">
        <v>40</v>
      </c>
      <c r="M64" s="20">
        <v>61.390000000000015</v>
      </c>
      <c r="P64" s="5"/>
      <c r="Q64" s="11">
        <f t="shared" si="3"/>
        <v>10.695000000000007</v>
      </c>
      <c r="R64" s="20"/>
    </row>
    <row r="65" spans="11:17" x14ac:dyDescent="0.25">
      <c r="K65" s="20">
        <f t="shared" si="7"/>
        <v>31.5</v>
      </c>
      <c r="L65" s="12">
        <v>40</v>
      </c>
      <c r="M65" s="20">
        <v>58.420000000000016</v>
      </c>
      <c r="Q65" s="11">
        <f t="shared" ref="Q65:Q85" si="8">+(M65-L65)/2</f>
        <v>9.210000000000008</v>
      </c>
    </row>
    <row r="66" spans="11:17" x14ac:dyDescent="0.25">
      <c r="K66" s="20">
        <f t="shared" si="7"/>
        <v>32</v>
      </c>
      <c r="L66" s="12">
        <v>40</v>
      </c>
      <c r="M66" s="20">
        <v>55.450000000000017</v>
      </c>
      <c r="Q66" s="11">
        <f t="shared" si="8"/>
        <v>7.7250000000000085</v>
      </c>
    </row>
    <row r="67" spans="11:17" x14ac:dyDescent="0.25">
      <c r="K67" s="20">
        <f t="shared" si="7"/>
        <v>32.5</v>
      </c>
      <c r="L67" s="12">
        <v>40</v>
      </c>
      <c r="M67" s="20">
        <v>52.15000000000002</v>
      </c>
      <c r="Q67" s="11">
        <f t="shared" si="8"/>
        <v>6.0750000000000099</v>
      </c>
    </row>
    <row r="68" spans="11:17" x14ac:dyDescent="0.25">
      <c r="K68" s="20">
        <f t="shared" si="7"/>
        <v>33</v>
      </c>
      <c r="L68" s="12">
        <v>40</v>
      </c>
      <c r="M68" s="20">
        <v>48.850000000000023</v>
      </c>
      <c r="Q68" s="11">
        <f t="shared" si="8"/>
        <v>4.4250000000000114</v>
      </c>
    </row>
    <row r="69" spans="11:17" x14ac:dyDescent="0.25">
      <c r="K69" s="20">
        <f t="shared" si="7"/>
        <v>33.5</v>
      </c>
      <c r="L69" s="12">
        <v>40</v>
      </c>
      <c r="M69" s="20">
        <v>45.550000000000026</v>
      </c>
      <c r="Q69" s="11">
        <f t="shared" si="8"/>
        <v>2.7750000000000128</v>
      </c>
    </row>
    <row r="70" spans="11:17" x14ac:dyDescent="0.25">
      <c r="K70" s="20">
        <f t="shared" si="7"/>
        <v>34</v>
      </c>
      <c r="L70" s="12">
        <v>40</v>
      </c>
      <c r="M70" s="20">
        <v>41.920000000000023</v>
      </c>
      <c r="Q70" s="11">
        <f t="shared" si="8"/>
        <v>0.96000000000001151</v>
      </c>
    </row>
    <row r="71" spans="11:17" x14ac:dyDescent="0.25">
      <c r="K71" s="20">
        <f t="shared" si="7"/>
        <v>34.5</v>
      </c>
      <c r="L71" s="12">
        <v>40</v>
      </c>
      <c r="M71" s="20">
        <v>38.29000000000002</v>
      </c>
      <c r="Q71" s="11">
        <f t="shared" si="8"/>
        <v>-0.85499999999998977</v>
      </c>
    </row>
    <row r="72" spans="11:17" x14ac:dyDescent="0.25">
      <c r="K72" s="20">
        <f t="shared" si="7"/>
        <v>35</v>
      </c>
      <c r="L72" s="12">
        <v>40</v>
      </c>
      <c r="M72" s="20">
        <v>34.660000000000018</v>
      </c>
      <c r="Q72" s="11">
        <f t="shared" si="8"/>
        <v>-2.669999999999991</v>
      </c>
    </row>
    <row r="73" spans="11:17" x14ac:dyDescent="0.25">
      <c r="K73" s="20">
        <f t="shared" si="7"/>
        <v>35.5</v>
      </c>
      <c r="L73" s="12">
        <v>40</v>
      </c>
      <c r="M73" s="20">
        <v>30.700000000000017</v>
      </c>
      <c r="Q73" s="11">
        <f t="shared" si="8"/>
        <v>-4.6499999999999915</v>
      </c>
    </row>
    <row r="74" spans="11:17" x14ac:dyDescent="0.25">
      <c r="K74" s="20">
        <f t="shared" si="7"/>
        <v>36</v>
      </c>
      <c r="L74" s="12">
        <v>40</v>
      </c>
      <c r="M74" s="20">
        <v>26.740000000000016</v>
      </c>
      <c r="Q74" s="11">
        <f t="shared" si="8"/>
        <v>-6.6299999999999919</v>
      </c>
    </row>
    <row r="75" spans="11:17" x14ac:dyDescent="0.25">
      <c r="K75" s="20">
        <f t="shared" si="7"/>
        <v>36.5</v>
      </c>
      <c r="L75" s="12">
        <v>40</v>
      </c>
      <c r="M75" s="20">
        <v>22.780000000000015</v>
      </c>
      <c r="Q75" s="11">
        <f t="shared" si="8"/>
        <v>-8.6099999999999923</v>
      </c>
    </row>
    <row r="76" spans="11:17" x14ac:dyDescent="0.25">
      <c r="K76" s="20">
        <f t="shared" si="7"/>
        <v>37</v>
      </c>
      <c r="L76" s="12">
        <v>40</v>
      </c>
      <c r="M76" s="20">
        <v>18.490000000000016</v>
      </c>
      <c r="Q76" s="11">
        <f t="shared" si="8"/>
        <v>-10.754999999999992</v>
      </c>
    </row>
    <row r="77" spans="11:17" x14ac:dyDescent="0.25">
      <c r="K77" s="20">
        <f t="shared" si="7"/>
        <v>37.5</v>
      </c>
      <c r="L77" s="12">
        <v>40</v>
      </c>
      <c r="M77" s="20">
        <v>14.200000000000017</v>
      </c>
      <c r="Q77" s="11">
        <f t="shared" si="8"/>
        <v>-12.899999999999991</v>
      </c>
    </row>
    <row r="78" spans="11:17" x14ac:dyDescent="0.25">
      <c r="K78" s="20">
        <f t="shared" si="7"/>
        <v>38</v>
      </c>
      <c r="L78" s="12">
        <v>40</v>
      </c>
      <c r="M78" s="20">
        <v>9.9100000000000179</v>
      </c>
      <c r="Q78" s="11">
        <f t="shared" si="8"/>
        <v>-15.044999999999991</v>
      </c>
    </row>
    <row r="79" spans="11:17" x14ac:dyDescent="0.25">
      <c r="K79" s="20">
        <f t="shared" si="7"/>
        <v>38.5</v>
      </c>
      <c r="L79" s="12">
        <v>40</v>
      </c>
      <c r="M79" s="20">
        <v>5.2900000000000178</v>
      </c>
      <c r="Q79" s="11">
        <f t="shared" si="8"/>
        <v>-17.35499999999999</v>
      </c>
    </row>
    <row r="80" spans="11:17" x14ac:dyDescent="0.25">
      <c r="K80" s="20">
        <f t="shared" si="7"/>
        <v>39</v>
      </c>
      <c r="L80" s="12">
        <v>40</v>
      </c>
      <c r="M80" s="20">
        <v>0.67000000000001769</v>
      </c>
      <c r="Q80" s="11">
        <f t="shared" si="8"/>
        <v>-19.664999999999992</v>
      </c>
    </row>
    <row r="81" spans="11:17" x14ac:dyDescent="0.25">
      <c r="K81" s="20">
        <f t="shared" si="7"/>
        <v>39.5</v>
      </c>
      <c r="L81" s="12">
        <v>40</v>
      </c>
      <c r="Q81" s="11">
        <f t="shared" si="8"/>
        <v>-20</v>
      </c>
    </row>
    <row r="82" spans="11:17" x14ac:dyDescent="0.25">
      <c r="K82" s="20">
        <f t="shared" si="7"/>
        <v>40</v>
      </c>
      <c r="L82" s="12">
        <v>40</v>
      </c>
      <c r="Q82" s="11">
        <f t="shared" si="8"/>
        <v>-20</v>
      </c>
    </row>
    <row r="83" spans="11:17" x14ac:dyDescent="0.25">
      <c r="K83" s="20">
        <f t="shared" si="7"/>
        <v>40.5</v>
      </c>
      <c r="L83" s="12">
        <v>40</v>
      </c>
      <c r="Q83" s="11">
        <f t="shared" si="8"/>
        <v>-20</v>
      </c>
    </row>
    <row r="84" spans="11:17" x14ac:dyDescent="0.25">
      <c r="K84" s="20">
        <f t="shared" si="7"/>
        <v>41</v>
      </c>
      <c r="L84" s="12">
        <v>40</v>
      </c>
      <c r="Q84" s="11">
        <f t="shared" si="8"/>
        <v>-20</v>
      </c>
    </row>
    <row r="85" spans="11:17" x14ac:dyDescent="0.25">
      <c r="K85" s="20">
        <f t="shared" si="7"/>
        <v>41.5</v>
      </c>
      <c r="L85" s="12">
        <v>40</v>
      </c>
      <c r="Q85" s="11">
        <f t="shared" si="8"/>
        <v>-20</v>
      </c>
    </row>
    <row r="100" spans="13:13" x14ac:dyDescent="0.25">
      <c r="M100" s="11"/>
    </row>
    <row r="101" spans="13:13" x14ac:dyDescent="0.25">
      <c r="M101" s="11"/>
    </row>
    <row r="102" spans="13:13" x14ac:dyDescent="0.25">
      <c r="M102" s="11"/>
    </row>
    <row r="103" spans="13:13" x14ac:dyDescent="0.25">
      <c r="M103" s="11"/>
    </row>
    <row r="104" spans="13:13" x14ac:dyDescent="0.25">
      <c r="M104" s="11"/>
    </row>
    <row r="105" spans="13:13" x14ac:dyDescent="0.25">
      <c r="M105" s="11"/>
    </row>
    <row r="106" spans="13:13" x14ac:dyDescent="0.25">
      <c r="M106" s="11"/>
    </row>
    <row r="107" spans="13:13" x14ac:dyDescent="0.25">
      <c r="M107" s="11"/>
    </row>
    <row r="108" spans="13:13" x14ac:dyDescent="0.25">
      <c r="M108" s="11"/>
    </row>
    <row r="109" spans="13:13" x14ac:dyDescent="0.25">
      <c r="M109" s="11"/>
    </row>
    <row r="110" spans="13:13" x14ac:dyDescent="0.25">
      <c r="M110" s="11"/>
    </row>
    <row r="111" spans="13:13" x14ac:dyDescent="0.25">
      <c r="M111" s="11"/>
    </row>
    <row r="112" spans="13:13" x14ac:dyDescent="0.25">
      <c r="M112" s="11"/>
    </row>
    <row r="113" spans="13:13" x14ac:dyDescent="0.25">
      <c r="M113" s="11"/>
    </row>
    <row r="114" spans="13:13" x14ac:dyDescent="0.25">
      <c r="M114" s="11"/>
    </row>
    <row r="115" spans="13:13" x14ac:dyDescent="0.25">
      <c r="M115" s="11"/>
    </row>
    <row r="116" spans="13:13" x14ac:dyDescent="0.25">
      <c r="M116" s="11"/>
    </row>
    <row r="117" spans="13:13" x14ac:dyDescent="0.25">
      <c r="M117" s="11"/>
    </row>
    <row r="118" spans="13:13" x14ac:dyDescent="0.25">
      <c r="M118" s="11"/>
    </row>
    <row r="119" spans="13:13" x14ac:dyDescent="0.25">
      <c r="M119" s="11"/>
    </row>
    <row r="120" spans="13:13" x14ac:dyDescent="0.25">
      <c r="M120" s="11"/>
    </row>
    <row r="121" spans="13:13" x14ac:dyDescent="0.25">
      <c r="M121" s="11"/>
    </row>
    <row r="122" spans="13:13" x14ac:dyDescent="0.25">
      <c r="M122" s="11"/>
    </row>
    <row r="123" spans="13:13" x14ac:dyDescent="0.25">
      <c r="M123" s="11"/>
    </row>
    <row r="124" spans="13:13" x14ac:dyDescent="0.25">
      <c r="M124" s="11"/>
    </row>
    <row r="125" spans="13:13" x14ac:dyDescent="0.25">
      <c r="M125" s="11"/>
    </row>
    <row r="126" spans="13:13" x14ac:dyDescent="0.25">
      <c r="M126" s="11"/>
    </row>
    <row r="127" spans="13:13" x14ac:dyDescent="0.25">
      <c r="M127" s="11"/>
    </row>
    <row r="128" spans="13:13" x14ac:dyDescent="0.25">
      <c r="M128" s="11"/>
    </row>
    <row r="129" spans="13:13" x14ac:dyDescent="0.25">
      <c r="M129" s="11"/>
    </row>
    <row r="130" spans="13:13" x14ac:dyDescent="0.25">
      <c r="M130" s="11"/>
    </row>
    <row r="131" spans="13:13" x14ac:dyDescent="0.25">
      <c r="M131" s="11"/>
    </row>
    <row r="132" spans="13:13" x14ac:dyDescent="0.25">
      <c r="M132" s="11"/>
    </row>
    <row r="133" spans="13:13" x14ac:dyDescent="0.25">
      <c r="M133" s="11"/>
    </row>
    <row r="134" spans="13:13" x14ac:dyDescent="0.25">
      <c r="M134" s="11"/>
    </row>
    <row r="135" spans="13:13" x14ac:dyDescent="0.25">
      <c r="M135" s="11"/>
    </row>
    <row r="136" spans="13:13" x14ac:dyDescent="0.25">
      <c r="M136" s="11"/>
    </row>
    <row r="137" spans="13:13" x14ac:dyDescent="0.25">
      <c r="M137" s="11"/>
    </row>
    <row r="138" spans="13:13" x14ac:dyDescent="0.25">
      <c r="M138" s="11"/>
    </row>
    <row r="139" spans="13:13" x14ac:dyDescent="0.25">
      <c r="M139" s="11"/>
    </row>
    <row r="140" spans="13:13" x14ac:dyDescent="0.25">
      <c r="M140" s="11"/>
    </row>
    <row r="141" spans="13:13" x14ac:dyDescent="0.25">
      <c r="M141" s="11"/>
    </row>
    <row r="142" spans="13:13" x14ac:dyDescent="0.25">
      <c r="M142" s="11"/>
    </row>
    <row r="143" spans="13:13" x14ac:dyDescent="0.25">
      <c r="M143" s="11"/>
    </row>
    <row r="144" spans="13:13" x14ac:dyDescent="0.25">
      <c r="M144" s="11"/>
    </row>
    <row r="145" spans="13:13" x14ac:dyDescent="0.25">
      <c r="M145" s="11"/>
    </row>
    <row r="146" spans="13:13" x14ac:dyDescent="0.25">
      <c r="M146" s="11"/>
    </row>
    <row r="147" spans="13:13" x14ac:dyDescent="0.25">
      <c r="M147" s="11"/>
    </row>
    <row r="148" spans="13:13" x14ac:dyDescent="0.25">
      <c r="M148" s="11"/>
    </row>
    <row r="149" spans="13:13" x14ac:dyDescent="0.25">
      <c r="M149" s="11"/>
    </row>
    <row r="150" spans="13:13" x14ac:dyDescent="0.25">
      <c r="M150" s="11"/>
    </row>
    <row r="151" spans="13:13" x14ac:dyDescent="0.25">
      <c r="M151" s="11"/>
    </row>
    <row r="152" spans="13:13" x14ac:dyDescent="0.25">
      <c r="M152" s="11"/>
    </row>
    <row r="153" spans="13:13" x14ac:dyDescent="0.25">
      <c r="M153" s="11"/>
    </row>
    <row r="154" spans="13:13" x14ac:dyDescent="0.25">
      <c r="M154" s="11"/>
    </row>
    <row r="155" spans="13:13" x14ac:dyDescent="0.25">
      <c r="M155" s="11"/>
    </row>
    <row r="156" spans="13:13" x14ac:dyDescent="0.25">
      <c r="M156" s="11"/>
    </row>
    <row r="157" spans="13:13" x14ac:dyDescent="0.25">
      <c r="M157" s="11"/>
    </row>
    <row r="158" spans="13:13" x14ac:dyDescent="0.25">
      <c r="M158" s="11"/>
    </row>
    <row r="159" spans="13:13" x14ac:dyDescent="0.25">
      <c r="M159" s="1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Normal="100" workbookViewId="0">
      <selection sqref="A1:A38"/>
    </sheetView>
  </sheetViews>
  <sheetFormatPr defaultRowHeight="15" x14ac:dyDescent="0.25"/>
  <cols>
    <col min="1" max="1" width="36" style="4" bestFit="1" customWidth="1"/>
    <col min="2" max="2" width="3.42578125" bestFit="1" customWidth="1"/>
    <col min="3" max="3" width="4.140625" bestFit="1" customWidth="1"/>
    <col min="4" max="4" width="5.7109375" bestFit="1" customWidth="1"/>
    <col min="5" max="5" width="4" bestFit="1" customWidth="1"/>
    <col min="6" max="6" width="11" bestFit="1" customWidth="1"/>
    <col min="7" max="7" width="15" bestFit="1" customWidth="1"/>
    <col min="8" max="8" width="18.42578125" bestFit="1" customWidth="1"/>
    <col min="9" max="9" width="26.28515625" bestFit="1" customWidth="1"/>
    <col min="10" max="10" width="16.140625" style="20" bestFit="1" customWidth="1"/>
    <col min="11" max="11" width="14.85546875" bestFit="1" customWidth="1"/>
    <col min="12" max="12" width="18.140625" bestFit="1" customWidth="1"/>
    <col min="13" max="13" width="17.42578125" bestFit="1" customWidth="1"/>
    <col min="14" max="14" width="33.42578125" bestFit="1" customWidth="1"/>
    <col min="15" max="15" width="30.140625" bestFit="1" customWidth="1"/>
  </cols>
  <sheetData>
    <row r="1" spans="1:16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109" t="s">
        <v>16</v>
      </c>
      <c r="G1" s="109" t="s">
        <v>46</v>
      </c>
      <c r="H1" s="109" t="s">
        <v>47</v>
      </c>
      <c r="I1" s="109" t="s">
        <v>48</v>
      </c>
      <c r="J1" s="109" t="s">
        <v>58</v>
      </c>
      <c r="K1" s="109" t="s">
        <v>59</v>
      </c>
      <c r="L1" s="109" t="s">
        <v>49</v>
      </c>
      <c r="M1" s="109" t="s">
        <v>50</v>
      </c>
      <c r="N1" s="109" t="s">
        <v>51</v>
      </c>
      <c r="O1" s="109" t="s">
        <v>52</v>
      </c>
      <c r="P1" s="20"/>
    </row>
    <row r="2" spans="1:16" x14ac:dyDescent="0.25">
      <c r="A2" s="111" t="s">
        <v>203</v>
      </c>
      <c r="B2" s="7" t="s">
        <v>15</v>
      </c>
      <c r="C2" s="7" t="s">
        <v>15</v>
      </c>
      <c r="D2" s="7" t="s">
        <v>15</v>
      </c>
      <c r="E2">
        <v>100</v>
      </c>
      <c r="F2" s="91">
        <v>0</v>
      </c>
      <c r="G2" s="85">
        <v>58.6</v>
      </c>
      <c r="H2" s="85">
        <v>0</v>
      </c>
      <c r="I2" s="85">
        <v>0</v>
      </c>
      <c r="J2" s="85">
        <v>0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20"/>
    </row>
    <row r="3" spans="1:16" x14ac:dyDescent="0.25">
      <c r="A3" s="111" t="s">
        <v>204</v>
      </c>
      <c r="B3">
        <v>65</v>
      </c>
      <c r="C3" s="4" t="s">
        <v>12</v>
      </c>
      <c r="D3">
        <v>20</v>
      </c>
      <c r="E3" s="17">
        <v>98</v>
      </c>
      <c r="F3" s="91">
        <v>0</v>
      </c>
      <c r="G3" s="85">
        <v>127.8</v>
      </c>
      <c r="H3" s="85">
        <v>0</v>
      </c>
      <c r="I3" s="85">
        <v>0</v>
      </c>
      <c r="J3" s="85">
        <v>0</v>
      </c>
      <c r="K3" s="85">
        <v>0</v>
      </c>
      <c r="L3" s="85">
        <v>0</v>
      </c>
      <c r="M3" s="85">
        <v>0</v>
      </c>
      <c r="N3" s="85">
        <v>0</v>
      </c>
      <c r="O3" s="85">
        <v>0</v>
      </c>
      <c r="P3" s="20"/>
    </row>
    <row r="4" spans="1:16" x14ac:dyDescent="0.25">
      <c r="A4" s="111" t="s">
        <v>205</v>
      </c>
      <c r="B4">
        <v>65</v>
      </c>
      <c r="C4" s="5" t="s">
        <v>14</v>
      </c>
      <c r="D4">
        <v>20</v>
      </c>
      <c r="E4" s="17">
        <v>93</v>
      </c>
      <c r="F4" s="91">
        <v>0</v>
      </c>
      <c r="G4" s="85">
        <v>253.2</v>
      </c>
      <c r="H4" s="85">
        <v>0</v>
      </c>
      <c r="I4" s="85">
        <v>0</v>
      </c>
      <c r="J4" s="85">
        <v>0</v>
      </c>
      <c r="K4" s="85">
        <v>0</v>
      </c>
      <c r="L4" s="85">
        <v>0</v>
      </c>
      <c r="M4" s="85">
        <v>0</v>
      </c>
      <c r="N4" s="85">
        <v>0</v>
      </c>
      <c r="O4" s="85">
        <v>0</v>
      </c>
      <c r="P4" s="20"/>
    </row>
    <row r="5" spans="1:16" x14ac:dyDescent="0.25">
      <c r="A5" s="111" t="s">
        <v>206</v>
      </c>
      <c r="B5">
        <v>65</v>
      </c>
      <c r="C5" s="6" t="s">
        <v>13</v>
      </c>
      <c r="D5">
        <v>20</v>
      </c>
      <c r="E5" s="17">
        <v>88</v>
      </c>
      <c r="F5" s="91">
        <v>0</v>
      </c>
      <c r="G5" s="85">
        <v>333.1</v>
      </c>
      <c r="H5" s="85">
        <v>0</v>
      </c>
      <c r="I5" s="85">
        <v>0</v>
      </c>
      <c r="J5" s="85">
        <v>0</v>
      </c>
      <c r="K5" s="85">
        <v>0</v>
      </c>
      <c r="L5" s="85">
        <v>0</v>
      </c>
      <c r="M5" s="85">
        <v>0</v>
      </c>
      <c r="N5" s="85">
        <v>0</v>
      </c>
      <c r="O5" s="85">
        <v>0</v>
      </c>
      <c r="P5" s="20"/>
    </row>
    <row r="6" spans="1:16" x14ac:dyDescent="0.25">
      <c r="A6" s="111" t="s">
        <v>207</v>
      </c>
      <c r="B6">
        <v>74</v>
      </c>
      <c r="C6" s="4" t="s">
        <v>12</v>
      </c>
      <c r="D6">
        <v>5</v>
      </c>
      <c r="E6" s="17">
        <v>93.05</v>
      </c>
      <c r="F6" s="91">
        <v>0</v>
      </c>
      <c r="G6" s="85">
        <v>253.2</v>
      </c>
      <c r="H6" s="85">
        <v>227.4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  <c r="O6" s="85">
        <v>0</v>
      </c>
      <c r="P6" s="20"/>
    </row>
    <row r="7" spans="1:16" x14ac:dyDescent="0.25">
      <c r="A7" s="111" t="s">
        <v>208</v>
      </c>
      <c r="B7">
        <v>74</v>
      </c>
      <c r="C7" s="5" t="s">
        <v>14</v>
      </c>
      <c r="D7">
        <v>5</v>
      </c>
      <c r="E7" s="17">
        <v>83.91</v>
      </c>
      <c r="F7" s="91">
        <v>0</v>
      </c>
      <c r="G7" s="85">
        <v>255.7</v>
      </c>
      <c r="H7" s="85">
        <v>386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20"/>
    </row>
    <row r="8" spans="1:16" x14ac:dyDescent="0.25">
      <c r="A8" s="111" t="s">
        <v>209</v>
      </c>
      <c r="B8">
        <v>74</v>
      </c>
      <c r="C8" s="6" t="s">
        <v>13</v>
      </c>
      <c r="D8">
        <v>5</v>
      </c>
      <c r="E8" s="17">
        <v>67.930000000000007</v>
      </c>
      <c r="F8" s="91">
        <v>0</v>
      </c>
      <c r="G8" s="85">
        <v>406</v>
      </c>
      <c r="H8" s="85">
        <v>529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20"/>
    </row>
    <row r="9" spans="1:16" x14ac:dyDescent="0.25">
      <c r="A9" s="111" t="s">
        <v>210</v>
      </c>
      <c r="B9">
        <v>63</v>
      </c>
      <c r="C9" s="4" t="s">
        <v>12</v>
      </c>
      <c r="D9">
        <v>4</v>
      </c>
      <c r="E9" s="17">
        <v>86.460000000000008</v>
      </c>
      <c r="F9" s="91">
        <v>0</v>
      </c>
      <c r="G9" s="85">
        <v>96.5</v>
      </c>
      <c r="H9" s="85">
        <v>0</v>
      </c>
      <c r="I9" s="85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20"/>
    </row>
    <row r="10" spans="1:16" x14ac:dyDescent="0.25">
      <c r="A10" s="111" t="s">
        <v>211</v>
      </c>
      <c r="B10">
        <v>63</v>
      </c>
      <c r="C10" s="5" t="s">
        <v>14</v>
      </c>
      <c r="D10">
        <v>4</v>
      </c>
      <c r="E10" s="17">
        <v>71.710000000000008</v>
      </c>
      <c r="F10" s="91">
        <v>0</v>
      </c>
      <c r="G10" s="85">
        <v>262.39999999999998</v>
      </c>
      <c r="H10" s="85">
        <v>375.4</v>
      </c>
      <c r="I10" s="85">
        <v>437.9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5">
        <v>0</v>
      </c>
      <c r="P10" s="20"/>
    </row>
    <row r="11" spans="1:16" x14ac:dyDescent="0.25">
      <c r="A11" s="111" t="s">
        <v>212</v>
      </c>
      <c r="B11">
        <v>63</v>
      </c>
      <c r="C11" s="6" t="s">
        <v>13</v>
      </c>
      <c r="D11">
        <v>4</v>
      </c>
      <c r="E11" s="17">
        <v>60.26</v>
      </c>
      <c r="F11" s="91">
        <v>0</v>
      </c>
      <c r="G11" s="85">
        <v>349.3</v>
      </c>
      <c r="H11" s="85">
        <v>449.9</v>
      </c>
      <c r="I11" s="85">
        <v>507.8</v>
      </c>
      <c r="J11" s="85">
        <v>767.8</v>
      </c>
      <c r="K11" s="85">
        <v>711.7</v>
      </c>
      <c r="L11" s="85">
        <v>0</v>
      </c>
      <c r="M11" s="85">
        <v>0</v>
      </c>
      <c r="N11" s="85">
        <v>0</v>
      </c>
      <c r="O11" s="85">
        <v>0</v>
      </c>
      <c r="P11" s="20"/>
    </row>
    <row r="12" spans="1:16" x14ac:dyDescent="0.25">
      <c r="A12" s="111" t="s">
        <v>213</v>
      </c>
      <c r="B12">
        <v>63</v>
      </c>
      <c r="C12" s="4" t="s">
        <v>12</v>
      </c>
      <c r="D12">
        <v>8</v>
      </c>
      <c r="E12" s="17">
        <v>80.989999999999995</v>
      </c>
      <c r="F12" s="91">
        <v>0</v>
      </c>
      <c r="G12" s="85">
        <v>91.8</v>
      </c>
      <c r="H12" s="85">
        <v>184.5</v>
      </c>
      <c r="I12" s="85">
        <v>239.8</v>
      </c>
      <c r="J12" s="85">
        <v>641.4</v>
      </c>
      <c r="K12" s="85">
        <v>584</v>
      </c>
      <c r="L12" s="85">
        <v>0</v>
      </c>
      <c r="M12" s="85">
        <v>0</v>
      </c>
      <c r="N12" s="85">
        <v>0</v>
      </c>
      <c r="O12" s="85">
        <v>0</v>
      </c>
      <c r="P12" s="20"/>
    </row>
    <row r="13" spans="1:16" x14ac:dyDescent="0.25">
      <c r="A13" s="111" t="s">
        <v>214</v>
      </c>
      <c r="B13">
        <v>63</v>
      </c>
      <c r="C13" s="5" t="s">
        <v>14</v>
      </c>
      <c r="D13">
        <v>8</v>
      </c>
      <c r="E13" s="17">
        <v>59.83</v>
      </c>
      <c r="F13" s="91">
        <v>0</v>
      </c>
      <c r="G13" s="85">
        <v>273.5</v>
      </c>
      <c r="H13" s="85">
        <v>360.8</v>
      </c>
      <c r="I13" s="85">
        <v>407.7</v>
      </c>
      <c r="J13" s="85">
        <v>767.8</v>
      </c>
      <c r="K13" s="85">
        <v>711.7</v>
      </c>
      <c r="L13" s="85">
        <v>1310.5999999999999</v>
      </c>
      <c r="M13" s="85">
        <v>0</v>
      </c>
      <c r="N13" s="85">
        <v>0</v>
      </c>
      <c r="O13" s="85">
        <v>0</v>
      </c>
      <c r="P13" s="20"/>
    </row>
    <row r="14" spans="1:16" x14ac:dyDescent="0.25">
      <c r="A14" s="111" t="s">
        <v>215</v>
      </c>
      <c r="B14">
        <v>63</v>
      </c>
      <c r="C14" s="6" t="s">
        <v>13</v>
      </c>
      <c r="D14">
        <v>8</v>
      </c>
      <c r="E14" s="17">
        <v>41.72</v>
      </c>
      <c r="F14" s="91">
        <v>0</v>
      </c>
      <c r="G14" s="85">
        <v>304.5</v>
      </c>
      <c r="H14" s="85">
        <v>385.9</v>
      </c>
      <c r="I14" s="85">
        <v>426.3</v>
      </c>
      <c r="J14" s="85">
        <v>758.5</v>
      </c>
      <c r="K14" s="85">
        <v>711.1</v>
      </c>
      <c r="L14" s="85">
        <v>1371.8</v>
      </c>
      <c r="M14" s="85">
        <v>0</v>
      </c>
      <c r="N14" s="85">
        <v>0</v>
      </c>
      <c r="O14" s="85">
        <v>0</v>
      </c>
      <c r="P14" s="20"/>
    </row>
    <row r="15" spans="1:16" x14ac:dyDescent="0.25">
      <c r="A15" s="111" t="s">
        <v>216</v>
      </c>
      <c r="B15">
        <v>62</v>
      </c>
      <c r="C15" s="4" t="s">
        <v>12</v>
      </c>
      <c r="D15">
        <v>2</v>
      </c>
      <c r="E15" s="17">
        <v>91.89</v>
      </c>
      <c r="F15" s="91">
        <v>0</v>
      </c>
      <c r="G15" s="85">
        <v>95</v>
      </c>
      <c r="H15" s="85">
        <v>0</v>
      </c>
      <c r="I15" s="85">
        <v>257.5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20"/>
    </row>
    <row r="16" spans="1:16" x14ac:dyDescent="0.25">
      <c r="A16" s="111" t="s">
        <v>217</v>
      </c>
      <c r="B16">
        <v>62</v>
      </c>
      <c r="C16" s="5" t="s">
        <v>14</v>
      </c>
      <c r="D16">
        <v>2</v>
      </c>
      <c r="E16" s="17">
        <v>85.17</v>
      </c>
      <c r="F16" s="91">
        <v>0</v>
      </c>
      <c r="G16" s="85">
        <v>221.9</v>
      </c>
      <c r="H16" s="85">
        <v>0</v>
      </c>
      <c r="I16" s="85">
        <v>392.3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20"/>
    </row>
    <row r="17" spans="1:16" x14ac:dyDescent="0.25">
      <c r="A17" s="111" t="s">
        <v>218</v>
      </c>
      <c r="B17">
        <v>62</v>
      </c>
      <c r="C17" s="6" t="s">
        <v>13</v>
      </c>
      <c r="D17">
        <v>2</v>
      </c>
      <c r="E17" s="17">
        <v>77.19</v>
      </c>
      <c r="F17" s="91">
        <v>0</v>
      </c>
      <c r="G17" s="85">
        <v>315.60000000000002</v>
      </c>
      <c r="H17" s="85">
        <v>0</v>
      </c>
      <c r="I17" s="85">
        <v>482.2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20"/>
    </row>
    <row r="18" spans="1:16" x14ac:dyDescent="0.25">
      <c r="A18" s="111" t="s">
        <v>219</v>
      </c>
      <c r="B18">
        <v>62</v>
      </c>
      <c r="C18" s="4" t="s">
        <v>12</v>
      </c>
      <c r="D18">
        <v>6</v>
      </c>
      <c r="E18" s="17">
        <v>79.260000000000005</v>
      </c>
      <c r="F18" s="91">
        <v>0</v>
      </c>
      <c r="G18" s="85">
        <v>88.6</v>
      </c>
      <c r="H18" s="85">
        <v>0</v>
      </c>
      <c r="I18" s="85">
        <v>316.2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20"/>
    </row>
    <row r="19" spans="1:16" x14ac:dyDescent="0.25">
      <c r="A19" s="111" t="s">
        <v>220</v>
      </c>
      <c r="B19">
        <v>62</v>
      </c>
      <c r="C19" s="5" t="s">
        <v>14</v>
      </c>
      <c r="D19">
        <v>6</v>
      </c>
      <c r="E19" s="17">
        <v>68.14</v>
      </c>
      <c r="F19" s="91">
        <v>0</v>
      </c>
      <c r="G19" s="85">
        <v>203.5</v>
      </c>
      <c r="H19" s="85">
        <v>0</v>
      </c>
      <c r="I19" s="85">
        <v>406</v>
      </c>
      <c r="J19" s="85">
        <v>739.7</v>
      </c>
      <c r="K19" s="85">
        <v>678.8</v>
      </c>
      <c r="L19" s="85">
        <v>0</v>
      </c>
      <c r="M19" s="85">
        <v>0</v>
      </c>
      <c r="N19" s="85">
        <v>0</v>
      </c>
      <c r="O19" s="85">
        <v>0</v>
      </c>
      <c r="P19" s="20"/>
    </row>
    <row r="20" spans="1:16" x14ac:dyDescent="0.25">
      <c r="A20" s="111" t="s">
        <v>221</v>
      </c>
      <c r="B20">
        <v>62</v>
      </c>
      <c r="C20" s="6" t="s">
        <v>13</v>
      </c>
      <c r="D20">
        <v>6</v>
      </c>
      <c r="E20" s="17">
        <v>54.42</v>
      </c>
      <c r="F20" s="91">
        <v>0</v>
      </c>
      <c r="G20" s="85">
        <v>269.5</v>
      </c>
      <c r="H20" s="85">
        <v>0</v>
      </c>
      <c r="I20" s="85">
        <v>465.6</v>
      </c>
      <c r="J20" s="85">
        <v>0</v>
      </c>
      <c r="K20" s="85">
        <v>0</v>
      </c>
      <c r="L20" s="85">
        <v>1345.1</v>
      </c>
      <c r="M20" s="85">
        <v>0</v>
      </c>
      <c r="N20" s="85">
        <v>0</v>
      </c>
      <c r="O20" s="85">
        <v>0</v>
      </c>
      <c r="P20" s="20"/>
    </row>
    <row r="21" spans="1:16" x14ac:dyDescent="0.25">
      <c r="A21" s="111" t="s">
        <v>222</v>
      </c>
      <c r="B21">
        <v>72</v>
      </c>
      <c r="C21" s="4" t="s">
        <v>12</v>
      </c>
      <c r="D21">
        <v>2</v>
      </c>
      <c r="E21" s="17">
        <v>82.8</v>
      </c>
      <c r="F21" s="91">
        <v>0</v>
      </c>
      <c r="G21" s="85">
        <v>93.7</v>
      </c>
      <c r="H21" s="85">
        <v>0</v>
      </c>
      <c r="I21" s="85">
        <v>561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20"/>
    </row>
    <row r="22" spans="1:16" x14ac:dyDescent="0.25">
      <c r="A22" s="111" t="s">
        <v>223</v>
      </c>
      <c r="B22">
        <v>72</v>
      </c>
      <c r="C22" s="5" t="s">
        <v>14</v>
      </c>
      <c r="D22">
        <v>2</v>
      </c>
      <c r="E22" s="17">
        <v>72.94</v>
      </c>
      <c r="F22" s="91">
        <v>0</v>
      </c>
      <c r="G22" s="85">
        <v>216.2</v>
      </c>
      <c r="H22" s="85">
        <v>0</v>
      </c>
      <c r="I22" s="85">
        <v>656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20"/>
    </row>
    <row r="23" spans="1:16" x14ac:dyDescent="0.25">
      <c r="A23" s="111" t="s">
        <v>224</v>
      </c>
      <c r="B23">
        <v>72</v>
      </c>
      <c r="C23" s="6" t="s">
        <v>13</v>
      </c>
      <c r="D23">
        <v>2</v>
      </c>
      <c r="E23" s="17">
        <v>60.14</v>
      </c>
      <c r="F23" s="91">
        <v>0</v>
      </c>
      <c r="G23" s="85">
        <v>0</v>
      </c>
      <c r="H23" s="85">
        <v>0</v>
      </c>
      <c r="I23" s="85">
        <v>711.7</v>
      </c>
      <c r="J23" s="85">
        <v>767.8</v>
      </c>
      <c r="K23" s="85">
        <v>711.7</v>
      </c>
      <c r="L23" s="85">
        <v>0</v>
      </c>
      <c r="M23" s="85">
        <v>0</v>
      </c>
      <c r="N23" s="85">
        <v>0</v>
      </c>
      <c r="O23" s="85">
        <v>0</v>
      </c>
      <c r="P23" s="20"/>
    </row>
    <row r="24" spans="1:16" x14ac:dyDescent="0.25">
      <c r="A24" s="111" t="s">
        <v>225</v>
      </c>
      <c r="B24">
        <v>72</v>
      </c>
      <c r="C24" s="4" t="s">
        <v>12</v>
      </c>
      <c r="D24">
        <v>6</v>
      </c>
      <c r="E24" s="17">
        <v>67.61</v>
      </c>
      <c r="F24" s="91">
        <v>0</v>
      </c>
      <c r="G24" s="85">
        <v>68.7</v>
      </c>
      <c r="H24" s="85">
        <v>0</v>
      </c>
      <c r="I24" s="85">
        <v>678.8</v>
      </c>
      <c r="J24" s="85">
        <v>739.7</v>
      </c>
      <c r="K24" s="85">
        <v>678.8</v>
      </c>
      <c r="L24" s="85">
        <v>1236</v>
      </c>
      <c r="M24" s="85">
        <v>0</v>
      </c>
      <c r="N24" s="85">
        <v>0</v>
      </c>
      <c r="O24" s="85">
        <v>0</v>
      </c>
      <c r="P24" s="20"/>
    </row>
    <row r="25" spans="1:16" x14ac:dyDescent="0.25">
      <c r="A25" s="111" t="s">
        <v>226</v>
      </c>
      <c r="B25">
        <v>72</v>
      </c>
      <c r="C25" s="5" t="s">
        <v>14</v>
      </c>
      <c r="D25">
        <v>6</v>
      </c>
      <c r="E25" s="17">
        <v>53.09</v>
      </c>
      <c r="F25" s="91">
        <v>0</v>
      </c>
      <c r="G25" s="85">
        <v>145.80000000000001</v>
      </c>
      <c r="H25" s="85">
        <v>0</v>
      </c>
      <c r="I25" s="85">
        <v>719.7</v>
      </c>
      <c r="J25" s="85">
        <v>772.2</v>
      </c>
      <c r="K25" s="85">
        <v>719.7</v>
      </c>
      <c r="L25" s="85">
        <v>1345.1</v>
      </c>
      <c r="M25" s="85">
        <v>0</v>
      </c>
      <c r="N25" s="85">
        <v>0</v>
      </c>
      <c r="O25" s="85">
        <v>0</v>
      </c>
      <c r="P25" s="20"/>
    </row>
    <row r="26" spans="1:16" x14ac:dyDescent="0.25">
      <c r="A26" s="111" t="s">
        <v>227</v>
      </c>
      <c r="B26">
        <v>72</v>
      </c>
      <c r="C26" s="6" t="s">
        <v>13</v>
      </c>
      <c r="D26">
        <v>6</v>
      </c>
      <c r="E26" s="17">
        <v>39.090000000000003</v>
      </c>
      <c r="F26" s="91">
        <v>0</v>
      </c>
      <c r="G26" s="85">
        <v>0</v>
      </c>
      <c r="H26" s="85">
        <v>0</v>
      </c>
      <c r="I26" s="85">
        <v>701.6</v>
      </c>
      <c r="J26" s="85">
        <v>747.3</v>
      </c>
      <c r="K26" s="85">
        <v>701.6</v>
      </c>
      <c r="L26" s="85">
        <v>1373.4</v>
      </c>
      <c r="M26" s="85">
        <v>0</v>
      </c>
      <c r="N26" s="85">
        <v>0</v>
      </c>
      <c r="O26" s="85">
        <v>0</v>
      </c>
      <c r="P26" s="20"/>
    </row>
    <row r="27" spans="1:16" x14ac:dyDescent="0.25">
      <c r="A27" s="111" t="s">
        <v>228</v>
      </c>
      <c r="B27">
        <v>67</v>
      </c>
      <c r="C27" s="4" t="s">
        <v>12</v>
      </c>
      <c r="D27">
        <v>6</v>
      </c>
      <c r="E27" s="17">
        <v>86.34</v>
      </c>
      <c r="F27" s="91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20"/>
    </row>
    <row r="28" spans="1:16" x14ac:dyDescent="0.25">
      <c r="A28" s="111" t="s">
        <v>229</v>
      </c>
      <c r="B28">
        <v>67</v>
      </c>
      <c r="C28" s="5" t="s">
        <v>14</v>
      </c>
      <c r="D28">
        <v>6</v>
      </c>
      <c r="E28" s="17">
        <v>71</v>
      </c>
      <c r="F28" s="91">
        <v>0</v>
      </c>
      <c r="G28" s="85">
        <v>273.5</v>
      </c>
      <c r="H28" s="85">
        <v>331.3</v>
      </c>
      <c r="I28" s="85">
        <v>387.3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20"/>
    </row>
    <row r="29" spans="1:16" x14ac:dyDescent="0.25">
      <c r="A29" s="111" t="s">
        <v>230</v>
      </c>
      <c r="B29">
        <v>67</v>
      </c>
      <c r="C29" s="6" t="s">
        <v>13</v>
      </c>
      <c r="D29">
        <v>6</v>
      </c>
      <c r="E29" s="17">
        <v>48.24</v>
      </c>
      <c r="F29" s="91">
        <v>0</v>
      </c>
      <c r="G29" s="85">
        <v>0</v>
      </c>
      <c r="H29" s="85">
        <v>422.9</v>
      </c>
      <c r="I29" s="85">
        <v>470</v>
      </c>
      <c r="J29" s="85">
        <v>0</v>
      </c>
      <c r="K29" s="85">
        <v>0</v>
      </c>
      <c r="L29" s="85">
        <v>1362.4</v>
      </c>
      <c r="M29" s="85">
        <v>0</v>
      </c>
      <c r="N29" s="85">
        <v>0</v>
      </c>
      <c r="O29" s="85">
        <v>0</v>
      </c>
      <c r="P29" s="20"/>
    </row>
    <row r="30" spans="1:16" x14ac:dyDescent="0.25">
      <c r="A30" s="111" t="s">
        <v>231</v>
      </c>
      <c r="B30">
        <v>67</v>
      </c>
      <c r="C30" s="4" t="s">
        <v>12</v>
      </c>
      <c r="D30">
        <v>10</v>
      </c>
      <c r="E30" s="17">
        <v>82</v>
      </c>
      <c r="F30" s="91">
        <v>0</v>
      </c>
      <c r="G30" s="85">
        <v>0</v>
      </c>
      <c r="H30" s="85">
        <v>0</v>
      </c>
      <c r="I30" s="85">
        <v>0</v>
      </c>
      <c r="J30" s="85">
        <v>641.4</v>
      </c>
      <c r="K30" s="85">
        <v>572.79999999999995</v>
      </c>
      <c r="L30" s="85">
        <v>0</v>
      </c>
      <c r="M30" s="85">
        <v>0</v>
      </c>
      <c r="N30" s="85">
        <v>0</v>
      </c>
      <c r="O30" s="85">
        <v>0</v>
      </c>
      <c r="P30" s="20"/>
    </row>
    <row r="31" spans="1:16" x14ac:dyDescent="0.25">
      <c r="A31" s="111" t="s">
        <v>232</v>
      </c>
      <c r="B31">
        <v>67</v>
      </c>
      <c r="C31" s="5" t="s">
        <v>14</v>
      </c>
      <c r="D31">
        <v>10</v>
      </c>
      <c r="E31" s="17">
        <v>62.14</v>
      </c>
      <c r="F31" s="91">
        <v>0</v>
      </c>
      <c r="G31" s="85">
        <v>0</v>
      </c>
      <c r="H31" s="85">
        <v>324.60000000000002</v>
      </c>
      <c r="I31" s="85">
        <v>368</v>
      </c>
      <c r="J31" s="85">
        <v>764.1</v>
      </c>
      <c r="K31" s="85">
        <v>707.3</v>
      </c>
      <c r="L31" s="85">
        <v>0</v>
      </c>
      <c r="M31" s="85">
        <v>0</v>
      </c>
      <c r="N31" s="85">
        <v>0</v>
      </c>
      <c r="O31" s="85">
        <v>0</v>
      </c>
      <c r="P31" s="20"/>
    </row>
    <row r="32" spans="1:16" x14ac:dyDescent="0.25">
      <c r="A32" s="111" t="s">
        <v>233</v>
      </c>
      <c r="B32">
        <v>67</v>
      </c>
      <c r="C32" s="6" t="s">
        <v>13</v>
      </c>
      <c r="D32">
        <v>10</v>
      </c>
      <c r="E32" s="17">
        <v>33.239999999999995</v>
      </c>
      <c r="F32" s="91">
        <v>0</v>
      </c>
      <c r="G32" s="85">
        <v>0</v>
      </c>
      <c r="H32" s="85">
        <v>346.1</v>
      </c>
      <c r="I32" s="85">
        <v>379</v>
      </c>
      <c r="J32" s="85">
        <v>728.2</v>
      </c>
      <c r="K32" s="85">
        <v>685.2</v>
      </c>
      <c r="L32" s="85">
        <v>1373.4</v>
      </c>
      <c r="M32" s="85">
        <v>0</v>
      </c>
      <c r="N32" s="85">
        <v>0</v>
      </c>
      <c r="O32" s="85">
        <v>0</v>
      </c>
      <c r="P32" s="20"/>
    </row>
    <row r="33" spans="1:16" x14ac:dyDescent="0.25">
      <c r="A33" s="111" t="s">
        <v>234</v>
      </c>
      <c r="B33">
        <v>71</v>
      </c>
      <c r="C33" s="4" t="s">
        <v>12</v>
      </c>
      <c r="D33">
        <v>2</v>
      </c>
      <c r="E33" s="17">
        <v>91.53</v>
      </c>
      <c r="F33" s="91">
        <v>0</v>
      </c>
      <c r="G33" s="85">
        <v>266.7</v>
      </c>
      <c r="H33" s="85">
        <v>182.8</v>
      </c>
      <c r="I33" s="85">
        <v>0</v>
      </c>
      <c r="J33" s="85">
        <v>0</v>
      </c>
      <c r="K33" s="85">
        <v>0</v>
      </c>
      <c r="L33" s="85">
        <v>0</v>
      </c>
      <c r="M33" s="85">
        <v>395.8</v>
      </c>
      <c r="N33" s="85">
        <v>0</v>
      </c>
      <c r="O33" s="85">
        <v>0</v>
      </c>
      <c r="P33" s="20"/>
    </row>
    <row r="34" spans="1:16" x14ac:dyDescent="0.25">
      <c r="A34" s="111" t="s">
        <v>235</v>
      </c>
      <c r="B34">
        <v>71</v>
      </c>
      <c r="C34" s="5" t="s">
        <v>14</v>
      </c>
      <c r="D34">
        <v>2</v>
      </c>
      <c r="E34" s="17">
        <v>85.66</v>
      </c>
      <c r="F34" s="91">
        <v>0</v>
      </c>
      <c r="G34" s="85">
        <v>206.6</v>
      </c>
      <c r="H34" s="85">
        <v>303.5</v>
      </c>
      <c r="I34" s="85">
        <v>0</v>
      </c>
      <c r="J34" s="85">
        <v>0</v>
      </c>
      <c r="K34" s="85">
        <v>0</v>
      </c>
      <c r="L34" s="85">
        <v>0</v>
      </c>
      <c r="M34" s="85">
        <v>504</v>
      </c>
      <c r="N34" s="85">
        <v>415</v>
      </c>
      <c r="O34" s="85">
        <v>0</v>
      </c>
      <c r="P34" s="20"/>
    </row>
    <row r="35" spans="1:16" x14ac:dyDescent="0.25">
      <c r="A35" s="111" t="s">
        <v>236</v>
      </c>
      <c r="B35">
        <v>71</v>
      </c>
      <c r="C35" s="6" t="s">
        <v>13</v>
      </c>
      <c r="D35">
        <v>2</v>
      </c>
      <c r="E35" s="17">
        <v>73.92</v>
      </c>
      <c r="F35" s="91">
        <v>0</v>
      </c>
      <c r="G35" s="85">
        <v>0</v>
      </c>
      <c r="H35" s="85">
        <v>444</v>
      </c>
      <c r="I35" s="85">
        <v>514.79999999999995</v>
      </c>
      <c r="J35" s="85">
        <v>0</v>
      </c>
      <c r="K35" s="85">
        <v>0</v>
      </c>
      <c r="L35" s="85">
        <v>0</v>
      </c>
      <c r="M35" s="85">
        <v>629.9</v>
      </c>
      <c r="N35" s="85">
        <v>0</v>
      </c>
      <c r="O35" s="85">
        <v>510.9</v>
      </c>
      <c r="P35" s="20"/>
    </row>
    <row r="36" spans="1:16" x14ac:dyDescent="0.25">
      <c r="A36" s="111" t="s">
        <v>237</v>
      </c>
      <c r="B36">
        <v>71</v>
      </c>
      <c r="C36" s="4" t="s">
        <v>12</v>
      </c>
      <c r="D36">
        <v>6</v>
      </c>
      <c r="E36" s="17">
        <v>80.460000000000008</v>
      </c>
      <c r="F36" s="91">
        <v>0</v>
      </c>
      <c r="G36" s="85">
        <v>444.1</v>
      </c>
      <c r="H36" s="85">
        <v>243.1</v>
      </c>
      <c r="I36" s="85">
        <v>0</v>
      </c>
      <c r="J36" s="85">
        <v>663.4</v>
      </c>
      <c r="K36" s="85">
        <v>596</v>
      </c>
      <c r="L36" s="85">
        <v>0</v>
      </c>
      <c r="M36" s="85">
        <v>578.5</v>
      </c>
      <c r="N36" s="85">
        <v>489.4</v>
      </c>
      <c r="O36" s="85">
        <v>0</v>
      </c>
      <c r="P36" s="20"/>
    </row>
    <row r="37" spans="1:16" x14ac:dyDescent="0.25">
      <c r="A37" s="111" t="s">
        <v>238</v>
      </c>
      <c r="B37">
        <v>71</v>
      </c>
      <c r="C37" s="5" t="s">
        <v>14</v>
      </c>
      <c r="D37">
        <v>6</v>
      </c>
      <c r="E37" s="17">
        <v>70.069999999999993</v>
      </c>
      <c r="F37" s="91">
        <v>0</v>
      </c>
      <c r="G37" s="85">
        <v>0</v>
      </c>
      <c r="H37" s="85">
        <v>0</v>
      </c>
      <c r="I37" s="85">
        <v>0</v>
      </c>
      <c r="J37" s="85">
        <v>733.6</v>
      </c>
      <c r="K37" s="85">
        <v>672.1</v>
      </c>
      <c r="L37" s="85">
        <v>1221.0999999999999</v>
      </c>
      <c r="M37" s="85">
        <v>655.29999999999995</v>
      </c>
      <c r="N37" s="85">
        <v>567.29999999999995</v>
      </c>
      <c r="O37" s="85">
        <v>591.5</v>
      </c>
      <c r="P37" s="20"/>
    </row>
    <row r="38" spans="1:16" x14ac:dyDescent="0.25">
      <c r="A38" s="111" t="s">
        <v>239</v>
      </c>
      <c r="B38">
        <v>71</v>
      </c>
      <c r="C38" s="6" t="s">
        <v>13</v>
      </c>
      <c r="D38">
        <v>6</v>
      </c>
      <c r="E38" s="17">
        <v>50.89</v>
      </c>
      <c r="F38" s="12"/>
      <c r="G38" s="85">
        <v>0</v>
      </c>
      <c r="H38" s="85">
        <v>0</v>
      </c>
      <c r="I38" s="85">
        <v>468</v>
      </c>
      <c r="J38" s="85">
        <v>772.6</v>
      </c>
      <c r="K38" s="85">
        <v>720.6</v>
      </c>
      <c r="L38" s="85">
        <v>1351.8</v>
      </c>
      <c r="M38" s="85">
        <v>705.5</v>
      </c>
      <c r="N38" s="85">
        <v>622.20000000000005</v>
      </c>
      <c r="O38" s="85">
        <v>0</v>
      </c>
      <c r="P38" s="20"/>
    </row>
    <row r="39" spans="1:16" x14ac:dyDescent="0.25">
      <c r="A39" s="3"/>
      <c r="F39" s="20"/>
      <c r="G39" s="20"/>
      <c r="H39" s="20"/>
      <c r="I39" s="20"/>
      <c r="K39" s="20"/>
      <c r="L39" s="20"/>
      <c r="M39" s="20"/>
      <c r="N39" s="20"/>
      <c r="O39" s="20"/>
      <c r="P39" s="20"/>
    </row>
    <row r="40" spans="1:16" x14ac:dyDescent="0.25">
      <c r="F40" s="20"/>
      <c r="G40" s="20"/>
      <c r="H40" s="20"/>
      <c r="I40" s="20"/>
      <c r="K40" s="20"/>
      <c r="L40" s="20"/>
      <c r="M40" s="20"/>
      <c r="N40" s="20"/>
      <c r="O40" s="20"/>
      <c r="P40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abSelected="1"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" sqref="G1:AG1"/>
    </sheetView>
  </sheetViews>
  <sheetFormatPr defaultRowHeight="15" x14ac:dyDescent="0.25"/>
  <cols>
    <col min="1" max="1" width="44.7109375" style="4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4" style="20" bestFit="1" customWidth="1"/>
    <col min="6" max="6" width="4" style="59" customWidth="1"/>
    <col min="7" max="7" width="7.42578125" style="59" customWidth="1"/>
    <col min="8" max="8" width="4.7109375" style="20" bestFit="1" customWidth="1"/>
    <col min="9" max="9" width="6.5703125" style="20" bestFit="1" customWidth="1"/>
    <col min="10" max="10" width="7.5703125" style="59" bestFit="1" customWidth="1"/>
    <col min="11" max="11" width="4.85546875" style="23" bestFit="1" customWidth="1"/>
    <col min="12" max="12" width="6" style="23" bestFit="1" customWidth="1"/>
    <col min="13" max="13" width="8.7109375" style="59" bestFit="1" customWidth="1"/>
    <col min="14" max="14" width="7.5703125" style="23" customWidth="1"/>
    <col min="15" max="15" width="7" style="23" customWidth="1"/>
    <col min="16" max="16" width="8.7109375" style="59" bestFit="1" customWidth="1"/>
    <col min="17" max="17" width="6" style="23" bestFit="1" customWidth="1"/>
    <col min="18" max="18" width="7.5703125" style="23" bestFit="1" customWidth="1"/>
    <col min="19" max="19" width="9" style="59" customWidth="1"/>
    <col min="20" max="21" width="9" style="23" customWidth="1"/>
    <col min="22" max="22" width="8.7109375" style="59" bestFit="1" customWidth="1"/>
    <col min="23" max="24" width="7.28515625" style="23" customWidth="1"/>
    <col min="25" max="25" width="8.140625" style="59" customWidth="1"/>
    <col min="26" max="27" width="8.140625" style="20" customWidth="1"/>
    <col min="28" max="28" width="9.5703125" style="59" customWidth="1"/>
    <col min="29" max="29" width="11.42578125" style="20" customWidth="1"/>
    <col min="30" max="30" width="11.140625" style="20" customWidth="1"/>
    <col min="31" max="31" width="8.7109375" style="59" customWidth="1"/>
    <col min="32" max="32" width="8.42578125" style="23" customWidth="1"/>
    <col min="33" max="33" width="7.5703125" style="23" customWidth="1"/>
    <col min="34" max="34" width="9.140625" style="20"/>
    <col min="35" max="35" width="21.42578125" style="20" bestFit="1" customWidth="1"/>
    <col min="36" max="36" width="56.42578125" style="20" bestFit="1" customWidth="1"/>
    <col min="37" max="16384" width="9.140625" style="20"/>
  </cols>
  <sheetData>
    <row r="1" spans="1:36" ht="30" customHeight="1" x14ac:dyDescent="0.25">
      <c r="G1" s="103" t="s">
        <v>46</v>
      </c>
      <c r="H1" s="103"/>
      <c r="I1" s="103"/>
      <c r="J1" s="100" t="s">
        <v>47</v>
      </c>
      <c r="K1" s="101"/>
      <c r="L1" s="104"/>
      <c r="M1" s="100" t="s">
        <v>99</v>
      </c>
      <c r="N1" s="101"/>
      <c r="O1" s="101"/>
      <c r="P1" s="100" t="s">
        <v>58</v>
      </c>
      <c r="Q1" s="101"/>
      <c r="R1" s="101"/>
      <c r="S1" s="100" t="s">
        <v>59</v>
      </c>
      <c r="T1" s="101"/>
      <c r="U1" s="101"/>
      <c r="V1" s="100" t="s">
        <v>49</v>
      </c>
      <c r="W1" s="101"/>
      <c r="X1" s="101"/>
      <c r="Y1" s="100" t="s">
        <v>50</v>
      </c>
      <c r="Z1" s="101"/>
      <c r="AA1" s="101"/>
      <c r="AB1" s="102" t="s">
        <v>74</v>
      </c>
      <c r="AC1" s="102"/>
      <c r="AD1" s="102"/>
      <c r="AE1" s="100" t="s">
        <v>128</v>
      </c>
      <c r="AF1" s="101"/>
      <c r="AG1" s="101"/>
    </row>
    <row r="2" spans="1:36" ht="30" x14ac:dyDescent="0.25">
      <c r="A2" s="110" t="s">
        <v>2</v>
      </c>
      <c r="B2" s="2" t="s">
        <v>9</v>
      </c>
      <c r="C2" s="5" t="s">
        <v>10</v>
      </c>
      <c r="D2" s="2" t="s">
        <v>11</v>
      </c>
      <c r="E2" s="2" t="s">
        <v>1</v>
      </c>
      <c r="F2" s="62" t="s">
        <v>98</v>
      </c>
      <c r="G2" s="38" t="s">
        <v>68</v>
      </c>
      <c r="H2" s="29" t="s">
        <v>78</v>
      </c>
      <c r="I2" s="36" t="s">
        <v>79</v>
      </c>
      <c r="J2" s="38" t="s">
        <v>68</v>
      </c>
      <c r="K2" s="29" t="s">
        <v>80</v>
      </c>
      <c r="L2" s="36" t="s">
        <v>81</v>
      </c>
      <c r="M2" s="38" t="s">
        <v>68</v>
      </c>
      <c r="N2" s="29" t="s">
        <v>80</v>
      </c>
      <c r="O2" s="36" t="s">
        <v>81</v>
      </c>
      <c r="P2" s="38" t="s">
        <v>68</v>
      </c>
      <c r="Q2" s="29" t="s">
        <v>80</v>
      </c>
      <c r="R2" s="36" t="s">
        <v>81</v>
      </c>
      <c r="S2" s="38" t="s">
        <v>68</v>
      </c>
      <c r="T2" s="29" t="s">
        <v>80</v>
      </c>
      <c r="U2" s="36" t="s">
        <v>81</v>
      </c>
      <c r="V2" s="38" t="s">
        <v>68</v>
      </c>
      <c r="W2" s="29" t="s">
        <v>80</v>
      </c>
      <c r="X2" s="36" t="s">
        <v>81</v>
      </c>
      <c r="Y2" s="38" t="s">
        <v>68</v>
      </c>
      <c r="Z2" s="29" t="s">
        <v>80</v>
      </c>
      <c r="AA2" s="36" t="s">
        <v>81</v>
      </c>
      <c r="AB2" s="38" t="s">
        <v>68</v>
      </c>
      <c r="AC2" s="29" t="s">
        <v>80</v>
      </c>
      <c r="AD2" s="36" t="s">
        <v>81</v>
      </c>
      <c r="AE2" s="38" t="s">
        <v>68</v>
      </c>
      <c r="AF2" s="29" t="s">
        <v>80</v>
      </c>
      <c r="AG2" s="36" t="s">
        <v>81</v>
      </c>
      <c r="AH2" s="1"/>
      <c r="AI2" s="33" t="s">
        <v>66</v>
      </c>
      <c r="AJ2" s="27" t="s">
        <v>65</v>
      </c>
    </row>
    <row r="3" spans="1:36" x14ac:dyDescent="0.25">
      <c r="A3" s="111" t="s">
        <v>203</v>
      </c>
      <c r="B3" s="7" t="s">
        <v>15</v>
      </c>
      <c r="C3" s="7" t="s">
        <v>15</v>
      </c>
      <c r="D3" s="7" t="s">
        <v>15</v>
      </c>
      <c r="E3" s="20">
        <v>100</v>
      </c>
      <c r="F3" s="60"/>
      <c r="G3" s="41">
        <f t="shared" ref="G3" si="0">+H3*I3</f>
        <v>1200</v>
      </c>
      <c r="H3" s="56">
        <v>800</v>
      </c>
      <c r="I3" s="37">
        <v>1.5</v>
      </c>
      <c r="AI3" s="17">
        <v>800</v>
      </c>
      <c r="AJ3" s="21" t="s">
        <v>73</v>
      </c>
    </row>
    <row r="4" spans="1:36" x14ac:dyDescent="0.25">
      <c r="A4" s="111" t="s">
        <v>204</v>
      </c>
      <c r="B4" s="20">
        <v>65</v>
      </c>
      <c r="C4" s="4" t="s">
        <v>12</v>
      </c>
      <c r="D4" s="20">
        <v>20</v>
      </c>
      <c r="E4" s="17">
        <v>98</v>
      </c>
      <c r="F4" s="60"/>
      <c r="G4" s="41">
        <f t="shared" ref="G4:G26" si="1">+H4*I4</f>
        <v>1200</v>
      </c>
      <c r="H4" s="56">
        <v>800</v>
      </c>
      <c r="I4" s="37">
        <v>1.5</v>
      </c>
      <c r="AI4" s="17">
        <v>800</v>
      </c>
      <c r="AJ4" s="21" t="s">
        <v>73</v>
      </c>
    </row>
    <row r="5" spans="1:36" x14ac:dyDescent="0.25">
      <c r="A5" s="111" t="s">
        <v>205</v>
      </c>
      <c r="B5" s="20">
        <v>65</v>
      </c>
      <c r="C5" s="5" t="s">
        <v>14</v>
      </c>
      <c r="D5" s="20">
        <v>20</v>
      </c>
      <c r="E5" s="17">
        <v>93</v>
      </c>
      <c r="F5" s="60"/>
      <c r="G5" s="41">
        <f t="shared" si="1"/>
        <v>1400</v>
      </c>
      <c r="H5" s="56">
        <v>800</v>
      </c>
      <c r="I5" s="37">
        <v>1.75</v>
      </c>
      <c r="AI5" s="17">
        <v>800</v>
      </c>
      <c r="AJ5" s="21" t="s">
        <v>73</v>
      </c>
    </row>
    <row r="6" spans="1:36" x14ac:dyDescent="0.25">
      <c r="A6" s="111" t="s">
        <v>206</v>
      </c>
      <c r="B6" s="20">
        <v>65</v>
      </c>
      <c r="C6" s="6" t="s">
        <v>13</v>
      </c>
      <c r="D6" s="20">
        <v>20</v>
      </c>
      <c r="E6" s="17">
        <v>88</v>
      </c>
      <c r="F6" s="60"/>
      <c r="G6" s="41">
        <f t="shared" si="1"/>
        <v>1600</v>
      </c>
      <c r="H6" s="56">
        <v>800</v>
      </c>
      <c r="I6" s="37">
        <v>2</v>
      </c>
      <c r="AI6" s="17">
        <v>800</v>
      </c>
      <c r="AJ6" s="21" t="s">
        <v>73</v>
      </c>
    </row>
    <row r="7" spans="1:36" x14ac:dyDescent="0.25">
      <c r="A7" s="111" t="s">
        <v>207</v>
      </c>
      <c r="B7" s="20">
        <v>74</v>
      </c>
      <c r="C7" s="4" t="s">
        <v>12</v>
      </c>
      <c r="D7" s="20">
        <v>5</v>
      </c>
      <c r="E7" s="17">
        <v>93.05</v>
      </c>
      <c r="F7" s="60"/>
      <c r="G7" s="41">
        <f t="shared" si="1"/>
        <v>15</v>
      </c>
      <c r="H7" s="17">
        <v>10</v>
      </c>
      <c r="I7" s="37">
        <v>1.5</v>
      </c>
      <c r="J7" s="41">
        <f t="shared" ref="J7:J15" si="2">+K7*L7</f>
        <v>60</v>
      </c>
      <c r="K7" s="23">
        <v>0.6</v>
      </c>
      <c r="L7" s="67">
        <v>100</v>
      </c>
      <c r="AI7" s="64" t="s">
        <v>75</v>
      </c>
      <c r="AJ7" s="20" t="s">
        <v>82</v>
      </c>
    </row>
    <row r="8" spans="1:36" x14ac:dyDescent="0.25">
      <c r="A8" s="111" t="s">
        <v>208</v>
      </c>
      <c r="B8" s="20">
        <v>74</v>
      </c>
      <c r="C8" s="5" t="s">
        <v>14</v>
      </c>
      <c r="D8" s="20">
        <v>5</v>
      </c>
      <c r="E8" s="17">
        <v>83.91</v>
      </c>
      <c r="F8" s="60"/>
      <c r="G8" s="41">
        <f t="shared" si="1"/>
        <v>26.25</v>
      </c>
      <c r="H8" s="17">
        <v>15</v>
      </c>
      <c r="I8" s="37">
        <v>1.75</v>
      </c>
      <c r="J8" s="41">
        <f t="shared" si="2"/>
        <v>80</v>
      </c>
      <c r="K8" s="23">
        <v>0.8</v>
      </c>
      <c r="L8" s="67">
        <v>100</v>
      </c>
      <c r="AI8" s="64" t="s">
        <v>76</v>
      </c>
      <c r="AJ8" s="20" t="s">
        <v>83</v>
      </c>
    </row>
    <row r="9" spans="1:36" x14ac:dyDescent="0.25">
      <c r="A9" s="111" t="s">
        <v>209</v>
      </c>
      <c r="B9" s="20">
        <v>74</v>
      </c>
      <c r="C9" s="6" t="s">
        <v>13</v>
      </c>
      <c r="D9" s="20">
        <v>5</v>
      </c>
      <c r="E9" s="17">
        <v>67.930000000000007</v>
      </c>
      <c r="F9" s="60"/>
      <c r="G9" s="41">
        <f t="shared" si="1"/>
        <v>50</v>
      </c>
      <c r="H9" s="56">
        <v>25</v>
      </c>
      <c r="I9" s="63">
        <v>2</v>
      </c>
      <c r="J9" s="41">
        <f t="shared" si="2"/>
        <v>280</v>
      </c>
      <c r="K9" s="23">
        <v>2.8</v>
      </c>
      <c r="L9" s="67">
        <v>100</v>
      </c>
      <c r="AI9" s="64" t="s">
        <v>77</v>
      </c>
      <c r="AJ9" s="20" t="s">
        <v>84</v>
      </c>
    </row>
    <row r="10" spans="1:36" x14ac:dyDescent="0.25">
      <c r="A10" s="111" t="s">
        <v>210</v>
      </c>
      <c r="B10" s="20">
        <v>63</v>
      </c>
      <c r="C10" s="4" t="s">
        <v>12</v>
      </c>
      <c r="D10" s="20">
        <v>4</v>
      </c>
      <c r="E10" s="17">
        <v>86.460000000000008</v>
      </c>
      <c r="F10" s="60"/>
      <c r="G10" s="41">
        <f t="shared" si="1"/>
        <v>120</v>
      </c>
      <c r="H10" s="17">
        <v>80</v>
      </c>
      <c r="I10" s="37">
        <v>1.5</v>
      </c>
      <c r="L10" s="68"/>
      <c r="AI10" s="64" t="s">
        <v>87</v>
      </c>
      <c r="AJ10" s="21" t="s">
        <v>85</v>
      </c>
    </row>
    <row r="11" spans="1:36" x14ac:dyDescent="0.25">
      <c r="A11" s="111" t="s">
        <v>211</v>
      </c>
      <c r="B11" s="20">
        <v>63</v>
      </c>
      <c r="C11" s="5" t="s">
        <v>14</v>
      </c>
      <c r="D11" s="20">
        <v>4</v>
      </c>
      <c r="E11" s="17">
        <v>71.710000000000008</v>
      </c>
      <c r="F11" s="60"/>
      <c r="G11" s="41">
        <f t="shared" si="1"/>
        <v>140</v>
      </c>
      <c r="H11" s="17">
        <v>80</v>
      </c>
      <c r="I11" s="37">
        <v>1.75</v>
      </c>
      <c r="J11" s="41">
        <f t="shared" si="2"/>
        <v>888.88888888888891</v>
      </c>
      <c r="K11" s="65">
        <f>80/9</f>
        <v>8.8888888888888893</v>
      </c>
      <c r="L11" s="67">
        <v>100</v>
      </c>
      <c r="M11" s="41">
        <f t="shared" ref="M11:M27" si="3">+N11*O11</f>
        <v>888.88888888888891</v>
      </c>
      <c r="N11" s="65">
        <f>80/9</f>
        <v>8.8888888888888893</v>
      </c>
      <c r="O11" s="67">
        <v>100</v>
      </c>
      <c r="AI11" s="64" t="s">
        <v>87</v>
      </c>
      <c r="AJ11" s="21" t="s">
        <v>86</v>
      </c>
    </row>
    <row r="12" spans="1:36" x14ac:dyDescent="0.25">
      <c r="A12" s="111" t="s">
        <v>212</v>
      </c>
      <c r="B12" s="20">
        <v>63</v>
      </c>
      <c r="C12" s="6" t="s">
        <v>13</v>
      </c>
      <c r="D12" s="20">
        <v>4</v>
      </c>
      <c r="E12" s="17">
        <v>60.26</v>
      </c>
      <c r="F12" s="60"/>
      <c r="G12" s="41">
        <f t="shared" si="1"/>
        <v>160</v>
      </c>
      <c r="H12" s="17">
        <v>80</v>
      </c>
      <c r="I12" s="37">
        <v>2</v>
      </c>
      <c r="J12" s="41">
        <f t="shared" si="2"/>
        <v>888.88888888888891</v>
      </c>
      <c r="K12" s="65">
        <f t="shared" ref="K12:K13" si="4">80/9</f>
        <v>8.8888888888888893</v>
      </c>
      <c r="L12" s="67">
        <v>100</v>
      </c>
      <c r="M12" s="41">
        <f t="shared" si="3"/>
        <v>888.88888888888891</v>
      </c>
      <c r="N12" s="65">
        <f t="shared" ref="N12:N13" si="5">80/9</f>
        <v>8.8888888888888893</v>
      </c>
      <c r="O12" s="67">
        <v>100</v>
      </c>
      <c r="P12" s="41">
        <f t="shared" ref="P12:P15" si="6">+Q12*R12</f>
        <v>20000</v>
      </c>
      <c r="Q12" s="65">
        <f>20*(20*20)/9</f>
        <v>888.88888888888891</v>
      </c>
      <c r="R12" s="37">
        <v>22.5</v>
      </c>
      <c r="S12" s="41">
        <f t="shared" ref="S12" si="7">+T12*U12</f>
        <v>4000</v>
      </c>
      <c r="T12" s="65">
        <f>20*(20*20)/9</f>
        <v>888.88888888888891</v>
      </c>
      <c r="U12" s="37">
        <v>4.5</v>
      </c>
      <c r="AI12" s="64" t="s">
        <v>87</v>
      </c>
      <c r="AJ12" s="21" t="s">
        <v>88</v>
      </c>
    </row>
    <row r="13" spans="1:36" x14ac:dyDescent="0.25">
      <c r="A13" s="111" t="s">
        <v>213</v>
      </c>
      <c r="B13" s="20">
        <v>63</v>
      </c>
      <c r="C13" s="4" t="s">
        <v>12</v>
      </c>
      <c r="D13" s="20">
        <v>8</v>
      </c>
      <c r="E13" s="17">
        <v>80.989999999999995</v>
      </c>
      <c r="F13" s="60"/>
      <c r="G13" s="41">
        <f t="shared" si="1"/>
        <v>240</v>
      </c>
      <c r="H13" s="17">
        <v>160</v>
      </c>
      <c r="I13" s="37">
        <v>1.5</v>
      </c>
      <c r="J13" s="41">
        <f t="shared" si="2"/>
        <v>888.88888888888891</v>
      </c>
      <c r="K13" s="65">
        <f t="shared" si="4"/>
        <v>8.8888888888888893</v>
      </c>
      <c r="L13" s="67">
        <v>100</v>
      </c>
      <c r="M13" s="41">
        <f t="shared" si="3"/>
        <v>888.88888888888891</v>
      </c>
      <c r="N13" s="65">
        <f t="shared" si="5"/>
        <v>8.8888888888888893</v>
      </c>
      <c r="O13" s="67">
        <v>100</v>
      </c>
      <c r="P13" s="41">
        <f t="shared" si="6"/>
        <v>15555.555555555557</v>
      </c>
      <c r="Q13" s="65">
        <f t="shared" ref="Q13:Q15" si="8">20*(20*20)/9</f>
        <v>888.88888888888891</v>
      </c>
      <c r="R13" s="37">
        <v>17.5</v>
      </c>
      <c r="S13" s="41">
        <f t="shared" ref="S13:S15" si="9">+T13*U13</f>
        <v>3111.1111111111113</v>
      </c>
      <c r="T13" s="65">
        <f t="shared" ref="T13:T15" si="10">20*(20*20)/9</f>
        <v>888.88888888888891</v>
      </c>
      <c r="U13" s="37">
        <v>3.5</v>
      </c>
      <c r="AI13" s="64" t="s">
        <v>89</v>
      </c>
      <c r="AJ13" s="21" t="s">
        <v>90</v>
      </c>
    </row>
    <row r="14" spans="1:36" x14ac:dyDescent="0.25">
      <c r="A14" s="111" t="s">
        <v>214</v>
      </c>
      <c r="B14" s="20">
        <v>63</v>
      </c>
      <c r="C14" s="5" t="s">
        <v>14</v>
      </c>
      <c r="D14" s="20">
        <v>8</v>
      </c>
      <c r="E14" s="17">
        <v>59.83</v>
      </c>
      <c r="F14" s="60"/>
      <c r="G14" s="41">
        <f t="shared" si="1"/>
        <v>280</v>
      </c>
      <c r="H14" s="17">
        <v>160</v>
      </c>
      <c r="I14" s="37">
        <v>1.75</v>
      </c>
      <c r="J14" s="41">
        <f t="shared" si="2"/>
        <v>1777.7777777777778</v>
      </c>
      <c r="K14" s="65">
        <f>+K13*2</f>
        <v>17.777777777777779</v>
      </c>
      <c r="L14" s="67">
        <v>100</v>
      </c>
      <c r="M14" s="41">
        <f t="shared" si="3"/>
        <v>1777.7777777777778</v>
      </c>
      <c r="N14" s="65">
        <f>+N13*2</f>
        <v>17.777777777777779</v>
      </c>
      <c r="O14" s="67">
        <v>100</v>
      </c>
      <c r="P14" s="41">
        <f t="shared" si="6"/>
        <v>17777.777777777777</v>
      </c>
      <c r="Q14" s="65">
        <f t="shared" si="8"/>
        <v>888.88888888888891</v>
      </c>
      <c r="R14" s="37">
        <v>20</v>
      </c>
      <c r="S14" s="41">
        <f t="shared" si="9"/>
        <v>3555.5555555555557</v>
      </c>
      <c r="T14" s="65">
        <f t="shared" si="10"/>
        <v>888.88888888888891</v>
      </c>
      <c r="U14" s="37">
        <v>4</v>
      </c>
      <c r="V14" s="41">
        <f t="shared" ref="V14:V15" si="11">+W14*X14</f>
        <v>88888.888888888891</v>
      </c>
      <c r="W14" s="65">
        <f t="shared" ref="W14:W15" si="12">20*(20*20)/9</f>
        <v>888.88888888888891</v>
      </c>
      <c r="X14" s="67">
        <v>100</v>
      </c>
      <c r="AI14" s="64" t="s">
        <v>89</v>
      </c>
      <c r="AJ14" s="21" t="s">
        <v>91</v>
      </c>
    </row>
    <row r="15" spans="1:36" x14ac:dyDescent="0.25">
      <c r="A15" s="111" t="s">
        <v>215</v>
      </c>
      <c r="B15" s="20">
        <v>63</v>
      </c>
      <c r="C15" s="6" t="s">
        <v>13</v>
      </c>
      <c r="D15" s="20">
        <v>8</v>
      </c>
      <c r="E15" s="17">
        <v>41.72</v>
      </c>
      <c r="F15" s="60"/>
      <c r="G15" s="41">
        <f t="shared" si="1"/>
        <v>320</v>
      </c>
      <c r="H15" s="17">
        <v>160</v>
      </c>
      <c r="I15" s="63">
        <v>2</v>
      </c>
      <c r="J15" s="41">
        <f t="shared" si="2"/>
        <v>1777.7777777777778</v>
      </c>
      <c r="K15" s="65">
        <f>+K13*2</f>
        <v>17.777777777777779</v>
      </c>
      <c r="L15" s="67">
        <v>100</v>
      </c>
      <c r="M15" s="41">
        <f t="shared" si="3"/>
        <v>1777.7777777777778</v>
      </c>
      <c r="N15" s="65">
        <f>+N13*2</f>
        <v>17.777777777777779</v>
      </c>
      <c r="O15" s="67">
        <v>100</v>
      </c>
      <c r="P15" s="41">
        <f t="shared" si="6"/>
        <v>20000</v>
      </c>
      <c r="Q15" s="65">
        <f t="shared" si="8"/>
        <v>888.88888888888891</v>
      </c>
      <c r="R15" s="37">
        <v>22.5</v>
      </c>
      <c r="S15" s="41">
        <f t="shared" si="9"/>
        <v>4000</v>
      </c>
      <c r="T15" s="65">
        <f t="shared" si="10"/>
        <v>888.88888888888891</v>
      </c>
      <c r="U15" s="37">
        <v>4.5</v>
      </c>
      <c r="V15" s="41">
        <f t="shared" si="11"/>
        <v>88888.888888888891</v>
      </c>
      <c r="W15" s="65">
        <f t="shared" si="12"/>
        <v>888.88888888888891</v>
      </c>
      <c r="X15" s="67">
        <v>100</v>
      </c>
      <c r="AI15" s="64" t="s">
        <v>89</v>
      </c>
      <c r="AJ15" s="21" t="s">
        <v>92</v>
      </c>
    </row>
    <row r="16" spans="1:36" x14ac:dyDescent="0.25">
      <c r="A16" s="111" t="s">
        <v>216</v>
      </c>
      <c r="B16" s="20">
        <v>62</v>
      </c>
      <c r="C16" s="4" t="s">
        <v>12</v>
      </c>
      <c r="D16" s="20">
        <v>2</v>
      </c>
      <c r="E16" s="17">
        <v>91.89</v>
      </c>
      <c r="F16" s="60"/>
      <c r="G16" s="41">
        <f t="shared" si="1"/>
        <v>30</v>
      </c>
      <c r="H16" s="17">
        <v>20</v>
      </c>
      <c r="I16" s="37">
        <v>1.5</v>
      </c>
      <c r="L16" s="68"/>
      <c r="M16" s="41">
        <f t="shared" si="3"/>
        <v>555.55555555599994</v>
      </c>
      <c r="N16" s="65">
        <v>5.5555555555599998</v>
      </c>
      <c r="O16" s="67">
        <v>100</v>
      </c>
      <c r="U16" s="37"/>
      <c r="AI16" s="17" t="s">
        <v>101</v>
      </c>
      <c r="AJ16" s="20" t="s">
        <v>100</v>
      </c>
    </row>
    <row r="17" spans="1:36" x14ac:dyDescent="0.25">
      <c r="A17" s="111" t="s">
        <v>217</v>
      </c>
      <c r="B17" s="20">
        <v>62</v>
      </c>
      <c r="C17" s="5" t="s">
        <v>14</v>
      </c>
      <c r="D17" s="20">
        <v>2</v>
      </c>
      <c r="E17" s="17">
        <v>85.17</v>
      </c>
      <c r="F17" s="60"/>
      <c r="G17" s="41">
        <f t="shared" si="1"/>
        <v>35</v>
      </c>
      <c r="H17" s="17">
        <v>20</v>
      </c>
      <c r="I17" s="37">
        <v>1.75</v>
      </c>
      <c r="L17" s="68"/>
      <c r="M17" s="41">
        <f t="shared" si="3"/>
        <v>555.55555555599994</v>
      </c>
      <c r="N17" s="65">
        <v>5.5555555555599998</v>
      </c>
      <c r="O17" s="67">
        <v>100</v>
      </c>
      <c r="U17" s="37"/>
      <c r="AI17" s="17" t="s">
        <v>101</v>
      </c>
      <c r="AJ17" s="20" t="s">
        <v>100</v>
      </c>
    </row>
    <row r="18" spans="1:36" x14ac:dyDescent="0.25">
      <c r="A18" s="111" t="s">
        <v>218</v>
      </c>
      <c r="B18" s="20">
        <v>62</v>
      </c>
      <c r="C18" s="6" t="s">
        <v>13</v>
      </c>
      <c r="D18" s="20">
        <v>2</v>
      </c>
      <c r="E18" s="17">
        <v>77.19</v>
      </c>
      <c r="F18" s="60"/>
      <c r="G18" s="41">
        <f t="shared" si="1"/>
        <v>40</v>
      </c>
      <c r="H18" s="17">
        <v>20</v>
      </c>
      <c r="I18" s="63">
        <v>2</v>
      </c>
      <c r="L18" s="68"/>
      <c r="M18" s="41">
        <f t="shared" si="3"/>
        <v>555.55555555599994</v>
      </c>
      <c r="N18" s="65">
        <v>5.5555555555599998</v>
      </c>
      <c r="O18" s="67">
        <v>100</v>
      </c>
      <c r="U18" s="37"/>
      <c r="AI18" s="17" t="s">
        <v>101</v>
      </c>
      <c r="AJ18" s="20" t="s">
        <v>100</v>
      </c>
    </row>
    <row r="19" spans="1:36" x14ac:dyDescent="0.25">
      <c r="A19" s="111" t="s">
        <v>219</v>
      </c>
      <c r="B19" s="20">
        <v>62</v>
      </c>
      <c r="C19" s="4" t="s">
        <v>12</v>
      </c>
      <c r="D19" s="20">
        <v>6</v>
      </c>
      <c r="E19" s="17">
        <v>79.260000000000005</v>
      </c>
      <c r="F19" s="60"/>
      <c r="G19" s="41">
        <f t="shared" si="1"/>
        <v>90</v>
      </c>
      <c r="H19" s="17">
        <v>60</v>
      </c>
      <c r="I19" s="37">
        <v>1.5</v>
      </c>
      <c r="L19" s="68"/>
      <c r="M19" s="41">
        <f t="shared" si="3"/>
        <v>1666.6666666666601</v>
      </c>
      <c r="N19" s="65">
        <v>16.6666666666666</v>
      </c>
      <c r="O19" s="67">
        <v>100</v>
      </c>
      <c r="U19" s="37"/>
      <c r="AI19" s="17" t="s">
        <v>102</v>
      </c>
      <c r="AJ19" s="20" t="s">
        <v>103</v>
      </c>
    </row>
    <row r="20" spans="1:36" x14ac:dyDescent="0.25">
      <c r="A20" s="111" t="s">
        <v>220</v>
      </c>
      <c r="B20" s="20">
        <v>62</v>
      </c>
      <c r="C20" s="5" t="s">
        <v>14</v>
      </c>
      <c r="D20" s="20">
        <v>6</v>
      </c>
      <c r="E20" s="17">
        <v>68.14</v>
      </c>
      <c r="F20" s="60"/>
      <c r="G20" s="41">
        <f t="shared" si="1"/>
        <v>105</v>
      </c>
      <c r="H20" s="17">
        <v>60</v>
      </c>
      <c r="I20" s="37">
        <v>1.75</v>
      </c>
      <c r="L20" s="68"/>
      <c r="M20" s="41">
        <f t="shared" si="3"/>
        <v>1666.6666666666601</v>
      </c>
      <c r="N20" s="65">
        <v>16.6666666666666</v>
      </c>
      <c r="O20" s="67">
        <v>100</v>
      </c>
      <c r="P20" s="41">
        <f t="shared" ref="P20" si="13">+Q20*R20</f>
        <v>17777.777777777777</v>
      </c>
      <c r="Q20" s="65">
        <f t="shared" ref="Q20" si="14">20*(20*20)/9</f>
        <v>888.88888888888891</v>
      </c>
      <c r="R20" s="37">
        <v>20</v>
      </c>
      <c r="S20" s="41">
        <f t="shared" ref="S20" si="15">+T20*U20</f>
        <v>3555.5555555555557</v>
      </c>
      <c r="T20" s="65">
        <f t="shared" ref="T20" si="16">20*(20*20)/9</f>
        <v>888.88888888888891</v>
      </c>
      <c r="U20" s="37">
        <v>4</v>
      </c>
      <c r="AI20" s="17" t="s">
        <v>102</v>
      </c>
      <c r="AJ20" s="20" t="s">
        <v>103</v>
      </c>
    </row>
    <row r="21" spans="1:36" x14ac:dyDescent="0.25">
      <c r="A21" s="111" t="s">
        <v>221</v>
      </c>
      <c r="B21" s="20">
        <v>62</v>
      </c>
      <c r="C21" s="6" t="s">
        <v>13</v>
      </c>
      <c r="D21" s="20">
        <v>6</v>
      </c>
      <c r="E21" s="17">
        <v>54.42</v>
      </c>
      <c r="F21" s="60"/>
      <c r="G21" s="41">
        <f t="shared" si="1"/>
        <v>120</v>
      </c>
      <c r="H21" s="17">
        <v>60</v>
      </c>
      <c r="I21" s="63">
        <v>2</v>
      </c>
      <c r="L21" s="68"/>
      <c r="M21" s="41">
        <f t="shared" si="3"/>
        <v>1666.6666666666601</v>
      </c>
      <c r="N21" s="65">
        <v>16.6666666666666</v>
      </c>
      <c r="O21" s="67">
        <v>100</v>
      </c>
      <c r="U21" s="37"/>
      <c r="V21" s="41">
        <f t="shared" ref="V21" si="17">+W21*X21</f>
        <v>88888.888888888891</v>
      </c>
      <c r="W21" s="65">
        <f t="shared" ref="W21" si="18">20*(20*20)/9</f>
        <v>888.88888888888891</v>
      </c>
      <c r="X21" s="67">
        <v>100</v>
      </c>
      <c r="AI21" s="17" t="s">
        <v>102</v>
      </c>
      <c r="AJ21" s="20" t="s">
        <v>103</v>
      </c>
    </row>
    <row r="22" spans="1:36" x14ac:dyDescent="0.25">
      <c r="A22" s="111" t="s">
        <v>222</v>
      </c>
      <c r="B22" s="20">
        <v>72</v>
      </c>
      <c r="C22" s="4" t="s">
        <v>12</v>
      </c>
      <c r="D22" s="20">
        <v>2</v>
      </c>
      <c r="E22" s="17">
        <v>82.8</v>
      </c>
      <c r="F22" s="60"/>
      <c r="G22" s="41">
        <f t="shared" si="1"/>
        <v>120</v>
      </c>
      <c r="H22" s="17">
        <v>80</v>
      </c>
      <c r="I22" s="37">
        <v>1.5</v>
      </c>
      <c r="L22" s="68"/>
      <c r="M22" s="41">
        <f t="shared" si="3"/>
        <v>8888.8888888000001</v>
      </c>
      <c r="N22" s="66">
        <v>88.888888887999997</v>
      </c>
      <c r="O22" s="67">
        <v>100</v>
      </c>
      <c r="U22" s="37"/>
      <c r="AI22" s="17" t="s">
        <v>105</v>
      </c>
      <c r="AJ22" s="20" t="s">
        <v>104</v>
      </c>
    </row>
    <row r="23" spans="1:36" x14ac:dyDescent="0.25">
      <c r="A23" s="111" t="s">
        <v>223</v>
      </c>
      <c r="B23" s="20">
        <v>72</v>
      </c>
      <c r="C23" s="5" t="s">
        <v>14</v>
      </c>
      <c r="D23" s="20">
        <v>2</v>
      </c>
      <c r="E23" s="17">
        <v>72.94</v>
      </c>
      <c r="F23" s="60"/>
      <c r="G23" s="41">
        <f t="shared" si="1"/>
        <v>210</v>
      </c>
      <c r="H23" s="17">
        <v>120</v>
      </c>
      <c r="I23" s="37">
        <v>1.75</v>
      </c>
      <c r="L23" s="68"/>
      <c r="M23" s="41">
        <f t="shared" si="3"/>
        <v>8888.8888888000001</v>
      </c>
      <c r="N23" s="66">
        <v>88.888888887999997</v>
      </c>
      <c r="O23" s="67">
        <v>100</v>
      </c>
      <c r="U23" s="37"/>
      <c r="AI23" s="17" t="s">
        <v>106</v>
      </c>
      <c r="AJ23" s="20" t="s">
        <v>114</v>
      </c>
    </row>
    <row r="24" spans="1:36" x14ac:dyDescent="0.25">
      <c r="A24" s="111" t="s">
        <v>224</v>
      </c>
      <c r="B24" s="20">
        <v>72</v>
      </c>
      <c r="C24" s="6" t="s">
        <v>13</v>
      </c>
      <c r="D24" s="20">
        <v>2</v>
      </c>
      <c r="E24" s="17">
        <v>60.14</v>
      </c>
      <c r="F24" s="60"/>
      <c r="H24" s="17"/>
      <c r="I24" s="63"/>
      <c r="L24" s="68"/>
      <c r="M24" s="41">
        <f t="shared" si="3"/>
        <v>8888.8888888000001</v>
      </c>
      <c r="N24" s="66">
        <v>88.888888887999997</v>
      </c>
      <c r="O24" s="67">
        <v>100</v>
      </c>
      <c r="P24" s="41">
        <f t="shared" ref="P24:P27" si="19">+Q24*R24</f>
        <v>20000</v>
      </c>
      <c r="Q24" s="65">
        <f>20*(20*20)/9</f>
        <v>888.88888888888891</v>
      </c>
      <c r="R24" s="37">
        <v>22.5</v>
      </c>
      <c r="S24" s="41">
        <f t="shared" ref="S24:S27" si="20">+T24*U24</f>
        <v>4000</v>
      </c>
      <c r="T24" s="65">
        <f>20*(20*20)/9</f>
        <v>888.88888888888891</v>
      </c>
      <c r="U24" s="37">
        <v>4.5</v>
      </c>
      <c r="AI24" s="17" t="s">
        <v>108</v>
      </c>
      <c r="AJ24" s="20" t="s">
        <v>107</v>
      </c>
    </row>
    <row r="25" spans="1:36" x14ac:dyDescent="0.25">
      <c r="A25" s="111" t="s">
        <v>225</v>
      </c>
      <c r="B25" s="20">
        <v>72</v>
      </c>
      <c r="C25" s="4" t="s">
        <v>12</v>
      </c>
      <c r="D25" s="20">
        <v>6</v>
      </c>
      <c r="E25" s="17">
        <v>67.61</v>
      </c>
      <c r="F25" s="60"/>
      <c r="G25" s="41">
        <f t="shared" si="1"/>
        <v>360</v>
      </c>
      <c r="H25" s="17">
        <v>240</v>
      </c>
      <c r="I25" s="37">
        <v>1.5</v>
      </c>
      <c r="L25" s="68"/>
      <c r="M25" s="41">
        <f t="shared" si="3"/>
        <v>26666.666666659999</v>
      </c>
      <c r="N25" s="66">
        <v>266.66666666660001</v>
      </c>
      <c r="O25" s="67">
        <v>100</v>
      </c>
      <c r="P25" s="41">
        <f t="shared" si="19"/>
        <v>15555.555555555557</v>
      </c>
      <c r="Q25" s="65">
        <f t="shared" ref="Q25:Q27" si="21">20*(20*20)/9</f>
        <v>888.88888888888891</v>
      </c>
      <c r="R25" s="37">
        <v>17.5</v>
      </c>
      <c r="S25" s="41">
        <f t="shared" si="20"/>
        <v>3111.1111111111113</v>
      </c>
      <c r="T25" s="65">
        <f t="shared" ref="T25:T27" si="22">20*(20*20)/9</f>
        <v>888.88888888888891</v>
      </c>
      <c r="U25" s="37">
        <v>3.5</v>
      </c>
      <c r="V25" s="41">
        <f t="shared" ref="V25:V27" si="23">+W25*X25</f>
        <v>88888.888888888891</v>
      </c>
      <c r="W25" s="65">
        <f t="shared" ref="W25:W27" si="24">20*(20*20)/9</f>
        <v>888.88888888888891</v>
      </c>
      <c r="X25" s="67">
        <v>100</v>
      </c>
      <c r="AI25" s="17" t="s">
        <v>110</v>
      </c>
      <c r="AJ25" s="20" t="s">
        <v>109</v>
      </c>
    </row>
    <row r="26" spans="1:36" x14ac:dyDescent="0.25">
      <c r="A26" s="111" t="s">
        <v>226</v>
      </c>
      <c r="B26" s="20">
        <v>72</v>
      </c>
      <c r="C26" s="5" t="s">
        <v>14</v>
      </c>
      <c r="D26" s="20">
        <v>6</v>
      </c>
      <c r="E26" s="17">
        <v>53.09</v>
      </c>
      <c r="F26" s="60"/>
      <c r="G26" s="41">
        <f t="shared" si="1"/>
        <v>630</v>
      </c>
      <c r="H26" s="17">
        <v>360</v>
      </c>
      <c r="I26" s="37">
        <v>1.75</v>
      </c>
      <c r="L26" s="68"/>
      <c r="M26" s="41">
        <f t="shared" si="3"/>
        <v>26666.666666659999</v>
      </c>
      <c r="N26" s="66">
        <v>266.66666666660001</v>
      </c>
      <c r="O26" s="67">
        <v>100</v>
      </c>
      <c r="P26" s="41">
        <f t="shared" si="19"/>
        <v>17777.777777777777</v>
      </c>
      <c r="Q26" s="65">
        <f t="shared" si="21"/>
        <v>888.88888888888891</v>
      </c>
      <c r="R26" s="37">
        <v>20</v>
      </c>
      <c r="S26" s="41">
        <f t="shared" si="20"/>
        <v>3555.5555555555557</v>
      </c>
      <c r="T26" s="65">
        <f t="shared" si="22"/>
        <v>888.88888888888891</v>
      </c>
      <c r="U26" s="37">
        <v>4</v>
      </c>
      <c r="V26" s="41">
        <f t="shared" si="23"/>
        <v>88888.888888888891</v>
      </c>
      <c r="W26" s="65">
        <f t="shared" si="24"/>
        <v>888.88888888888891</v>
      </c>
      <c r="X26" s="67">
        <v>100</v>
      </c>
      <c r="AI26" s="17" t="s">
        <v>111</v>
      </c>
      <c r="AJ26" s="20" t="s">
        <v>115</v>
      </c>
    </row>
    <row r="27" spans="1:36" x14ac:dyDescent="0.25">
      <c r="A27" s="111" t="s">
        <v>227</v>
      </c>
      <c r="B27" s="20">
        <v>72</v>
      </c>
      <c r="C27" s="6" t="s">
        <v>13</v>
      </c>
      <c r="D27" s="20">
        <v>6</v>
      </c>
      <c r="E27" s="17">
        <v>39.090000000000003</v>
      </c>
      <c r="F27" s="60"/>
      <c r="L27" s="68"/>
      <c r="M27" s="41">
        <f t="shared" si="3"/>
        <v>26666.666666659999</v>
      </c>
      <c r="N27" s="66">
        <v>266.66666666660001</v>
      </c>
      <c r="O27" s="67">
        <v>100</v>
      </c>
      <c r="P27" s="41">
        <f t="shared" si="19"/>
        <v>20000</v>
      </c>
      <c r="Q27" s="65">
        <f t="shared" si="21"/>
        <v>888.88888888888891</v>
      </c>
      <c r="R27" s="37">
        <v>22.5</v>
      </c>
      <c r="S27" s="41">
        <f t="shared" si="20"/>
        <v>4000</v>
      </c>
      <c r="T27" s="65">
        <f t="shared" si="22"/>
        <v>888.88888888888891</v>
      </c>
      <c r="U27" s="37">
        <v>4.5</v>
      </c>
      <c r="V27" s="41">
        <f t="shared" si="23"/>
        <v>88888.888888888891</v>
      </c>
      <c r="W27" s="65">
        <f t="shared" si="24"/>
        <v>888.88888888888891</v>
      </c>
      <c r="X27" s="67">
        <v>100</v>
      </c>
      <c r="AI27" s="17" t="s">
        <v>113</v>
      </c>
      <c r="AJ27" s="20" t="s">
        <v>112</v>
      </c>
    </row>
    <row r="28" spans="1:36" x14ac:dyDescent="0.25">
      <c r="A28" s="111" t="s">
        <v>228</v>
      </c>
      <c r="B28" s="20">
        <v>67</v>
      </c>
      <c r="C28" s="4" t="s">
        <v>12</v>
      </c>
      <c r="D28" s="20">
        <v>6</v>
      </c>
      <c r="E28" s="17">
        <v>86.34</v>
      </c>
      <c r="F28" s="60"/>
      <c r="L28" s="68"/>
      <c r="U28" s="37"/>
      <c r="AI28" s="17"/>
    </row>
    <row r="29" spans="1:36" x14ac:dyDescent="0.25">
      <c r="A29" s="111" t="s">
        <v>229</v>
      </c>
      <c r="B29" s="20">
        <v>67</v>
      </c>
      <c r="C29" s="5" t="s">
        <v>14</v>
      </c>
      <c r="D29" s="20">
        <v>6</v>
      </c>
      <c r="E29" s="17">
        <v>71</v>
      </c>
      <c r="F29" s="60"/>
      <c r="G29" s="41">
        <f t="shared" ref="G29" si="25">+H29*I29</f>
        <v>105</v>
      </c>
      <c r="H29" s="17">
        <v>60</v>
      </c>
      <c r="I29" s="37">
        <v>1.75</v>
      </c>
      <c r="J29" s="41">
        <f t="shared" ref="J29:J37" si="26">+K29*L29</f>
        <v>600</v>
      </c>
      <c r="K29" s="23">
        <v>6</v>
      </c>
      <c r="L29" s="67">
        <v>100</v>
      </c>
      <c r="M29" s="41">
        <f t="shared" ref="M29:M30" si="27">+N29*O29</f>
        <v>600</v>
      </c>
      <c r="N29" s="23">
        <v>6</v>
      </c>
      <c r="O29" s="67">
        <v>100</v>
      </c>
      <c r="U29" s="37"/>
      <c r="AI29" s="64" t="s">
        <v>94</v>
      </c>
      <c r="AJ29" s="20" t="s">
        <v>93</v>
      </c>
    </row>
    <row r="30" spans="1:36" x14ac:dyDescent="0.25">
      <c r="A30" s="111" t="s">
        <v>230</v>
      </c>
      <c r="B30" s="20">
        <v>67</v>
      </c>
      <c r="C30" s="6" t="s">
        <v>13</v>
      </c>
      <c r="D30" s="20">
        <v>6</v>
      </c>
      <c r="E30" s="17">
        <v>48.24</v>
      </c>
      <c r="F30" s="60"/>
      <c r="J30" s="41">
        <f t="shared" si="26"/>
        <v>600</v>
      </c>
      <c r="K30" s="23">
        <v>6</v>
      </c>
      <c r="L30" s="67">
        <v>100</v>
      </c>
      <c r="M30" s="41">
        <f t="shared" si="27"/>
        <v>600</v>
      </c>
      <c r="N30" s="23">
        <v>6</v>
      </c>
      <c r="O30" s="67">
        <v>100</v>
      </c>
      <c r="U30" s="37"/>
      <c r="V30" s="41">
        <f t="shared" ref="V30" si="28">+W30*X30</f>
        <v>88888.888888888891</v>
      </c>
      <c r="W30" s="65">
        <f t="shared" ref="W30" si="29">20*(20*20)/9</f>
        <v>888.88888888888891</v>
      </c>
      <c r="X30" s="67">
        <v>100</v>
      </c>
      <c r="AI30" s="64" t="s">
        <v>95</v>
      </c>
      <c r="AJ30" s="20" t="s">
        <v>96</v>
      </c>
    </row>
    <row r="31" spans="1:36" x14ac:dyDescent="0.25">
      <c r="A31" s="111" t="s">
        <v>231</v>
      </c>
      <c r="B31" s="20">
        <v>67</v>
      </c>
      <c r="C31" s="4" t="s">
        <v>12</v>
      </c>
      <c r="D31" s="20">
        <v>10</v>
      </c>
      <c r="E31" s="17">
        <v>82</v>
      </c>
      <c r="F31" s="60"/>
      <c r="L31" s="68"/>
      <c r="O31" s="68"/>
      <c r="P31" s="41">
        <f t="shared" ref="P31:P33" si="30">+Q31*R31</f>
        <v>15555.555555555557</v>
      </c>
      <c r="Q31" s="65">
        <f>20*(20*20)/9</f>
        <v>888.88888888888891</v>
      </c>
      <c r="R31" s="37">
        <v>17.5</v>
      </c>
      <c r="S31" s="41">
        <f t="shared" ref="S31:S33" si="31">+T31*U31</f>
        <v>3111.1111111111113</v>
      </c>
      <c r="T31" s="65">
        <f t="shared" ref="T31:T33" si="32">20*(20*20)/9</f>
        <v>888.88888888888891</v>
      </c>
      <c r="U31" s="37">
        <v>3.5</v>
      </c>
      <c r="AI31" s="17"/>
    </row>
    <row r="32" spans="1:36" x14ac:dyDescent="0.25">
      <c r="A32" s="111" t="s">
        <v>232</v>
      </c>
      <c r="B32" s="20">
        <v>67</v>
      </c>
      <c r="C32" s="5" t="s">
        <v>14</v>
      </c>
      <c r="D32" s="20">
        <v>10</v>
      </c>
      <c r="E32" s="17">
        <v>62.14</v>
      </c>
      <c r="F32" s="60"/>
      <c r="J32" s="41">
        <f t="shared" si="26"/>
        <v>1000</v>
      </c>
      <c r="K32" s="23">
        <v>10</v>
      </c>
      <c r="L32" s="67">
        <v>100</v>
      </c>
      <c r="M32" s="41">
        <f t="shared" ref="M32:M33" si="33">+N32*O32</f>
        <v>1000</v>
      </c>
      <c r="N32" s="23">
        <v>10</v>
      </c>
      <c r="O32" s="67">
        <v>100</v>
      </c>
      <c r="P32" s="41">
        <f t="shared" si="30"/>
        <v>17777.777777777777</v>
      </c>
      <c r="Q32" s="65">
        <f t="shared" ref="Q32:Q33" si="34">20*(20*20)/9</f>
        <v>888.88888888888891</v>
      </c>
      <c r="R32" s="37">
        <v>20</v>
      </c>
      <c r="S32" s="41">
        <f t="shared" si="31"/>
        <v>3555.5555555555557</v>
      </c>
      <c r="T32" s="65">
        <f t="shared" si="32"/>
        <v>888.88888888888891</v>
      </c>
      <c r="U32" s="37">
        <v>4</v>
      </c>
      <c r="AI32" s="64" t="s">
        <v>97</v>
      </c>
      <c r="AJ32" s="112" t="s">
        <v>240</v>
      </c>
    </row>
    <row r="33" spans="1:36" x14ac:dyDescent="0.25">
      <c r="A33" s="111" t="s">
        <v>233</v>
      </c>
      <c r="B33" s="20">
        <v>67</v>
      </c>
      <c r="C33" s="6" t="s">
        <v>13</v>
      </c>
      <c r="D33" s="20">
        <v>10</v>
      </c>
      <c r="E33" s="17">
        <v>33.239999999999995</v>
      </c>
      <c r="F33" s="60"/>
      <c r="J33" s="41">
        <f t="shared" si="26"/>
        <v>1000</v>
      </c>
      <c r="K33" s="61">
        <v>10</v>
      </c>
      <c r="L33" s="67">
        <v>100</v>
      </c>
      <c r="M33" s="41">
        <f t="shared" si="33"/>
        <v>1000</v>
      </c>
      <c r="N33" s="61">
        <v>10</v>
      </c>
      <c r="O33" s="67">
        <v>100</v>
      </c>
      <c r="P33" s="41">
        <f t="shared" si="30"/>
        <v>20000</v>
      </c>
      <c r="Q33" s="65">
        <f t="shared" si="34"/>
        <v>888.88888888888891</v>
      </c>
      <c r="R33" s="37">
        <v>22.5</v>
      </c>
      <c r="S33" s="41">
        <f t="shared" si="31"/>
        <v>4000</v>
      </c>
      <c r="T33" s="65">
        <f t="shared" si="32"/>
        <v>888.88888888888891</v>
      </c>
      <c r="U33" s="37">
        <v>4.5</v>
      </c>
      <c r="V33" s="41">
        <f t="shared" ref="V33" si="35">+W33*X33</f>
        <v>88888.888888888891</v>
      </c>
      <c r="W33" s="65">
        <f t="shared" ref="W33" si="36">20*(20*20)/9</f>
        <v>888.88888888888891</v>
      </c>
      <c r="X33" s="67">
        <v>100</v>
      </c>
      <c r="AI33" s="64" t="s">
        <v>97</v>
      </c>
      <c r="AJ33" s="20" t="s">
        <v>240</v>
      </c>
    </row>
    <row r="34" spans="1:36" x14ac:dyDescent="0.25">
      <c r="A34" s="111" t="s">
        <v>234</v>
      </c>
      <c r="B34" s="20">
        <v>71</v>
      </c>
      <c r="C34" s="4" t="s">
        <v>12</v>
      </c>
      <c r="D34" s="20">
        <v>2</v>
      </c>
      <c r="E34" s="17">
        <v>91.53</v>
      </c>
      <c r="F34" s="60"/>
      <c r="G34" s="41">
        <f t="shared" ref="G34:G37" si="37">+H34*I34</f>
        <v>60</v>
      </c>
      <c r="H34" s="17">
        <v>40</v>
      </c>
      <c r="I34" s="37">
        <v>1.5</v>
      </c>
      <c r="J34" s="41">
        <f t="shared" si="26"/>
        <v>444.44439999999997</v>
      </c>
      <c r="K34" s="66">
        <v>4.4444439999999998</v>
      </c>
      <c r="L34" s="67">
        <v>100</v>
      </c>
      <c r="U34" s="37"/>
      <c r="Y34" s="41">
        <f t="shared" ref="Y34:Y39" si="38">+Z34*AA34</f>
        <v>22.25</v>
      </c>
      <c r="Z34" s="65">
        <v>8.9</v>
      </c>
      <c r="AA34" s="37">
        <v>2.5</v>
      </c>
      <c r="AI34" s="17" t="s">
        <v>117</v>
      </c>
      <c r="AJ34" s="20" t="s">
        <v>116</v>
      </c>
    </row>
    <row r="35" spans="1:36" x14ac:dyDescent="0.25">
      <c r="A35" s="111" t="s">
        <v>235</v>
      </c>
      <c r="B35" s="20">
        <v>71</v>
      </c>
      <c r="C35" s="5" t="s">
        <v>14</v>
      </c>
      <c r="D35" s="20">
        <v>2</v>
      </c>
      <c r="E35" s="17">
        <v>85.66</v>
      </c>
      <c r="F35" s="60"/>
      <c r="G35" s="41">
        <f t="shared" si="37"/>
        <v>70</v>
      </c>
      <c r="H35" s="17">
        <v>40</v>
      </c>
      <c r="I35" s="37">
        <v>1.75</v>
      </c>
      <c r="J35" s="41">
        <f t="shared" si="26"/>
        <v>444.44439999999997</v>
      </c>
      <c r="K35" s="66">
        <v>4.4444439999999998</v>
      </c>
      <c r="L35" s="67">
        <v>100</v>
      </c>
      <c r="U35" s="37"/>
      <c r="Y35" s="41">
        <f t="shared" si="38"/>
        <v>61.949999999999996</v>
      </c>
      <c r="Z35" s="65">
        <v>17.7</v>
      </c>
      <c r="AA35" s="37">
        <v>3.5</v>
      </c>
      <c r="AB35" s="41">
        <f t="shared" ref="AB35" si="39">+AC35*AD35</f>
        <v>11555.555555555555</v>
      </c>
      <c r="AC35" s="65">
        <f>2*(20*20)/9</f>
        <v>88.888888888888886</v>
      </c>
      <c r="AD35" s="69">
        <v>130</v>
      </c>
      <c r="AI35" s="17" t="s">
        <v>118</v>
      </c>
      <c r="AJ35" s="20" t="s">
        <v>119</v>
      </c>
    </row>
    <row r="36" spans="1:36" x14ac:dyDescent="0.25">
      <c r="A36" s="111" t="s">
        <v>236</v>
      </c>
      <c r="B36" s="20">
        <v>71</v>
      </c>
      <c r="C36" s="6" t="s">
        <v>13</v>
      </c>
      <c r="D36" s="20">
        <v>2</v>
      </c>
      <c r="E36" s="17">
        <v>73.92</v>
      </c>
      <c r="F36" s="60"/>
      <c r="H36" s="17"/>
      <c r="J36" s="41">
        <f t="shared" si="26"/>
        <v>444.44439999999997</v>
      </c>
      <c r="K36" s="66">
        <v>4.4444439999999998</v>
      </c>
      <c r="L36" s="67">
        <v>100</v>
      </c>
      <c r="M36" s="41">
        <f t="shared" ref="M36" si="40">+N36*O36</f>
        <v>444.44439999999997</v>
      </c>
      <c r="N36" s="66">
        <v>4.4444439999999998</v>
      </c>
      <c r="O36" s="67">
        <v>100</v>
      </c>
      <c r="U36" s="37"/>
      <c r="Y36" s="41">
        <f t="shared" si="38"/>
        <v>120.15</v>
      </c>
      <c r="Z36" s="65">
        <f>+Z34*3</f>
        <v>26.700000000000003</v>
      </c>
      <c r="AA36" s="37">
        <v>4.5</v>
      </c>
      <c r="AD36" s="70"/>
      <c r="AE36" s="41">
        <f t="shared" ref="AE36" si="41">+AF36*AG36</f>
        <v>600</v>
      </c>
      <c r="AF36" s="65">
        <f>2*(10)</f>
        <v>20</v>
      </c>
      <c r="AG36" s="69">
        <v>30</v>
      </c>
      <c r="AI36" s="17" t="s">
        <v>124</v>
      </c>
      <c r="AJ36" s="20" t="s">
        <v>126</v>
      </c>
    </row>
    <row r="37" spans="1:36" x14ac:dyDescent="0.25">
      <c r="A37" s="111" t="s">
        <v>237</v>
      </c>
      <c r="B37" s="20">
        <v>71</v>
      </c>
      <c r="C37" s="4" t="s">
        <v>12</v>
      </c>
      <c r="D37" s="20">
        <v>6</v>
      </c>
      <c r="E37" s="17">
        <v>80.460000000000008</v>
      </c>
      <c r="F37" s="60"/>
      <c r="G37" s="41">
        <f t="shared" si="37"/>
        <v>210</v>
      </c>
      <c r="H37" s="17">
        <v>120</v>
      </c>
      <c r="I37" s="37">
        <v>1.75</v>
      </c>
      <c r="J37" s="41">
        <f t="shared" si="26"/>
        <v>1333.333333</v>
      </c>
      <c r="K37" s="66">
        <v>13.33333333</v>
      </c>
      <c r="L37" s="67">
        <v>100</v>
      </c>
      <c r="P37" s="41">
        <f t="shared" ref="P37:P39" si="42">+Q37*R37</f>
        <v>15555.555555555557</v>
      </c>
      <c r="Q37" s="65">
        <f>20*(20*20)/9</f>
        <v>888.88888888888891</v>
      </c>
      <c r="R37" s="37">
        <v>17.5</v>
      </c>
      <c r="S37" s="41">
        <f t="shared" ref="S37:S39" si="43">+T37*U37</f>
        <v>3111.1111111111113</v>
      </c>
      <c r="T37" s="65">
        <f t="shared" ref="T37:T39" si="44">20*(20*20)/9</f>
        <v>888.88888888888891</v>
      </c>
      <c r="U37" s="37">
        <v>3.5</v>
      </c>
      <c r="Y37" s="41">
        <f t="shared" si="38"/>
        <v>66.666666666666657</v>
      </c>
      <c r="Z37" s="65">
        <f>6*20*0.222222222222222</f>
        <v>26.666666666666664</v>
      </c>
      <c r="AA37" s="37">
        <v>2.5</v>
      </c>
      <c r="AB37" s="41">
        <f t="shared" ref="AB37:AB39" si="45">+AC37*AD37</f>
        <v>29333.333333333336</v>
      </c>
      <c r="AC37" s="65">
        <f>6*(20*20)/9</f>
        <v>266.66666666666669</v>
      </c>
      <c r="AD37" s="69">
        <v>110</v>
      </c>
      <c r="AI37" s="17" t="s">
        <v>122</v>
      </c>
      <c r="AJ37" s="20" t="s">
        <v>120</v>
      </c>
    </row>
    <row r="38" spans="1:36" x14ac:dyDescent="0.25">
      <c r="A38" s="111" t="s">
        <v>238</v>
      </c>
      <c r="B38" s="20">
        <v>71</v>
      </c>
      <c r="C38" s="5" t="s">
        <v>14</v>
      </c>
      <c r="D38" s="20">
        <v>6</v>
      </c>
      <c r="E38" s="17">
        <v>70.069999999999993</v>
      </c>
      <c r="F38" s="60"/>
      <c r="L38" s="68"/>
      <c r="P38" s="41">
        <f t="shared" si="42"/>
        <v>17777.777777777777</v>
      </c>
      <c r="Q38" s="65">
        <f t="shared" ref="Q38:Q39" si="46">20*(20*20)/9</f>
        <v>888.88888888888891</v>
      </c>
      <c r="R38" s="37">
        <v>20</v>
      </c>
      <c r="S38" s="41">
        <f t="shared" si="43"/>
        <v>3555.5555555555557</v>
      </c>
      <c r="T38" s="65">
        <f t="shared" si="44"/>
        <v>888.88888888888891</v>
      </c>
      <c r="U38" s="37">
        <v>4</v>
      </c>
      <c r="V38" s="41">
        <f t="shared" ref="V38:V39" si="47">+W38*X38</f>
        <v>88888.888888888891</v>
      </c>
      <c r="W38" s="65">
        <f t="shared" ref="W38:W39" si="48">20*(20*20)/9</f>
        <v>888.88888888888891</v>
      </c>
      <c r="X38" s="67">
        <v>100</v>
      </c>
      <c r="Y38" s="41">
        <f t="shared" si="38"/>
        <v>186.66666666666666</v>
      </c>
      <c r="Z38" s="65">
        <f>6*20*0.444444444444444</f>
        <v>53.333333333333329</v>
      </c>
      <c r="AA38" s="37">
        <v>3.5</v>
      </c>
      <c r="AB38" s="41">
        <f t="shared" si="45"/>
        <v>34666.666666666672</v>
      </c>
      <c r="AC38" s="65">
        <f t="shared" ref="AC38:AC39" si="49">6*(20*20)/9</f>
        <v>266.66666666666669</v>
      </c>
      <c r="AD38" s="69">
        <v>130</v>
      </c>
      <c r="AE38" s="41">
        <f t="shared" ref="AE38" si="50">+AF38*AG38</f>
        <v>1800</v>
      </c>
      <c r="AF38" s="65">
        <f>6*(10)</f>
        <v>60</v>
      </c>
      <c r="AG38" s="69">
        <v>30</v>
      </c>
      <c r="AI38" s="17" t="s">
        <v>125</v>
      </c>
      <c r="AJ38" s="20" t="s">
        <v>127</v>
      </c>
    </row>
    <row r="39" spans="1:36" x14ac:dyDescent="0.25">
      <c r="A39" s="111" t="s">
        <v>239</v>
      </c>
      <c r="B39" s="20">
        <v>71</v>
      </c>
      <c r="C39" s="6" t="s">
        <v>13</v>
      </c>
      <c r="D39" s="20">
        <v>6</v>
      </c>
      <c r="E39" s="17">
        <v>50.89</v>
      </c>
      <c r="L39" s="68"/>
      <c r="M39" s="41">
        <f t="shared" ref="M39" si="51">+N39*O39</f>
        <v>1333.333333</v>
      </c>
      <c r="N39" s="66">
        <v>13.33333333</v>
      </c>
      <c r="O39" s="67">
        <v>100</v>
      </c>
      <c r="P39" s="41">
        <f t="shared" si="42"/>
        <v>20000</v>
      </c>
      <c r="Q39" s="65">
        <f t="shared" si="46"/>
        <v>888.88888888888891</v>
      </c>
      <c r="R39" s="37">
        <v>22.5</v>
      </c>
      <c r="S39" s="41">
        <f t="shared" si="43"/>
        <v>4000</v>
      </c>
      <c r="T39" s="65">
        <f t="shared" si="44"/>
        <v>888.88888888888891</v>
      </c>
      <c r="U39" s="37">
        <v>4.5</v>
      </c>
      <c r="V39" s="41">
        <f t="shared" si="47"/>
        <v>88888.888888888891</v>
      </c>
      <c r="W39" s="65">
        <f t="shared" si="48"/>
        <v>888.88888888888891</v>
      </c>
      <c r="X39" s="67">
        <v>100</v>
      </c>
      <c r="Y39" s="41">
        <f t="shared" si="38"/>
        <v>360</v>
      </c>
      <c r="Z39" s="65">
        <f>6*20*0.666666666666667</f>
        <v>80</v>
      </c>
      <c r="AA39" s="37">
        <v>4.5</v>
      </c>
      <c r="AB39" s="41">
        <f t="shared" si="45"/>
        <v>40000</v>
      </c>
      <c r="AC39" s="65">
        <f t="shared" si="49"/>
        <v>266.66666666666669</v>
      </c>
      <c r="AD39" s="69">
        <v>150</v>
      </c>
      <c r="AI39" s="17" t="s">
        <v>123</v>
      </c>
      <c r="AJ39" s="20" t="s">
        <v>121</v>
      </c>
    </row>
    <row r="40" spans="1:36" x14ac:dyDescent="0.25">
      <c r="A40" s="3"/>
      <c r="L40" s="68"/>
      <c r="U40" s="37"/>
      <c r="AI40" s="17"/>
    </row>
    <row r="41" spans="1:36" x14ac:dyDescent="0.25">
      <c r="L41" s="68"/>
      <c r="U41" s="37"/>
      <c r="AI41" s="17"/>
    </row>
    <row r="42" spans="1:36" x14ac:dyDescent="0.25">
      <c r="L42" s="68"/>
      <c r="U42" s="37"/>
      <c r="AI42" s="17"/>
    </row>
    <row r="43" spans="1:36" x14ac:dyDescent="0.25">
      <c r="L43" s="68"/>
      <c r="U43" s="37"/>
      <c r="AI43" s="17"/>
    </row>
    <row r="44" spans="1:36" x14ac:dyDescent="0.25">
      <c r="L44" s="68"/>
      <c r="U44" s="37"/>
      <c r="AI44" s="17"/>
    </row>
    <row r="45" spans="1:36" x14ac:dyDescent="0.25">
      <c r="L45" s="68"/>
      <c r="U45" s="37"/>
      <c r="AI45" s="17"/>
    </row>
    <row r="46" spans="1:36" x14ac:dyDescent="0.25">
      <c r="U46" s="37"/>
      <c r="AI46" s="17"/>
    </row>
    <row r="47" spans="1:36" x14ac:dyDescent="0.25">
      <c r="U47" s="37"/>
      <c r="AI47" s="17"/>
    </row>
    <row r="48" spans="1:36" x14ac:dyDescent="0.25">
      <c r="AI48" s="17"/>
    </row>
    <row r="49" spans="35:35" x14ac:dyDescent="0.25">
      <c r="AI49" s="17"/>
    </row>
    <row r="50" spans="35:35" x14ac:dyDescent="0.25">
      <c r="AI50" s="17"/>
    </row>
    <row r="51" spans="35:35" x14ac:dyDescent="0.25">
      <c r="AI51" s="17"/>
    </row>
    <row r="52" spans="35:35" x14ac:dyDescent="0.25">
      <c r="AI52" s="17"/>
    </row>
    <row r="53" spans="35:35" x14ac:dyDescent="0.25">
      <c r="AI53" s="17"/>
    </row>
    <row r="54" spans="35:35" x14ac:dyDescent="0.25">
      <c r="AI54" s="17"/>
    </row>
    <row r="55" spans="35:35" x14ac:dyDescent="0.25">
      <c r="AI55" s="17"/>
    </row>
    <row r="56" spans="35:35" x14ac:dyDescent="0.25">
      <c r="AI56" s="17"/>
    </row>
    <row r="57" spans="35:35" x14ac:dyDescent="0.25">
      <c r="AI57" s="17"/>
    </row>
    <row r="58" spans="35:35" x14ac:dyDescent="0.25">
      <c r="AI58" s="17"/>
    </row>
    <row r="59" spans="35:35" x14ac:dyDescent="0.25">
      <c r="AI59" s="17"/>
    </row>
    <row r="60" spans="35:35" x14ac:dyDescent="0.25">
      <c r="AI60" s="17"/>
    </row>
    <row r="61" spans="35:35" x14ac:dyDescent="0.25">
      <c r="AI61" s="17"/>
    </row>
    <row r="62" spans="35:35" x14ac:dyDescent="0.25">
      <c r="AI62" s="17"/>
    </row>
    <row r="63" spans="35:35" x14ac:dyDescent="0.25">
      <c r="AI63" s="17"/>
    </row>
    <row r="64" spans="35:35" x14ac:dyDescent="0.25">
      <c r="AI64" s="17"/>
    </row>
    <row r="65" spans="35:35" x14ac:dyDescent="0.25">
      <c r="AI65" s="17"/>
    </row>
    <row r="66" spans="35:35" x14ac:dyDescent="0.25">
      <c r="AI66" s="17"/>
    </row>
    <row r="67" spans="35:35" x14ac:dyDescent="0.25">
      <c r="AI67" s="17"/>
    </row>
    <row r="68" spans="35:35" x14ac:dyDescent="0.25">
      <c r="AI68" s="17"/>
    </row>
    <row r="69" spans="35:35" x14ac:dyDescent="0.25">
      <c r="AI69" s="17"/>
    </row>
    <row r="70" spans="35:35" x14ac:dyDescent="0.25">
      <c r="AI70" s="17"/>
    </row>
    <row r="71" spans="35:35" x14ac:dyDescent="0.25">
      <c r="AI71" s="17"/>
    </row>
    <row r="72" spans="35:35" x14ac:dyDescent="0.25">
      <c r="AI72" s="17"/>
    </row>
    <row r="73" spans="35:35" x14ac:dyDescent="0.25">
      <c r="AI73" s="17"/>
    </row>
  </sheetData>
  <mergeCells count="9">
    <mergeCell ref="Y1:AA1"/>
    <mergeCell ref="AB1:AD1"/>
    <mergeCell ref="AE1:AG1"/>
    <mergeCell ref="G1:I1"/>
    <mergeCell ref="J1:L1"/>
    <mergeCell ref="M1:O1"/>
    <mergeCell ref="P1:R1"/>
    <mergeCell ref="S1:U1"/>
    <mergeCell ref="V1:X1"/>
  </mergeCells>
  <hyperlinks>
    <hyperlink ref="AJ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Normal="100" workbookViewId="0">
      <selection sqref="A1:A38"/>
    </sheetView>
  </sheetViews>
  <sheetFormatPr defaultRowHeight="15" x14ac:dyDescent="0.25"/>
  <cols>
    <col min="1" max="1" width="36" style="4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4" style="20" bestFit="1" customWidth="1"/>
    <col min="6" max="6" width="11" style="20" bestFit="1" customWidth="1"/>
    <col min="7" max="7" width="10.85546875" style="20" customWidth="1"/>
    <col min="8" max="8" width="9.7109375" style="20" customWidth="1"/>
    <col min="9" max="9" width="13.42578125" style="20" customWidth="1"/>
    <col min="10" max="10" width="10.42578125" style="20" customWidth="1"/>
    <col min="11" max="11" width="8.5703125" style="20" customWidth="1"/>
    <col min="12" max="12" width="12.7109375" style="20" customWidth="1"/>
    <col min="13" max="13" width="10.28515625" style="20" customWidth="1"/>
    <col min="14" max="14" width="17.85546875" style="20" customWidth="1"/>
    <col min="15" max="15" width="16.7109375" style="20" customWidth="1"/>
    <col min="16" max="16384" width="9.140625" style="20"/>
  </cols>
  <sheetData>
    <row r="1" spans="1:15" s="1" customFormat="1" ht="45" x14ac:dyDescent="0.25">
      <c r="A1" s="110" t="s">
        <v>2</v>
      </c>
      <c r="B1" s="1" t="s">
        <v>9</v>
      </c>
      <c r="C1" s="88" t="s">
        <v>10</v>
      </c>
      <c r="D1" s="1" t="s">
        <v>11</v>
      </c>
      <c r="E1" s="1" t="s">
        <v>1</v>
      </c>
      <c r="F1" s="1" t="s">
        <v>16</v>
      </c>
      <c r="G1" s="1" t="s">
        <v>161</v>
      </c>
      <c r="H1" s="1" t="s">
        <v>47</v>
      </c>
      <c r="I1" s="1" t="s">
        <v>99</v>
      </c>
      <c r="J1" s="1" t="s">
        <v>58</v>
      </c>
      <c r="K1" s="1" t="s">
        <v>59</v>
      </c>
      <c r="L1" s="1" t="s">
        <v>162</v>
      </c>
      <c r="M1" s="1" t="s">
        <v>163</v>
      </c>
      <c r="N1" s="1" t="s">
        <v>164</v>
      </c>
      <c r="O1" s="1" t="s">
        <v>128</v>
      </c>
    </row>
    <row r="2" spans="1:15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91" t="str">
        <f>+IF('PCC Benefit'!F2=0,"",('PCC Benefit'!F2/'PCC Costs'!F3))</f>
        <v/>
      </c>
      <c r="G2" s="87">
        <f>+IF('PCC Benefit'!G2=0,"",('PCC Benefit'!G2/'PCC Costs'!G3))</f>
        <v>4.8833333333333333E-2</v>
      </c>
      <c r="H2" s="94" t="str">
        <f>+IF('PCC Benefit'!H2=0,"",('PCC Benefit'!H2/'PCC Costs'!J3))</f>
        <v/>
      </c>
      <c r="I2" s="94" t="str">
        <f>+IF('PCC Benefit'!I2=0,"",('PCC Benefit'!I2/'PCC Costs'!M3))</f>
        <v/>
      </c>
      <c r="J2" s="94" t="str">
        <f>+IF('PCC Benefit'!J2=0,"",('PCC Benefit'!J2/'PCC Costs'!P3))</f>
        <v/>
      </c>
      <c r="K2" s="94" t="str">
        <f>+IF('PCC Benefit'!K2=0,"",('PCC Benefit'!K2/'PCC Costs'!S3))</f>
        <v/>
      </c>
      <c r="L2" s="94" t="str">
        <f>+IF('PCC Benefit'!L2=0,"",('PCC Benefit'!L2/'PCC Costs'!V3))</f>
        <v/>
      </c>
      <c r="M2" s="94" t="str">
        <f>+IF('PCC Benefit'!M2=0,"",('PCC Benefit'!M2/'PCC Costs'!Y3))</f>
        <v/>
      </c>
      <c r="N2" s="94" t="str">
        <f>+IF('PCC Benefit'!N2=0,"",('PCC Benefit'!N2/'PCC Costs'!AB3))</f>
        <v/>
      </c>
      <c r="O2" s="94" t="str">
        <f>+IF('PCC Benefit'!O2=0,"",('PCC Benefit'!O2/'PCC Costs'!AE3))</f>
        <v/>
      </c>
    </row>
    <row r="3" spans="1:15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91" t="str">
        <f>+IF('PCC Benefit'!F3=0,"",('PCC Benefit'!F3/'PCC Costs'!F4))</f>
        <v/>
      </c>
      <c r="G3" s="87">
        <f>+IF('PCC Benefit'!G3=0,"",('PCC Benefit'!G3/'PCC Costs'!G4))</f>
        <v>0.1065</v>
      </c>
      <c r="H3" s="94" t="str">
        <f>+IF('PCC Benefit'!H3=0,"",('PCC Benefit'!H3/'PCC Costs'!J4))</f>
        <v/>
      </c>
      <c r="I3" s="94" t="str">
        <f>+IF('PCC Benefit'!I3=0,"",('PCC Benefit'!I3/'PCC Costs'!M4))</f>
        <v/>
      </c>
      <c r="J3" s="94" t="str">
        <f>+IF('PCC Benefit'!J3=0,"",('PCC Benefit'!J3/'PCC Costs'!P4))</f>
        <v/>
      </c>
      <c r="K3" s="94" t="str">
        <f>+IF('PCC Benefit'!K3=0,"",('PCC Benefit'!K3/'PCC Costs'!S4))</f>
        <v/>
      </c>
      <c r="L3" s="94" t="str">
        <f>+IF('PCC Benefit'!L3=0,"",('PCC Benefit'!L3/'PCC Costs'!V4))</f>
        <v/>
      </c>
      <c r="M3" s="94" t="str">
        <f>+IF('PCC Benefit'!M3=0,"",('PCC Benefit'!M3/'PCC Costs'!Y4))</f>
        <v/>
      </c>
      <c r="N3" s="94" t="str">
        <f>+IF('PCC Benefit'!N3=0,"",('PCC Benefit'!N3/'PCC Costs'!AB4))</f>
        <v/>
      </c>
      <c r="O3" s="94" t="str">
        <f>+IF('PCC Benefit'!O3=0,"",('PCC Benefit'!O3/'PCC Costs'!AE4))</f>
        <v/>
      </c>
    </row>
    <row r="4" spans="1:15" x14ac:dyDescent="0.25">
      <c r="A4" s="111" t="s">
        <v>205</v>
      </c>
      <c r="B4" s="20">
        <v>65</v>
      </c>
      <c r="C4" s="89" t="s">
        <v>14</v>
      </c>
      <c r="D4" s="20">
        <v>20</v>
      </c>
      <c r="E4" s="17">
        <v>93</v>
      </c>
      <c r="F4" s="91" t="str">
        <f>+IF('PCC Benefit'!F4=0,"",('PCC Benefit'!F4/'PCC Costs'!F5))</f>
        <v/>
      </c>
      <c r="G4" s="87">
        <f>+IF('PCC Benefit'!G4=0,"",('PCC Benefit'!G4/'PCC Costs'!G5))</f>
        <v>0.18085714285714286</v>
      </c>
      <c r="H4" s="94" t="str">
        <f>+IF('PCC Benefit'!H4=0,"",('PCC Benefit'!H4/'PCC Costs'!J5))</f>
        <v/>
      </c>
      <c r="I4" s="94" t="str">
        <f>+IF('PCC Benefit'!I4=0,"",('PCC Benefit'!I4/'PCC Costs'!M5))</f>
        <v/>
      </c>
      <c r="J4" s="94" t="str">
        <f>+IF('PCC Benefit'!J4=0,"",('PCC Benefit'!J4/'PCC Costs'!P5))</f>
        <v/>
      </c>
      <c r="K4" s="94" t="str">
        <f>+IF('PCC Benefit'!K4=0,"",('PCC Benefit'!K4/'PCC Costs'!S5))</f>
        <v/>
      </c>
      <c r="L4" s="94" t="str">
        <f>+IF('PCC Benefit'!L4=0,"",('PCC Benefit'!L4/'PCC Costs'!V5))</f>
        <v/>
      </c>
      <c r="M4" s="94" t="str">
        <f>+IF('PCC Benefit'!M4=0,"",('PCC Benefit'!M4/'PCC Costs'!Y5))</f>
        <v/>
      </c>
      <c r="N4" s="94" t="str">
        <f>+IF('PCC Benefit'!N4=0,"",('PCC Benefit'!N4/'PCC Costs'!AB5))</f>
        <v/>
      </c>
      <c r="O4" s="94" t="str">
        <f>+IF('PCC Benefit'!O4=0,"",('PCC Benefit'!O4/'PCC Costs'!AE5))</f>
        <v/>
      </c>
    </row>
    <row r="5" spans="1:15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91" t="str">
        <f>+IF('PCC Benefit'!F5=0,"",('PCC Benefit'!F5/'PCC Costs'!F6))</f>
        <v/>
      </c>
      <c r="G5" s="87">
        <f>+IF('PCC Benefit'!G5=0,"",('PCC Benefit'!G5/'PCC Costs'!G6))</f>
        <v>0.20818750000000003</v>
      </c>
      <c r="H5" s="94" t="str">
        <f>+IF('PCC Benefit'!H5=0,"",('PCC Benefit'!H5/'PCC Costs'!J6))</f>
        <v/>
      </c>
      <c r="I5" s="94" t="str">
        <f>+IF('PCC Benefit'!I5=0,"",('PCC Benefit'!I5/'PCC Costs'!M6))</f>
        <v/>
      </c>
      <c r="J5" s="94" t="str">
        <f>+IF('PCC Benefit'!J5=0,"",('PCC Benefit'!J5/'PCC Costs'!P6))</f>
        <v/>
      </c>
      <c r="K5" s="94" t="str">
        <f>+IF('PCC Benefit'!K5=0,"",('PCC Benefit'!K5/'PCC Costs'!S6))</f>
        <v/>
      </c>
      <c r="L5" s="94" t="str">
        <f>+IF('PCC Benefit'!L5=0,"",('PCC Benefit'!L5/'PCC Costs'!V6))</f>
        <v/>
      </c>
      <c r="M5" s="94" t="str">
        <f>+IF('PCC Benefit'!M5=0,"",('PCC Benefit'!M5/'PCC Costs'!Y6))</f>
        <v/>
      </c>
      <c r="N5" s="94" t="str">
        <f>+IF('PCC Benefit'!N5=0,"",('PCC Benefit'!N5/'PCC Costs'!AB6))</f>
        <v/>
      </c>
      <c r="O5" s="94" t="str">
        <f>+IF('PCC Benefit'!O5=0,"",('PCC Benefit'!O5/'PCC Costs'!AE6))</f>
        <v/>
      </c>
    </row>
    <row r="6" spans="1:15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91" t="str">
        <f>+IF('PCC Benefit'!F6=0,"",('PCC Benefit'!F6/'PCC Costs'!F7))</f>
        <v/>
      </c>
      <c r="G6" s="87">
        <f>+IF('PCC Benefit'!G6=0,"",('PCC Benefit'!G6/'PCC Costs'!G7))</f>
        <v>16.88</v>
      </c>
      <c r="H6" s="94">
        <f>+IF('PCC Benefit'!H6=0,"",('PCC Benefit'!H6/'PCC Costs'!J7))</f>
        <v>3.79</v>
      </c>
      <c r="I6" s="94" t="str">
        <f>+IF('PCC Benefit'!I6=0,"",('PCC Benefit'!I6/'PCC Costs'!M7))</f>
        <v/>
      </c>
      <c r="J6" s="94" t="str">
        <f>+IF('PCC Benefit'!J6=0,"",('PCC Benefit'!J6/'PCC Costs'!P7))</f>
        <v/>
      </c>
      <c r="K6" s="94" t="str">
        <f>+IF('PCC Benefit'!K6=0,"",('PCC Benefit'!K6/'PCC Costs'!S7))</f>
        <v/>
      </c>
      <c r="L6" s="94" t="str">
        <f>+IF('PCC Benefit'!L6=0,"",('PCC Benefit'!L6/'PCC Costs'!V7))</f>
        <v/>
      </c>
      <c r="M6" s="94" t="str">
        <f>+IF('PCC Benefit'!M6=0,"",('PCC Benefit'!M6/'PCC Costs'!Y7))</f>
        <v/>
      </c>
      <c r="N6" s="94" t="str">
        <f>+IF('PCC Benefit'!N6=0,"",('PCC Benefit'!N6/'PCC Costs'!AB7))</f>
        <v/>
      </c>
      <c r="O6" s="94" t="str">
        <f>+IF('PCC Benefit'!O6=0,"",('PCC Benefit'!O6/'PCC Costs'!AE7))</f>
        <v/>
      </c>
    </row>
    <row r="7" spans="1:15" x14ac:dyDescent="0.25">
      <c r="A7" s="111" t="s">
        <v>208</v>
      </c>
      <c r="B7" s="20">
        <v>74</v>
      </c>
      <c r="C7" s="89" t="s">
        <v>14</v>
      </c>
      <c r="D7" s="20">
        <v>5</v>
      </c>
      <c r="E7" s="17">
        <v>83.91</v>
      </c>
      <c r="F7" s="91" t="str">
        <f>+IF('PCC Benefit'!F7=0,"",('PCC Benefit'!F7/'PCC Costs'!F8))</f>
        <v/>
      </c>
      <c r="G7" s="87">
        <f>+IF('PCC Benefit'!G7=0,"",('PCC Benefit'!G7/'PCC Costs'!G8))</f>
        <v>9.7409523809523808</v>
      </c>
      <c r="H7" s="94">
        <f>+IF('PCC Benefit'!H7=0,"",('PCC Benefit'!H7/'PCC Costs'!J8))</f>
        <v>4.8250000000000002</v>
      </c>
      <c r="I7" s="94" t="str">
        <f>+IF('PCC Benefit'!I7=0,"",('PCC Benefit'!I7/'PCC Costs'!M8))</f>
        <v/>
      </c>
      <c r="J7" s="94" t="str">
        <f>+IF('PCC Benefit'!J7=0,"",('PCC Benefit'!J7/'PCC Costs'!P8))</f>
        <v/>
      </c>
      <c r="K7" s="94" t="str">
        <f>+IF('PCC Benefit'!K7=0,"",('PCC Benefit'!K7/'PCC Costs'!S8))</f>
        <v/>
      </c>
      <c r="L7" s="94" t="str">
        <f>+IF('PCC Benefit'!L7=0,"",('PCC Benefit'!L7/'PCC Costs'!V8))</f>
        <v/>
      </c>
      <c r="M7" s="94" t="str">
        <f>+IF('PCC Benefit'!M7=0,"",('PCC Benefit'!M7/'PCC Costs'!Y8))</f>
        <v/>
      </c>
      <c r="N7" s="94" t="str">
        <f>+IF('PCC Benefit'!N7=0,"",('PCC Benefit'!N7/'PCC Costs'!AB8))</f>
        <v/>
      </c>
      <c r="O7" s="94" t="str">
        <f>+IF('PCC Benefit'!O7=0,"",('PCC Benefit'!O7/'PCC Costs'!AE8))</f>
        <v/>
      </c>
    </row>
    <row r="8" spans="1:15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91" t="str">
        <f>+IF('PCC Benefit'!F8=0,"",('PCC Benefit'!F8/'PCC Costs'!F9))</f>
        <v/>
      </c>
      <c r="G8" s="87">
        <f>+IF('PCC Benefit'!G8=0,"",('PCC Benefit'!G8/'PCC Costs'!G9))</f>
        <v>8.1199999999999992</v>
      </c>
      <c r="H8" s="94">
        <f>+IF('PCC Benefit'!H8=0,"",('PCC Benefit'!H8/'PCC Costs'!J9))</f>
        <v>1.8892857142857142</v>
      </c>
      <c r="I8" s="94" t="str">
        <f>+IF('PCC Benefit'!I8=0,"",('PCC Benefit'!I8/'PCC Costs'!M9))</f>
        <v/>
      </c>
      <c r="J8" s="94" t="str">
        <f>+IF('PCC Benefit'!J8=0,"",('PCC Benefit'!J8/'PCC Costs'!P9))</f>
        <v/>
      </c>
      <c r="K8" s="94" t="str">
        <f>+IF('PCC Benefit'!K8=0,"",('PCC Benefit'!K8/'PCC Costs'!S9))</f>
        <v/>
      </c>
      <c r="L8" s="94" t="str">
        <f>+IF('PCC Benefit'!L8=0,"",('PCC Benefit'!L8/'PCC Costs'!V9))</f>
        <v/>
      </c>
      <c r="M8" s="94" t="str">
        <f>+IF('PCC Benefit'!M8=0,"",('PCC Benefit'!M8/'PCC Costs'!Y9))</f>
        <v/>
      </c>
      <c r="N8" s="94" t="str">
        <f>+IF('PCC Benefit'!N8=0,"",('PCC Benefit'!N8/'PCC Costs'!AB9))</f>
        <v/>
      </c>
      <c r="O8" s="94" t="str">
        <f>+IF('PCC Benefit'!O8=0,"",('PCC Benefit'!O8/'PCC Costs'!AE9))</f>
        <v/>
      </c>
    </row>
    <row r="9" spans="1:15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91" t="str">
        <f>+IF('PCC Benefit'!F9=0,"",('PCC Benefit'!F9/'PCC Costs'!F10))</f>
        <v/>
      </c>
      <c r="G9" s="87">
        <f>+IF('PCC Benefit'!G9=0,"",('PCC Benefit'!G9/'PCC Costs'!G10))</f>
        <v>0.8041666666666667</v>
      </c>
      <c r="H9" s="94" t="str">
        <f>+IF('PCC Benefit'!H9=0,"",('PCC Benefit'!H9/'PCC Costs'!J10))</f>
        <v/>
      </c>
      <c r="I9" s="94" t="str">
        <f>+IF('PCC Benefit'!I9=0,"",('PCC Benefit'!I9/'PCC Costs'!M10))</f>
        <v/>
      </c>
      <c r="J9" s="94" t="str">
        <f>+IF('PCC Benefit'!J9=0,"",('PCC Benefit'!J9/'PCC Costs'!P10))</f>
        <v/>
      </c>
      <c r="K9" s="94" t="str">
        <f>+IF('PCC Benefit'!K9=0,"",('PCC Benefit'!K9/'PCC Costs'!S10))</f>
        <v/>
      </c>
      <c r="L9" s="94" t="str">
        <f>+IF('PCC Benefit'!L9=0,"",('PCC Benefit'!L9/'PCC Costs'!V10))</f>
        <v/>
      </c>
      <c r="M9" s="94" t="str">
        <f>+IF('PCC Benefit'!M9=0,"",('PCC Benefit'!M9/'PCC Costs'!Y10))</f>
        <v/>
      </c>
      <c r="N9" s="94" t="str">
        <f>+IF('PCC Benefit'!N9=0,"",('PCC Benefit'!N9/'PCC Costs'!AB10))</f>
        <v/>
      </c>
      <c r="O9" s="94" t="str">
        <f>+IF('PCC Benefit'!O9=0,"",('PCC Benefit'!O9/'PCC Costs'!AE10))</f>
        <v/>
      </c>
    </row>
    <row r="10" spans="1:15" x14ac:dyDescent="0.25">
      <c r="A10" s="111" t="s">
        <v>211</v>
      </c>
      <c r="B10" s="20">
        <v>63</v>
      </c>
      <c r="C10" s="89" t="s">
        <v>14</v>
      </c>
      <c r="D10" s="20">
        <v>4</v>
      </c>
      <c r="E10" s="17">
        <v>71.710000000000008</v>
      </c>
      <c r="F10" s="91" t="str">
        <f>+IF('PCC Benefit'!F10=0,"",('PCC Benefit'!F10/'PCC Costs'!F11))</f>
        <v/>
      </c>
      <c r="G10" s="87">
        <f>+IF('PCC Benefit'!G10=0,"",('PCC Benefit'!G10/'PCC Costs'!G11))</f>
        <v>1.8742857142857141</v>
      </c>
      <c r="H10" s="94">
        <f>+IF('PCC Benefit'!H10=0,"",('PCC Benefit'!H10/'PCC Costs'!J11))</f>
        <v>0.42232499999999995</v>
      </c>
      <c r="I10" s="94">
        <f>+IF('PCC Benefit'!I10=0,"",('PCC Benefit'!I10/'PCC Costs'!M11))</f>
        <v>0.49263749999999995</v>
      </c>
      <c r="J10" s="94" t="str">
        <f>+IF('PCC Benefit'!J10=0,"",('PCC Benefit'!J10/'PCC Costs'!P11))</f>
        <v/>
      </c>
      <c r="K10" s="94" t="str">
        <f>+IF('PCC Benefit'!K10=0,"",('PCC Benefit'!K10/'PCC Costs'!S11))</f>
        <v/>
      </c>
      <c r="L10" s="94" t="str">
        <f>+IF('PCC Benefit'!L10=0,"",('PCC Benefit'!L10/'PCC Costs'!V11))</f>
        <v/>
      </c>
      <c r="M10" s="94" t="str">
        <f>+IF('PCC Benefit'!M10=0,"",('PCC Benefit'!M10/'PCC Costs'!Y11))</f>
        <v/>
      </c>
      <c r="N10" s="94" t="str">
        <f>+IF('PCC Benefit'!N10=0,"",('PCC Benefit'!N10/'PCC Costs'!AB11))</f>
        <v/>
      </c>
      <c r="O10" s="94" t="str">
        <f>+IF('PCC Benefit'!O10=0,"",('PCC Benefit'!O10/'PCC Costs'!AE11))</f>
        <v/>
      </c>
    </row>
    <row r="11" spans="1:15" x14ac:dyDescent="0.25">
      <c r="A11" s="11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91" t="str">
        <f>+IF('PCC Benefit'!F11=0,"",('PCC Benefit'!F11/'PCC Costs'!F12))</f>
        <v/>
      </c>
      <c r="G11" s="87">
        <f>+IF('PCC Benefit'!G11=0,"",('PCC Benefit'!G11/'PCC Costs'!G12))</f>
        <v>2.183125</v>
      </c>
      <c r="H11" s="94">
        <f>+IF('PCC Benefit'!H11=0,"",('PCC Benefit'!H11/'PCC Costs'!J12))</f>
        <v>0.50613749999999991</v>
      </c>
      <c r="I11" s="94">
        <f>+IF('PCC Benefit'!I11=0,"",('PCC Benefit'!I11/'PCC Costs'!M12))</f>
        <v>0.57127499999999998</v>
      </c>
      <c r="J11" s="94">
        <f>+IF('PCC Benefit'!J11=0,"",('PCC Benefit'!J11/'PCC Costs'!P12))</f>
        <v>3.8390000000000001E-2</v>
      </c>
      <c r="K11" s="94">
        <f>+IF('PCC Benefit'!K11=0,"",('PCC Benefit'!K11/'PCC Costs'!S12))</f>
        <v>0.177925</v>
      </c>
      <c r="L11" s="94" t="str">
        <f>+IF('PCC Benefit'!L11=0,"",('PCC Benefit'!L11/'PCC Costs'!V12))</f>
        <v/>
      </c>
      <c r="M11" s="94" t="str">
        <f>+IF('PCC Benefit'!M11=0,"",('PCC Benefit'!M11/'PCC Costs'!Y12))</f>
        <v/>
      </c>
      <c r="N11" s="94" t="str">
        <f>+IF('PCC Benefit'!N11=0,"",('PCC Benefit'!N11/'PCC Costs'!AB12))</f>
        <v/>
      </c>
      <c r="O11" s="94" t="str">
        <f>+IF('PCC Benefit'!O11=0,"",('PCC Benefit'!O11/'PCC Costs'!AE12))</f>
        <v/>
      </c>
    </row>
    <row r="12" spans="1:15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1" t="str">
        <f>+IF('PCC Benefit'!F12=0,"",('PCC Benefit'!F12/'PCC Costs'!F13))</f>
        <v/>
      </c>
      <c r="G12" s="87">
        <f>+IF('PCC Benefit'!G12=0,"",('PCC Benefit'!G12/'PCC Costs'!G13))</f>
        <v>0.38250000000000001</v>
      </c>
      <c r="H12" s="94">
        <f>+IF('PCC Benefit'!H12=0,"",('PCC Benefit'!H12/'PCC Costs'!J13))</f>
        <v>0.20756249999999998</v>
      </c>
      <c r="I12" s="87">
        <f>+IF('PCC Benefit'!I12=0,"",('PCC Benefit'!I12/'PCC Costs'!M13))</f>
        <v>0.26977499999999999</v>
      </c>
      <c r="J12" s="94">
        <f>+IF('PCC Benefit'!J12=0,"",('PCC Benefit'!J12/'PCC Costs'!P13))</f>
        <v>4.1232857142857141E-2</v>
      </c>
      <c r="K12" s="94">
        <f>+IF('PCC Benefit'!K12=0,"",('PCC Benefit'!K12/'PCC Costs'!S13))</f>
        <v>0.18771428571428569</v>
      </c>
      <c r="L12" s="94" t="str">
        <f>+IF('PCC Benefit'!L12=0,"",('PCC Benefit'!L12/'PCC Costs'!V13))</f>
        <v/>
      </c>
      <c r="M12" s="94" t="str">
        <f>+IF('PCC Benefit'!M12=0,"",('PCC Benefit'!M12/'PCC Costs'!Y13))</f>
        <v/>
      </c>
      <c r="N12" s="94" t="str">
        <f>+IF('PCC Benefit'!N12=0,"",('PCC Benefit'!N12/'PCC Costs'!AB13))</f>
        <v/>
      </c>
      <c r="O12" s="94" t="str">
        <f>+IF('PCC Benefit'!O12=0,"",('PCC Benefit'!O12/'PCC Costs'!AE13))</f>
        <v/>
      </c>
    </row>
    <row r="13" spans="1:15" x14ac:dyDescent="0.25">
      <c r="A13" s="111" t="s">
        <v>214</v>
      </c>
      <c r="B13" s="20">
        <v>63</v>
      </c>
      <c r="C13" s="89" t="s">
        <v>14</v>
      </c>
      <c r="D13" s="20">
        <v>8</v>
      </c>
      <c r="E13" s="17">
        <v>59.83</v>
      </c>
      <c r="F13" s="91" t="str">
        <f>+IF('PCC Benefit'!F13=0,"",('PCC Benefit'!F13/'PCC Costs'!F14))</f>
        <v/>
      </c>
      <c r="G13" s="87">
        <f>+IF('PCC Benefit'!G13=0,"",('PCC Benefit'!G13/'PCC Costs'!G14))</f>
        <v>0.97678571428571426</v>
      </c>
      <c r="H13" s="94">
        <f>+IF('PCC Benefit'!H13=0,"",('PCC Benefit'!H13/'PCC Costs'!J14))</f>
        <v>0.20294999999999999</v>
      </c>
      <c r="I13" s="94">
        <f>+IF('PCC Benefit'!I13=0,"",('PCC Benefit'!I13/'PCC Costs'!M14))</f>
        <v>0.22933124999999999</v>
      </c>
      <c r="J13" s="94">
        <f>+IF('PCC Benefit'!J13=0,"",('PCC Benefit'!J13/'PCC Costs'!P14))</f>
        <v>4.3188749999999998E-2</v>
      </c>
      <c r="K13" s="94">
        <f>+IF('PCC Benefit'!K13=0,"",('PCC Benefit'!K13/'PCC Costs'!S14))</f>
        <v>0.20016562500000001</v>
      </c>
      <c r="L13" s="94">
        <f>+IF('PCC Benefit'!L13=0,"",('PCC Benefit'!L13/'PCC Costs'!V14))</f>
        <v>1.4744249999999999E-2</v>
      </c>
      <c r="M13" s="94" t="str">
        <f>+IF('PCC Benefit'!M13=0,"",('PCC Benefit'!M13/'PCC Costs'!Y14))</f>
        <v/>
      </c>
      <c r="N13" s="94" t="str">
        <f>+IF('PCC Benefit'!N13=0,"",('PCC Benefit'!N13/'PCC Costs'!AB14))</f>
        <v/>
      </c>
      <c r="O13" s="94" t="str">
        <f>+IF('PCC Benefit'!O13=0,"",('PCC Benefit'!O13/'PCC Costs'!AE14))</f>
        <v/>
      </c>
    </row>
    <row r="14" spans="1:15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1" t="str">
        <f>+IF('PCC Benefit'!F14=0,"",('PCC Benefit'!F14/'PCC Costs'!F15))</f>
        <v/>
      </c>
      <c r="G14" s="87">
        <f>+IF('PCC Benefit'!G14=0,"",('PCC Benefit'!G14/'PCC Costs'!G15))</f>
        <v>0.95156249999999998</v>
      </c>
      <c r="H14" s="94">
        <f>+IF('PCC Benefit'!H14=0,"",('PCC Benefit'!H14/'PCC Costs'!J15))</f>
        <v>0.21706874999999998</v>
      </c>
      <c r="I14" s="94">
        <f>+IF('PCC Benefit'!I14=0,"",('PCC Benefit'!I14/'PCC Costs'!M15))</f>
        <v>0.23979375</v>
      </c>
      <c r="J14" s="94">
        <f>+IF('PCC Benefit'!J14=0,"",('PCC Benefit'!J14/'PCC Costs'!P15))</f>
        <v>3.7925E-2</v>
      </c>
      <c r="K14" s="94">
        <f>+IF('PCC Benefit'!K14=0,"",('PCC Benefit'!K14/'PCC Costs'!S15))</f>
        <v>0.17777500000000002</v>
      </c>
      <c r="L14" s="94">
        <f>+IF('PCC Benefit'!L14=0,"",('PCC Benefit'!L14/'PCC Costs'!V15))</f>
        <v>1.5432749999999999E-2</v>
      </c>
      <c r="M14" s="94" t="str">
        <f>+IF('PCC Benefit'!M14=0,"",('PCC Benefit'!M14/'PCC Costs'!Y15))</f>
        <v/>
      </c>
      <c r="N14" s="94" t="str">
        <f>+IF('PCC Benefit'!N14=0,"",('PCC Benefit'!N14/'PCC Costs'!AB15))</f>
        <v/>
      </c>
      <c r="O14" s="94" t="str">
        <f>+IF('PCC Benefit'!O14=0,"",('PCC Benefit'!O14/'PCC Costs'!AE15))</f>
        <v/>
      </c>
    </row>
    <row r="15" spans="1:15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91" t="str">
        <f>+IF('PCC Benefit'!F15=0,"",('PCC Benefit'!F15/'PCC Costs'!F16))</f>
        <v/>
      </c>
      <c r="G15" s="87">
        <f>+IF('PCC Benefit'!G15=0,"",('PCC Benefit'!G15/'PCC Costs'!G16))</f>
        <v>3.1666666666666665</v>
      </c>
      <c r="H15" s="94" t="str">
        <f>+IF('PCC Benefit'!H15=0,"",('PCC Benefit'!H15/'PCC Costs'!J16))</f>
        <v/>
      </c>
      <c r="I15" s="94">
        <f>+IF('PCC Benefit'!I15=0,"",('PCC Benefit'!I15/'PCC Costs'!M16))</f>
        <v>0.46349999999962926</v>
      </c>
      <c r="J15" s="94" t="str">
        <f>+IF('PCC Benefit'!J15=0,"",('PCC Benefit'!J15/'PCC Costs'!P16))</f>
        <v/>
      </c>
      <c r="K15" s="94" t="str">
        <f>+IF('PCC Benefit'!K15=0,"",('PCC Benefit'!K15/'PCC Costs'!S16))</f>
        <v/>
      </c>
      <c r="L15" s="94" t="str">
        <f>+IF('PCC Benefit'!L15=0,"",('PCC Benefit'!L15/'PCC Costs'!V16))</f>
        <v/>
      </c>
      <c r="M15" s="94" t="str">
        <f>+IF('PCC Benefit'!M15=0,"",('PCC Benefit'!M15/'PCC Costs'!Y16))</f>
        <v/>
      </c>
      <c r="N15" s="94" t="str">
        <f>+IF('PCC Benefit'!N15=0,"",('PCC Benefit'!N15/'PCC Costs'!AB16))</f>
        <v/>
      </c>
      <c r="O15" s="94" t="str">
        <f>+IF('PCC Benefit'!O15=0,"",('PCC Benefit'!O15/'PCC Costs'!AE16))</f>
        <v/>
      </c>
    </row>
    <row r="16" spans="1:15" x14ac:dyDescent="0.25">
      <c r="A16" s="111" t="s">
        <v>217</v>
      </c>
      <c r="B16" s="20">
        <v>62</v>
      </c>
      <c r="C16" s="89" t="s">
        <v>14</v>
      </c>
      <c r="D16" s="20">
        <v>2</v>
      </c>
      <c r="E16" s="17">
        <v>85.17</v>
      </c>
      <c r="F16" s="91" t="str">
        <f>+IF('PCC Benefit'!F16=0,"",('PCC Benefit'!F16/'PCC Costs'!F17))</f>
        <v/>
      </c>
      <c r="G16" s="87">
        <f>+IF('PCC Benefit'!G16=0,"",('PCC Benefit'!G16/'PCC Costs'!G17))</f>
        <v>6.34</v>
      </c>
      <c r="H16" s="94" t="str">
        <f>+IF('PCC Benefit'!H16=0,"",('PCC Benefit'!H16/'PCC Costs'!J17))</f>
        <v/>
      </c>
      <c r="I16" s="94">
        <f>+IF('PCC Benefit'!I16=0,"",('PCC Benefit'!I16/'PCC Costs'!M17))</f>
        <v>0.70613999999943522</v>
      </c>
      <c r="J16" s="94" t="str">
        <f>+IF('PCC Benefit'!J16=0,"",('PCC Benefit'!J16/'PCC Costs'!P17))</f>
        <v/>
      </c>
      <c r="K16" s="94" t="str">
        <f>+IF('PCC Benefit'!K16=0,"",('PCC Benefit'!K16/'PCC Costs'!S17))</f>
        <v/>
      </c>
      <c r="L16" s="94" t="str">
        <f>+IF('PCC Benefit'!L16=0,"",('PCC Benefit'!L16/'PCC Costs'!V17))</f>
        <v/>
      </c>
      <c r="M16" s="94" t="str">
        <f>+IF('PCC Benefit'!M16=0,"",('PCC Benefit'!M16/'PCC Costs'!Y17))</f>
        <v/>
      </c>
      <c r="N16" s="94" t="str">
        <f>+IF('PCC Benefit'!N16=0,"",('PCC Benefit'!N16/'PCC Costs'!AB17))</f>
        <v/>
      </c>
      <c r="O16" s="94" t="str">
        <f>+IF('PCC Benefit'!O16=0,"",('PCC Benefit'!O16/'PCC Costs'!AE17))</f>
        <v/>
      </c>
    </row>
    <row r="17" spans="1:15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91" t="str">
        <f>+IF('PCC Benefit'!F17=0,"",('PCC Benefit'!F17/'PCC Costs'!F18))</f>
        <v/>
      </c>
      <c r="G17" s="87">
        <f>+IF('PCC Benefit'!G17=0,"",('PCC Benefit'!G17/'PCC Costs'!G18))</f>
        <v>7.8900000000000006</v>
      </c>
      <c r="H17" s="94" t="str">
        <f>+IF('PCC Benefit'!H17=0,"",('PCC Benefit'!H17/'PCC Costs'!J18))</f>
        <v/>
      </c>
      <c r="I17" s="94">
        <f>+IF('PCC Benefit'!I17=0,"",('PCC Benefit'!I17/'PCC Costs'!M18))</f>
        <v>0.86795999999930573</v>
      </c>
      <c r="J17" s="94" t="str">
        <f>+IF('PCC Benefit'!J17=0,"",('PCC Benefit'!J17/'PCC Costs'!P18))</f>
        <v/>
      </c>
      <c r="K17" s="94" t="str">
        <f>+IF('PCC Benefit'!K17=0,"",('PCC Benefit'!K17/'PCC Costs'!S18))</f>
        <v/>
      </c>
      <c r="L17" s="94" t="str">
        <f>+IF('PCC Benefit'!L17=0,"",('PCC Benefit'!L17/'PCC Costs'!V18))</f>
        <v/>
      </c>
      <c r="M17" s="94" t="str">
        <f>+IF('PCC Benefit'!M17=0,"",('PCC Benefit'!M17/'PCC Costs'!Y18))</f>
        <v/>
      </c>
      <c r="N17" s="94" t="str">
        <f>+IF('PCC Benefit'!N17=0,"",('PCC Benefit'!N17/'PCC Costs'!AB18))</f>
        <v/>
      </c>
      <c r="O17" s="94" t="str">
        <f>+IF('PCC Benefit'!O17=0,"",('PCC Benefit'!O17/'PCC Costs'!AE18))</f>
        <v/>
      </c>
    </row>
    <row r="18" spans="1:15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91" t="str">
        <f>+IF('PCC Benefit'!F18=0,"",('PCC Benefit'!F18/'PCC Costs'!F19))</f>
        <v/>
      </c>
      <c r="G18" s="87">
        <f>+IF('PCC Benefit'!G18=0,"",('PCC Benefit'!G18/'PCC Costs'!G19))</f>
        <v>0.98444444444444434</v>
      </c>
      <c r="H18" s="94" t="str">
        <f>+IF('PCC Benefit'!H18=0,"",('PCC Benefit'!H18/'PCC Costs'!J19))</f>
        <v/>
      </c>
      <c r="I18" s="94">
        <f>+IF('PCC Benefit'!I18=0,"",('PCC Benefit'!I18/'PCC Costs'!M19))</f>
        <v>0.18972000000000072</v>
      </c>
      <c r="J18" s="94" t="str">
        <f>+IF('PCC Benefit'!J18=0,"",('PCC Benefit'!J18/'PCC Costs'!P19))</f>
        <v/>
      </c>
      <c r="K18" s="94" t="str">
        <f>+IF('PCC Benefit'!K18=0,"",('PCC Benefit'!K18/'PCC Costs'!S19))</f>
        <v/>
      </c>
      <c r="L18" s="94" t="str">
        <f>+IF('PCC Benefit'!L18=0,"",('PCC Benefit'!L18/'PCC Costs'!V19))</f>
        <v/>
      </c>
      <c r="M18" s="94" t="str">
        <f>+IF('PCC Benefit'!M18=0,"",('PCC Benefit'!M18/'PCC Costs'!Y19))</f>
        <v/>
      </c>
      <c r="N18" s="94" t="str">
        <f>+IF('PCC Benefit'!N18=0,"",('PCC Benefit'!N18/'PCC Costs'!AB19))</f>
        <v/>
      </c>
      <c r="O18" s="94" t="str">
        <f>+IF('PCC Benefit'!O18=0,"",('PCC Benefit'!O18/'PCC Costs'!AE19))</f>
        <v/>
      </c>
    </row>
    <row r="19" spans="1:15" x14ac:dyDescent="0.25">
      <c r="A19" s="111" t="s">
        <v>220</v>
      </c>
      <c r="B19" s="20">
        <v>62</v>
      </c>
      <c r="C19" s="89" t="s">
        <v>14</v>
      </c>
      <c r="D19" s="20">
        <v>6</v>
      </c>
      <c r="E19" s="17">
        <v>68.14</v>
      </c>
      <c r="F19" s="91" t="str">
        <f>+IF('PCC Benefit'!F19=0,"",('PCC Benefit'!F19/'PCC Costs'!F20))</f>
        <v/>
      </c>
      <c r="G19" s="87">
        <f>+IF('PCC Benefit'!G19=0,"",('PCC Benefit'!G19/'PCC Costs'!G20))</f>
        <v>1.9380952380952381</v>
      </c>
      <c r="H19" s="94" t="str">
        <f>+IF('PCC Benefit'!H19=0,"",('PCC Benefit'!H19/'PCC Costs'!J20))</f>
        <v/>
      </c>
      <c r="I19" s="94">
        <f>+IF('PCC Benefit'!I19=0,"",('PCC Benefit'!I19/'PCC Costs'!M20))</f>
        <v>0.24360000000000095</v>
      </c>
      <c r="J19" s="94">
        <f>+IF('PCC Benefit'!J19=0,"",('PCC Benefit'!J19/'PCC Costs'!P20))</f>
        <v>4.1608125000000003E-2</v>
      </c>
      <c r="K19" s="94">
        <f>+IF('PCC Benefit'!K19=0,"",('PCC Benefit'!K19/'PCC Costs'!S20))</f>
        <v>0.19091249999999998</v>
      </c>
      <c r="L19" s="94" t="str">
        <f>+IF('PCC Benefit'!L19=0,"",('PCC Benefit'!L19/'PCC Costs'!V20))</f>
        <v/>
      </c>
      <c r="M19" s="94" t="str">
        <f>+IF('PCC Benefit'!M19=0,"",('PCC Benefit'!M19/'PCC Costs'!Y20))</f>
        <v/>
      </c>
      <c r="N19" s="94" t="str">
        <f>+IF('PCC Benefit'!N19=0,"",('PCC Benefit'!N19/'PCC Costs'!AB20))</f>
        <v/>
      </c>
      <c r="O19" s="94" t="str">
        <f>+IF('PCC Benefit'!O19=0,"",('PCC Benefit'!O19/'PCC Costs'!AE20))</f>
        <v/>
      </c>
    </row>
    <row r="20" spans="1:15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91" t="str">
        <f>+IF('PCC Benefit'!F20=0,"",('PCC Benefit'!F20/'PCC Costs'!F21))</f>
        <v/>
      </c>
      <c r="G20" s="87">
        <f>+IF('PCC Benefit'!G20=0,"",('PCC Benefit'!G20/'PCC Costs'!G21))</f>
        <v>2.2458333333333331</v>
      </c>
      <c r="H20" s="94" t="str">
        <f>+IF('PCC Benefit'!H20=0,"",('PCC Benefit'!H20/'PCC Costs'!J21))</f>
        <v/>
      </c>
      <c r="I20" s="94">
        <f>+IF('PCC Benefit'!I20=0,"",('PCC Benefit'!I20/'PCC Costs'!M21))</f>
        <v>0.27936000000000111</v>
      </c>
      <c r="J20" s="94" t="str">
        <f>+IF('PCC Benefit'!J20=0,"",('PCC Benefit'!J20/'PCC Costs'!P21))</f>
        <v/>
      </c>
      <c r="K20" s="94" t="str">
        <f>+IF('PCC Benefit'!K20=0,"",('PCC Benefit'!K20/'PCC Costs'!S21))</f>
        <v/>
      </c>
      <c r="L20" s="94">
        <f>+IF('PCC Benefit'!L20=0,"",('PCC Benefit'!L20/'PCC Costs'!V21))</f>
        <v>1.5132374999999998E-2</v>
      </c>
      <c r="M20" s="94" t="str">
        <f>+IF('PCC Benefit'!M20=0,"",('PCC Benefit'!M20/'PCC Costs'!Y21))</f>
        <v/>
      </c>
      <c r="N20" s="94" t="str">
        <f>+IF('PCC Benefit'!N20=0,"",('PCC Benefit'!N20/'PCC Costs'!AB21))</f>
        <v/>
      </c>
      <c r="O20" s="94" t="str">
        <f>+IF('PCC Benefit'!O20=0,"",('PCC Benefit'!O20/'PCC Costs'!AE21))</f>
        <v/>
      </c>
    </row>
    <row r="21" spans="1:15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91" t="str">
        <f>+IF('PCC Benefit'!F21=0,"",('PCC Benefit'!F21/'PCC Costs'!F22))</f>
        <v/>
      </c>
      <c r="G21" s="87">
        <f>+IF('PCC Benefit'!G21=0,"",('PCC Benefit'!G21/'PCC Costs'!G22))</f>
        <v>0.78083333333333338</v>
      </c>
      <c r="H21" s="94" t="str">
        <f>+IF('PCC Benefit'!H21=0,"",('PCC Benefit'!H21/'PCC Costs'!J22))</f>
        <v/>
      </c>
      <c r="I21" s="94">
        <f>+IF('PCC Benefit'!I21=0,"",('PCC Benefit'!I21/'PCC Costs'!M22))</f>
        <v>6.3112500000631122E-2</v>
      </c>
      <c r="J21" s="94" t="str">
        <f>+IF('PCC Benefit'!J21=0,"",('PCC Benefit'!J21/'PCC Costs'!P22))</f>
        <v/>
      </c>
      <c r="K21" s="94" t="str">
        <f>+IF('PCC Benefit'!K21=0,"",('PCC Benefit'!K21/'PCC Costs'!S22))</f>
        <v/>
      </c>
      <c r="L21" s="94" t="str">
        <f>+IF('PCC Benefit'!L21=0,"",('PCC Benefit'!L21/'PCC Costs'!V22))</f>
        <v/>
      </c>
      <c r="M21" s="94" t="str">
        <f>+IF('PCC Benefit'!M21=0,"",('PCC Benefit'!M21/'PCC Costs'!Y22))</f>
        <v/>
      </c>
      <c r="N21" s="94" t="str">
        <f>+IF('PCC Benefit'!N21=0,"",('PCC Benefit'!N21/'PCC Costs'!AB22))</f>
        <v/>
      </c>
      <c r="O21" s="94" t="str">
        <f>+IF('PCC Benefit'!O21=0,"",('PCC Benefit'!O21/'PCC Costs'!AE22))</f>
        <v/>
      </c>
    </row>
    <row r="22" spans="1:15" x14ac:dyDescent="0.25">
      <c r="A22" s="111" t="s">
        <v>223</v>
      </c>
      <c r="B22" s="20">
        <v>72</v>
      </c>
      <c r="C22" s="89" t="s">
        <v>14</v>
      </c>
      <c r="D22" s="20">
        <v>2</v>
      </c>
      <c r="E22" s="17">
        <v>72.94</v>
      </c>
      <c r="F22" s="91" t="str">
        <f>+IF('PCC Benefit'!F22=0,"",('PCC Benefit'!F22/'PCC Costs'!F23))</f>
        <v/>
      </c>
      <c r="G22" s="87">
        <f>+IF('PCC Benefit'!G22=0,"",('PCC Benefit'!G22/'PCC Costs'!G23))</f>
        <v>1.0295238095238095</v>
      </c>
      <c r="H22" s="94" t="str">
        <f>+IF('PCC Benefit'!H22=0,"",('PCC Benefit'!H22/'PCC Costs'!J23))</f>
        <v/>
      </c>
      <c r="I22" s="94">
        <f>+IF('PCC Benefit'!I22=0,"",('PCC Benefit'!I22/'PCC Costs'!M23))</f>
        <v>7.3800000000737997E-2</v>
      </c>
      <c r="J22" s="94" t="str">
        <f>+IF('PCC Benefit'!J22=0,"",('PCC Benefit'!J22/'PCC Costs'!P23))</f>
        <v/>
      </c>
      <c r="K22" s="94" t="str">
        <f>+IF('PCC Benefit'!K22=0,"",('PCC Benefit'!K22/'PCC Costs'!S23))</f>
        <v/>
      </c>
      <c r="L22" s="94" t="str">
        <f>+IF('PCC Benefit'!L22=0,"",('PCC Benefit'!L22/'PCC Costs'!V23))</f>
        <v/>
      </c>
      <c r="M22" s="94" t="str">
        <f>+IF('PCC Benefit'!M22=0,"",('PCC Benefit'!M22/'PCC Costs'!Y23))</f>
        <v/>
      </c>
      <c r="N22" s="94" t="str">
        <f>+IF('PCC Benefit'!N22=0,"",('PCC Benefit'!N22/'PCC Costs'!AB23))</f>
        <v/>
      </c>
      <c r="O22" s="94" t="str">
        <f>+IF('PCC Benefit'!O22=0,"",('PCC Benefit'!O22/'PCC Costs'!AE23))</f>
        <v/>
      </c>
    </row>
    <row r="23" spans="1:15" x14ac:dyDescent="0.25">
      <c r="A23" s="11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91" t="str">
        <f>+IF('PCC Benefit'!F23=0,"",('PCC Benefit'!F23/'PCC Costs'!F24))</f>
        <v/>
      </c>
      <c r="G23" s="94" t="str">
        <f>+IF('PCC Benefit'!G23=0,"",('PCC Benefit'!G23/'PCC Costs'!G24))</f>
        <v/>
      </c>
      <c r="H23" s="94" t="str">
        <f>+IF('PCC Benefit'!H23=0,"",('PCC Benefit'!H23/'PCC Costs'!J24))</f>
        <v/>
      </c>
      <c r="I23" s="94">
        <f>+IF('PCC Benefit'!I23=0,"",('PCC Benefit'!I23/'PCC Costs'!M24))</f>
        <v>8.0066250000800671E-2</v>
      </c>
      <c r="J23" s="94">
        <f>+IF('PCC Benefit'!J23=0,"",('PCC Benefit'!J23/'PCC Costs'!P24))</f>
        <v>3.8390000000000001E-2</v>
      </c>
      <c r="K23" s="87">
        <f>+IF('PCC Benefit'!K23=0,"",('PCC Benefit'!K23/'PCC Costs'!S24))</f>
        <v>0.177925</v>
      </c>
      <c r="L23" s="94" t="str">
        <f>+IF('PCC Benefit'!L23=0,"",('PCC Benefit'!L23/'PCC Costs'!V24))</f>
        <v/>
      </c>
      <c r="M23" s="94" t="str">
        <f>+IF('PCC Benefit'!M23=0,"",('PCC Benefit'!M23/'PCC Costs'!Y24))</f>
        <v/>
      </c>
      <c r="N23" s="94" t="str">
        <f>+IF('PCC Benefit'!N23=0,"",('PCC Benefit'!N23/'PCC Costs'!AB24))</f>
        <v/>
      </c>
      <c r="O23" s="94" t="str">
        <f>+IF('PCC Benefit'!O23=0,"",('PCC Benefit'!O23/'PCC Costs'!AE24))</f>
        <v/>
      </c>
    </row>
    <row r="24" spans="1:15" x14ac:dyDescent="0.25">
      <c r="A24" s="11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91" t="str">
        <f>+IF('PCC Benefit'!F24=0,"",('PCC Benefit'!F24/'PCC Costs'!F25))</f>
        <v/>
      </c>
      <c r="G24" s="87">
        <f>+IF('PCC Benefit'!G24=0,"",('PCC Benefit'!G24/'PCC Costs'!G25))</f>
        <v>0.19083333333333335</v>
      </c>
      <c r="H24" s="94" t="str">
        <f>+IF('PCC Benefit'!H24=0,"",('PCC Benefit'!H24/'PCC Costs'!J25))</f>
        <v/>
      </c>
      <c r="I24" s="94">
        <f>+IF('PCC Benefit'!I24=0,"",('PCC Benefit'!I24/'PCC Costs'!M25))</f>
        <v>2.5455000000006361E-2</v>
      </c>
      <c r="J24" s="94">
        <f>+IF('PCC Benefit'!J24=0,"",('PCC Benefit'!J24/'PCC Costs'!P25))</f>
        <v>4.7552142857142855E-2</v>
      </c>
      <c r="K24" s="87">
        <f>+IF('PCC Benefit'!K24=0,"",('PCC Benefit'!K24/'PCC Costs'!S25))</f>
        <v>0.21818571428571426</v>
      </c>
      <c r="L24" s="94">
        <f>+IF('PCC Benefit'!L24=0,"",('PCC Benefit'!L24/'PCC Costs'!V25))</f>
        <v>1.3904999999999999E-2</v>
      </c>
      <c r="M24" s="94" t="str">
        <f>+IF('PCC Benefit'!M24=0,"",('PCC Benefit'!M24/'PCC Costs'!Y25))</f>
        <v/>
      </c>
      <c r="N24" s="94" t="str">
        <f>+IF('PCC Benefit'!N24=0,"",('PCC Benefit'!N24/'PCC Costs'!AB25))</f>
        <v/>
      </c>
      <c r="O24" s="94" t="str">
        <f>+IF('PCC Benefit'!O24=0,"",('PCC Benefit'!O24/'PCC Costs'!AE25))</f>
        <v/>
      </c>
    </row>
    <row r="25" spans="1:15" x14ac:dyDescent="0.25">
      <c r="A25" s="111" t="s">
        <v>226</v>
      </c>
      <c r="B25" s="20">
        <v>72</v>
      </c>
      <c r="C25" s="89" t="s">
        <v>14</v>
      </c>
      <c r="D25" s="20">
        <v>6</v>
      </c>
      <c r="E25" s="17">
        <v>53.09</v>
      </c>
      <c r="F25" s="91" t="str">
        <f>+IF('PCC Benefit'!F25=0,"",('PCC Benefit'!F25/'PCC Costs'!F26))</f>
        <v/>
      </c>
      <c r="G25" s="87">
        <f>+IF('PCC Benefit'!G25=0,"",('PCC Benefit'!G25/'PCC Costs'!G26))</f>
        <v>0.23142857142857146</v>
      </c>
      <c r="H25" s="94" t="str">
        <f>+IF('PCC Benefit'!H25=0,"",('PCC Benefit'!H25/'PCC Costs'!J26))</f>
        <v/>
      </c>
      <c r="I25" s="94">
        <f>+IF('PCC Benefit'!I25=0,"",('PCC Benefit'!I25/'PCC Costs'!M26))</f>
        <v>2.698875000000675E-2</v>
      </c>
      <c r="J25" s="94">
        <f>+IF('PCC Benefit'!J25=0,"",('PCC Benefit'!J25/'PCC Costs'!P26))</f>
        <v>4.3436250000000003E-2</v>
      </c>
      <c r="K25" s="87">
        <f>+IF('PCC Benefit'!K25=0,"",('PCC Benefit'!K25/'PCC Costs'!S26))</f>
        <v>0.20241562500000002</v>
      </c>
      <c r="L25" s="94">
        <f>+IF('PCC Benefit'!L25=0,"",('PCC Benefit'!L25/'PCC Costs'!V26))</f>
        <v>1.5132374999999998E-2</v>
      </c>
      <c r="M25" s="94" t="str">
        <f>+IF('PCC Benefit'!M25=0,"",('PCC Benefit'!M25/'PCC Costs'!Y26))</f>
        <v/>
      </c>
      <c r="N25" s="94" t="str">
        <f>+IF('PCC Benefit'!N25=0,"",('PCC Benefit'!N25/'PCC Costs'!AB26))</f>
        <v/>
      </c>
      <c r="O25" s="94" t="str">
        <f>+IF('PCC Benefit'!O25=0,"",('PCC Benefit'!O25/'PCC Costs'!AE26))</f>
        <v/>
      </c>
    </row>
    <row r="26" spans="1:15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1" t="str">
        <f>+IF('PCC Benefit'!F26=0,"",('PCC Benefit'!F26/'PCC Costs'!F27))</f>
        <v/>
      </c>
      <c r="G26" s="94" t="str">
        <f>+IF('PCC Benefit'!G26=0,"",('PCC Benefit'!G26/'PCC Costs'!G27))</f>
        <v/>
      </c>
      <c r="H26" s="94" t="str">
        <f>+IF('PCC Benefit'!H26=0,"",('PCC Benefit'!H26/'PCC Costs'!J27))</f>
        <v/>
      </c>
      <c r="I26" s="94">
        <f>+IF('PCC Benefit'!I26=0,"",('PCC Benefit'!I26/'PCC Costs'!M27))</f>
        <v>2.6310000000006578E-2</v>
      </c>
      <c r="J26" s="94">
        <f>+IF('PCC Benefit'!J26=0,"",('PCC Benefit'!J26/'PCC Costs'!P27))</f>
        <v>3.7364999999999995E-2</v>
      </c>
      <c r="K26" s="87">
        <f>+IF('PCC Benefit'!K26=0,"",('PCC Benefit'!K26/'PCC Costs'!S27))</f>
        <v>0.1754</v>
      </c>
      <c r="L26" s="94">
        <f>+IF('PCC Benefit'!L26=0,"",('PCC Benefit'!L26/'PCC Costs'!V27))</f>
        <v>1.5450750000000001E-2</v>
      </c>
      <c r="M26" s="94" t="str">
        <f>+IF('PCC Benefit'!M26=0,"",('PCC Benefit'!M26/'PCC Costs'!Y27))</f>
        <v/>
      </c>
      <c r="N26" s="94" t="str">
        <f>+IF('PCC Benefit'!N26=0,"",('PCC Benefit'!N26/'PCC Costs'!AB27))</f>
        <v/>
      </c>
      <c r="O26" s="94" t="str">
        <f>+IF('PCC Benefit'!O26=0,"",('PCC Benefit'!O26/'PCC Costs'!AE27))</f>
        <v/>
      </c>
    </row>
    <row r="27" spans="1:15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91" t="str">
        <f>+IF('PCC Benefit'!F27=0,"",('PCC Benefit'!F27/'PCC Costs'!F28))</f>
        <v/>
      </c>
      <c r="G27" s="94" t="str">
        <f>+IF('PCC Benefit'!G27=0,"",('PCC Benefit'!G27/'PCC Costs'!G28))</f>
        <v/>
      </c>
      <c r="H27" s="94" t="str">
        <f>+IF('PCC Benefit'!H27=0,"",('PCC Benefit'!H27/'PCC Costs'!J28))</f>
        <v/>
      </c>
      <c r="I27" s="94" t="str">
        <f>+IF('PCC Benefit'!I27=0,"",('PCC Benefit'!I27/'PCC Costs'!M28))</f>
        <v/>
      </c>
      <c r="J27" s="94" t="str">
        <f>+IF('PCC Benefit'!J27=0,"",('PCC Benefit'!J27/'PCC Costs'!P28))</f>
        <v/>
      </c>
      <c r="K27" s="94" t="str">
        <f>+IF('PCC Benefit'!K27=0,"",('PCC Benefit'!K27/'PCC Costs'!S28))</f>
        <v/>
      </c>
      <c r="L27" s="94" t="str">
        <f>+IF('PCC Benefit'!L27=0,"",('PCC Benefit'!L27/'PCC Costs'!V28))</f>
        <v/>
      </c>
      <c r="M27" s="94" t="str">
        <f>+IF('PCC Benefit'!M27=0,"",('PCC Benefit'!M27/'PCC Costs'!Y28))</f>
        <v/>
      </c>
      <c r="N27" s="94" t="str">
        <f>+IF('PCC Benefit'!N27=0,"",('PCC Benefit'!N27/'PCC Costs'!AB28))</f>
        <v/>
      </c>
      <c r="O27" s="94" t="str">
        <f>+IF('PCC Benefit'!O27=0,"",('PCC Benefit'!O27/'PCC Costs'!AE28))</f>
        <v/>
      </c>
    </row>
    <row r="28" spans="1:15" x14ac:dyDescent="0.25">
      <c r="A28" s="111" t="s">
        <v>229</v>
      </c>
      <c r="B28" s="20">
        <v>67</v>
      </c>
      <c r="C28" s="89" t="s">
        <v>14</v>
      </c>
      <c r="D28" s="20">
        <v>6</v>
      </c>
      <c r="E28" s="17">
        <v>71</v>
      </c>
      <c r="F28" s="91" t="str">
        <f>+IF('PCC Benefit'!F28=0,"",('PCC Benefit'!F28/'PCC Costs'!F29))</f>
        <v/>
      </c>
      <c r="G28" s="87">
        <f>+IF('PCC Benefit'!G28=0,"",('PCC Benefit'!G28/'PCC Costs'!G29))</f>
        <v>2.6047619047619048</v>
      </c>
      <c r="H28" s="87">
        <f>+IF('PCC Benefit'!H28=0,"",('PCC Benefit'!H28/'PCC Costs'!J29))</f>
        <v>0.55216666666666669</v>
      </c>
      <c r="I28" s="87">
        <f>+IF('PCC Benefit'!I28=0,"",('PCC Benefit'!I28/'PCC Costs'!M29))</f>
        <v>0.64550000000000007</v>
      </c>
      <c r="J28" s="94" t="str">
        <f>+IF('PCC Benefit'!J28=0,"",('PCC Benefit'!J28/'PCC Costs'!P29))</f>
        <v/>
      </c>
      <c r="K28" s="94" t="str">
        <f>+IF('PCC Benefit'!K28=0,"",('PCC Benefit'!K28/'PCC Costs'!S29))</f>
        <v/>
      </c>
      <c r="L28" s="94" t="str">
        <f>+IF('PCC Benefit'!L28=0,"",('PCC Benefit'!L28/'PCC Costs'!V29))</f>
        <v/>
      </c>
      <c r="M28" s="94" t="str">
        <f>+IF('PCC Benefit'!M28=0,"",('PCC Benefit'!M28/'PCC Costs'!Y29))</f>
        <v/>
      </c>
      <c r="N28" s="94" t="str">
        <f>+IF('PCC Benefit'!N28=0,"",('PCC Benefit'!N28/'PCC Costs'!AB29))</f>
        <v/>
      </c>
      <c r="O28" s="94" t="str">
        <f>+IF('PCC Benefit'!O28=0,"",('PCC Benefit'!O28/'PCC Costs'!AE29))</f>
        <v/>
      </c>
    </row>
    <row r="29" spans="1:15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91" t="str">
        <f>+IF('PCC Benefit'!F29=0,"",('PCC Benefit'!F29/'PCC Costs'!F30))</f>
        <v/>
      </c>
      <c r="G29" s="94" t="str">
        <f>+IF('PCC Benefit'!G29=0,"",('PCC Benefit'!G29/'PCC Costs'!G30))</f>
        <v/>
      </c>
      <c r="H29" s="87">
        <f>+IF('PCC Benefit'!H29=0,"",('PCC Benefit'!H29/'PCC Costs'!J30))</f>
        <v>0.70483333333333331</v>
      </c>
      <c r="I29" s="87">
        <f>+IF('PCC Benefit'!I29=0,"",('PCC Benefit'!I29/'PCC Costs'!M30))</f>
        <v>0.78333333333333333</v>
      </c>
      <c r="J29" s="94" t="str">
        <f>+IF('PCC Benefit'!J29=0,"",('PCC Benefit'!J29/'PCC Costs'!P30))</f>
        <v/>
      </c>
      <c r="K29" s="94" t="str">
        <f>+IF('PCC Benefit'!K29=0,"",('PCC Benefit'!K29/'PCC Costs'!S30))</f>
        <v/>
      </c>
      <c r="L29" s="94">
        <f>+IF('PCC Benefit'!L29=0,"",('PCC Benefit'!L29/'PCC Costs'!V30))</f>
        <v>1.5327E-2</v>
      </c>
      <c r="M29" s="94" t="str">
        <f>+IF('PCC Benefit'!M29=0,"",('PCC Benefit'!M29/'PCC Costs'!Y30))</f>
        <v/>
      </c>
      <c r="N29" s="94" t="str">
        <f>+IF('PCC Benefit'!N29=0,"",('PCC Benefit'!N29/'PCC Costs'!AB30))</f>
        <v/>
      </c>
      <c r="O29" s="94" t="str">
        <f>+IF('PCC Benefit'!O29=0,"",('PCC Benefit'!O29/'PCC Costs'!AE30))</f>
        <v/>
      </c>
    </row>
    <row r="30" spans="1:15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91" t="str">
        <f>+IF('PCC Benefit'!F30=0,"",('PCC Benefit'!F30/'PCC Costs'!F31))</f>
        <v/>
      </c>
      <c r="G30" s="94" t="str">
        <f>+IF('PCC Benefit'!G30=0,"",('PCC Benefit'!G30/'PCC Costs'!G31))</f>
        <v/>
      </c>
      <c r="H30" s="94" t="str">
        <f>+IF('PCC Benefit'!H30=0,"",('PCC Benefit'!H30/'PCC Costs'!J31))</f>
        <v/>
      </c>
      <c r="I30" s="94" t="str">
        <f>+IF('PCC Benefit'!I30=0,"",('PCC Benefit'!I30/'PCC Costs'!M31))</f>
        <v/>
      </c>
      <c r="J30" s="94">
        <f>+IF('PCC Benefit'!J30=0,"",('PCC Benefit'!J30/'PCC Costs'!P31))</f>
        <v>4.1232857142857141E-2</v>
      </c>
      <c r="K30" s="87">
        <f>+IF('PCC Benefit'!K30=0,"",('PCC Benefit'!K30/'PCC Costs'!S31))</f>
        <v>0.18411428571428567</v>
      </c>
      <c r="L30" s="94" t="str">
        <f>+IF('PCC Benefit'!L30=0,"",('PCC Benefit'!L30/'PCC Costs'!V31))</f>
        <v/>
      </c>
      <c r="M30" s="94" t="str">
        <f>+IF('PCC Benefit'!M30=0,"",('PCC Benefit'!M30/'PCC Costs'!Y31))</f>
        <v/>
      </c>
      <c r="N30" s="94" t="str">
        <f>+IF('PCC Benefit'!N30=0,"",('PCC Benefit'!N30/'PCC Costs'!AB31))</f>
        <v/>
      </c>
      <c r="O30" s="94" t="str">
        <f>+IF('PCC Benefit'!O30=0,"",('PCC Benefit'!O30/'PCC Costs'!AE31))</f>
        <v/>
      </c>
    </row>
    <row r="31" spans="1:15" x14ac:dyDescent="0.25">
      <c r="A31" s="111" t="s">
        <v>232</v>
      </c>
      <c r="B31" s="20">
        <v>67</v>
      </c>
      <c r="C31" s="89" t="s">
        <v>14</v>
      </c>
      <c r="D31" s="20">
        <v>10</v>
      </c>
      <c r="E31" s="17">
        <v>62.14</v>
      </c>
      <c r="F31" s="91" t="str">
        <f>+IF('PCC Benefit'!F31=0,"",('PCC Benefit'!F31/'PCC Costs'!F32))</f>
        <v/>
      </c>
      <c r="G31" s="94" t="str">
        <f>+IF('PCC Benefit'!G31=0,"",('PCC Benefit'!G31/'PCC Costs'!G32))</f>
        <v/>
      </c>
      <c r="H31" s="87">
        <f>+IF('PCC Benefit'!H31=0,"",('PCC Benefit'!H31/'PCC Costs'!J32))</f>
        <v>0.3246</v>
      </c>
      <c r="I31" s="87">
        <f>+IF('PCC Benefit'!I31=0,"",('PCC Benefit'!I31/'PCC Costs'!M32))</f>
        <v>0.36799999999999999</v>
      </c>
      <c r="J31" s="94">
        <f>+IF('PCC Benefit'!J31=0,"",('PCC Benefit'!J31/'PCC Costs'!P32))</f>
        <v>4.2980625000000001E-2</v>
      </c>
      <c r="K31" s="94">
        <f>+IF('PCC Benefit'!K31=0,"",('PCC Benefit'!K31/'PCC Costs'!S32))</f>
        <v>0.19892812499999998</v>
      </c>
      <c r="L31" s="94" t="str">
        <f>+IF('PCC Benefit'!L31=0,"",('PCC Benefit'!L31/'PCC Costs'!V32))</f>
        <v/>
      </c>
      <c r="M31" s="94" t="str">
        <f>+IF('PCC Benefit'!M31=0,"",('PCC Benefit'!M31/'PCC Costs'!Y32))</f>
        <v/>
      </c>
      <c r="N31" s="94" t="str">
        <f>+IF('PCC Benefit'!N31=0,"",('PCC Benefit'!N31/'PCC Costs'!AB32))</f>
        <v/>
      </c>
      <c r="O31" s="94" t="str">
        <f>+IF('PCC Benefit'!O31=0,"",('PCC Benefit'!O31/'PCC Costs'!AE32))</f>
        <v/>
      </c>
    </row>
    <row r="32" spans="1:15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1" t="str">
        <f>+IF('PCC Benefit'!F32=0,"",('PCC Benefit'!F32/'PCC Costs'!F33))</f>
        <v/>
      </c>
      <c r="G32" s="94" t="str">
        <f>+IF('PCC Benefit'!G32=0,"",('PCC Benefit'!G32/'PCC Costs'!G33))</f>
        <v/>
      </c>
      <c r="H32" s="87">
        <f>+IF('PCC Benefit'!H32=0,"",('PCC Benefit'!H32/'PCC Costs'!J33))</f>
        <v>0.34610000000000002</v>
      </c>
      <c r="I32" s="87">
        <f>+IF('PCC Benefit'!I32=0,"",('PCC Benefit'!I32/'PCC Costs'!M33))</f>
        <v>0.379</v>
      </c>
      <c r="J32" s="94">
        <f>+IF('PCC Benefit'!J32=0,"",('PCC Benefit'!J32/'PCC Costs'!P33))</f>
        <v>3.6410000000000005E-2</v>
      </c>
      <c r="K32" s="94">
        <f>+IF('PCC Benefit'!K32=0,"",('PCC Benefit'!K32/'PCC Costs'!S33))</f>
        <v>0.17130000000000001</v>
      </c>
      <c r="L32" s="94">
        <f>+IF('PCC Benefit'!L32=0,"",('PCC Benefit'!L32/'PCC Costs'!V33))</f>
        <v>1.5450750000000001E-2</v>
      </c>
      <c r="M32" s="94" t="str">
        <f>+IF('PCC Benefit'!M32=0,"",('PCC Benefit'!M32/'PCC Costs'!Y33))</f>
        <v/>
      </c>
      <c r="N32" s="94" t="str">
        <f>+IF('PCC Benefit'!N32=0,"",('PCC Benefit'!N32/'PCC Costs'!AB33))</f>
        <v/>
      </c>
      <c r="O32" s="94" t="str">
        <f>+IF('PCC Benefit'!O32=0,"",('PCC Benefit'!O32/'PCC Costs'!AE33))</f>
        <v/>
      </c>
    </row>
    <row r="33" spans="1:15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91" t="str">
        <f>+IF('PCC Benefit'!F33=0,"",('PCC Benefit'!F33/'PCC Costs'!F34))</f>
        <v/>
      </c>
      <c r="G33" s="94">
        <f>+IF('PCC Benefit'!G33=0,"",('PCC Benefit'!G33/'PCC Costs'!G34))</f>
        <v>4.4449999999999994</v>
      </c>
      <c r="H33" s="94">
        <f>+IF('PCC Benefit'!H33=0,"",('PCC Benefit'!H33/'PCC Costs'!J34))</f>
        <v>0.41130004113000418</v>
      </c>
      <c r="I33" s="94" t="str">
        <f>+IF('PCC Benefit'!I33=0,"",('PCC Benefit'!I33/'PCC Costs'!M34))</f>
        <v/>
      </c>
      <c r="J33" s="94" t="str">
        <f>+IF('PCC Benefit'!J33=0,"",('PCC Benefit'!J33/'PCC Costs'!P34))</f>
        <v/>
      </c>
      <c r="K33" s="94" t="str">
        <f>+IF('PCC Benefit'!K33=0,"",('PCC Benefit'!K33/'PCC Costs'!S34))</f>
        <v/>
      </c>
      <c r="L33" s="94" t="str">
        <f>+IF('PCC Benefit'!L33=0,"",('PCC Benefit'!L33/'PCC Costs'!V34))</f>
        <v/>
      </c>
      <c r="M33" s="87">
        <f>+IF('PCC Benefit'!M33=0,"",('PCC Benefit'!M33/'PCC Costs'!Y34))</f>
        <v>17.788764044943822</v>
      </c>
      <c r="N33" s="94" t="str">
        <f>+IF('PCC Benefit'!N33=0,"",('PCC Benefit'!N33/'PCC Costs'!AB34))</f>
        <v/>
      </c>
      <c r="O33" s="94" t="str">
        <f>+IF('PCC Benefit'!O33=0,"",('PCC Benefit'!O33/'PCC Costs'!AE34))</f>
        <v/>
      </c>
    </row>
    <row r="34" spans="1:15" x14ac:dyDescent="0.25">
      <c r="A34" s="111" t="s">
        <v>235</v>
      </c>
      <c r="B34" s="20">
        <v>71</v>
      </c>
      <c r="C34" s="89" t="s">
        <v>14</v>
      </c>
      <c r="D34" s="20">
        <v>2</v>
      </c>
      <c r="E34" s="17">
        <v>85.66</v>
      </c>
      <c r="F34" s="91" t="str">
        <f>+IF('PCC Benefit'!F34=0,"",('PCC Benefit'!F34/'PCC Costs'!F35))</f>
        <v/>
      </c>
      <c r="G34" s="94">
        <f>+IF('PCC Benefit'!G34=0,"",('PCC Benefit'!G34/'PCC Costs'!G35))</f>
        <v>2.9514285714285715</v>
      </c>
      <c r="H34" s="94">
        <f>+IF('PCC Benefit'!H34=0,"",('PCC Benefit'!H34/'PCC Costs'!J35))</f>
        <v>0.68287506828750688</v>
      </c>
      <c r="I34" s="94" t="str">
        <f>+IF('PCC Benefit'!I34=0,"",('PCC Benefit'!I34/'PCC Costs'!M35))</f>
        <v/>
      </c>
      <c r="J34" s="94" t="str">
        <f>+IF('PCC Benefit'!J34=0,"",('PCC Benefit'!J34/'PCC Costs'!P35))</f>
        <v/>
      </c>
      <c r="K34" s="94" t="str">
        <f>+IF('PCC Benefit'!K34=0,"",('PCC Benefit'!K34/'PCC Costs'!S35))</f>
        <v/>
      </c>
      <c r="L34" s="94" t="str">
        <f>+IF('PCC Benefit'!L34=0,"",('PCC Benefit'!L34/'PCC Costs'!V35))</f>
        <v/>
      </c>
      <c r="M34" s="87">
        <f>+IF('PCC Benefit'!M34=0,"",('PCC Benefit'!M34/'PCC Costs'!Y35))</f>
        <v>8.1355932203389845</v>
      </c>
      <c r="N34" s="94">
        <f>+IF('PCC Benefit'!N34=0,"",('PCC Benefit'!N34/'PCC Costs'!AB35))</f>
        <v>3.591346153846154E-2</v>
      </c>
      <c r="O34" s="94" t="str">
        <f>+IF('PCC Benefit'!O34=0,"",('PCC Benefit'!O34/'PCC Costs'!AE35))</f>
        <v/>
      </c>
    </row>
    <row r="35" spans="1:15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1" t="str">
        <f>+IF('PCC Benefit'!F35=0,"",('PCC Benefit'!F35/'PCC Costs'!F36))</f>
        <v/>
      </c>
      <c r="G35" s="94" t="str">
        <f>+IF('PCC Benefit'!G35=0,"",('PCC Benefit'!G35/'PCC Costs'!G36))</f>
        <v/>
      </c>
      <c r="H35" s="94">
        <f>+IF('PCC Benefit'!H35=0,"",('PCC Benefit'!H35/'PCC Costs'!J36))</f>
        <v>0.99900009990001004</v>
      </c>
      <c r="I35" s="94">
        <f>+IF('PCC Benefit'!I35=0,"",('PCC Benefit'!I35/'PCC Costs'!M36))</f>
        <v>1.1583001158300115</v>
      </c>
      <c r="J35" s="94" t="str">
        <f>+IF('PCC Benefit'!J35=0,"",('PCC Benefit'!J35/'PCC Costs'!P36))</f>
        <v/>
      </c>
      <c r="K35" s="94" t="str">
        <f>+IF('PCC Benefit'!K35=0,"",('PCC Benefit'!K35/'PCC Costs'!S36))</f>
        <v/>
      </c>
      <c r="L35" s="94" t="str">
        <f>+IF('PCC Benefit'!L35=0,"",('PCC Benefit'!L35/'PCC Costs'!V36))</f>
        <v/>
      </c>
      <c r="M35" s="87">
        <f>+IF('PCC Benefit'!M35=0,"",('PCC Benefit'!M35/'PCC Costs'!Y36))</f>
        <v>5.2426133999167703</v>
      </c>
      <c r="N35" s="94" t="str">
        <f>+IF('PCC Benefit'!N35=0,"",('PCC Benefit'!N35/'PCC Costs'!AB36))</f>
        <v/>
      </c>
      <c r="O35" s="94">
        <f>+IF('PCC Benefit'!O35=0,"",('PCC Benefit'!O35/'PCC Costs'!AE36))</f>
        <v>0.85149999999999992</v>
      </c>
    </row>
    <row r="36" spans="1:15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1" t="str">
        <f>+IF('PCC Benefit'!F36=0,"",('PCC Benefit'!F36/'PCC Costs'!F37))</f>
        <v/>
      </c>
      <c r="G36" s="94">
        <f>+IF('PCC Benefit'!G36=0,"",('PCC Benefit'!G36/'PCC Costs'!G37))</f>
        <v>2.1147619047619051</v>
      </c>
      <c r="H36" s="94">
        <f>+IF('PCC Benefit'!H36=0,"",('PCC Benefit'!H36/'PCC Costs'!J37))</f>
        <v>0.18232500004558125</v>
      </c>
      <c r="I36" s="94" t="str">
        <f>+IF('PCC Benefit'!I36=0,"",('PCC Benefit'!I36/'PCC Costs'!M37))</f>
        <v/>
      </c>
      <c r="J36" s="94">
        <f>+IF('PCC Benefit'!J36=0,"",('PCC Benefit'!J36/'PCC Costs'!P37))</f>
        <v>4.2647142857142856E-2</v>
      </c>
      <c r="K36" s="94">
        <f>+IF('PCC Benefit'!K36=0,"",('PCC Benefit'!K36/'PCC Costs'!S37))</f>
        <v>0.19157142857142856</v>
      </c>
      <c r="L36" s="94" t="str">
        <f>+IF('PCC Benefit'!L36=0,"",('PCC Benefit'!L36/'PCC Costs'!V37))</f>
        <v/>
      </c>
      <c r="M36" s="87">
        <f>+IF('PCC Benefit'!M36=0,"",('PCC Benefit'!M36/'PCC Costs'!Y37))</f>
        <v>8.677500000000002</v>
      </c>
      <c r="N36" s="94">
        <f>+IF('PCC Benefit'!N36=0,"",('PCC Benefit'!N36/'PCC Costs'!AB37))</f>
        <v>1.6684090909090905E-2</v>
      </c>
      <c r="O36" s="94" t="str">
        <f>+IF('PCC Benefit'!O36=0,"",('PCC Benefit'!O36/'PCC Costs'!AE37))</f>
        <v/>
      </c>
    </row>
    <row r="37" spans="1:15" x14ac:dyDescent="0.25">
      <c r="A37" s="111" t="s">
        <v>238</v>
      </c>
      <c r="B37" s="20">
        <v>71</v>
      </c>
      <c r="C37" s="89" t="s">
        <v>14</v>
      </c>
      <c r="D37" s="20">
        <v>6</v>
      </c>
      <c r="E37" s="17">
        <v>70.069999999999993</v>
      </c>
      <c r="F37" s="91" t="str">
        <f>+IF('PCC Benefit'!F37=0,"",('PCC Benefit'!F37/'PCC Costs'!F38))</f>
        <v/>
      </c>
      <c r="G37" s="94" t="str">
        <f>+IF('PCC Benefit'!G37=0,"",('PCC Benefit'!G37/'PCC Costs'!G38))</f>
        <v/>
      </c>
      <c r="H37" s="94" t="str">
        <f>+IF('PCC Benefit'!H37=0,"",('PCC Benefit'!H37/'PCC Costs'!J38))</f>
        <v/>
      </c>
      <c r="I37" s="94" t="str">
        <f>+IF('PCC Benefit'!I37=0,"",('PCC Benefit'!I37/'PCC Costs'!M38))</f>
        <v/>
      </c>
      <c r="J37" s="94">
        <f>+IF('PCC Benefit'!J37=0,"",('PCC Benefit'!J37/'PCC Costs'!P38))</f>
        <v>4.1265000000000003E-2</v>
      </c>
      <c r="K37" s="94">
        <f>+IF('PCC Benefit'!K37=0,"",('PCC Benefit'!K37/'PCC Costs'!S38))</f>
        <v>0.18902812499999999</v>
      </c>
      <c r="L37" s="94">
        <f>+IF('PCC Benefit'!L37=0,"",('PCC Benefit'!L37/'PCC Costs'!V38))</f>
        <v>1.3737375E-2</v>
      </c>
      <c r="M37" s="87">
        <f>+IF('PCC Benefit'!M37=0,"",('PCC Benefit'!M37/'PCC Costs'!Y38))</f>
        <v>3.5105357142857141</v>
      </c>
      <c r="N37" s="94">
        <f>+IF('PCC Benefit'!N37=0,"",('PCC Benefit'!N37/'PCC Costs'!AB38))</f>
        <v>1.6364423076923075E-2</v>
      </c>
      <c r="O37" s="94">
        <f>+IF('PCC Benefit'!O37=0,"",('PCC Benefit'!O37/'PCC Costs'!AE38))</f>
        <v>0.32861111111111113</v>
      </c>
    </row>
    <row r="38" spans="1:15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1" t="str">
        <f>+IF('PCC Benefit'!F38=0,"",('PCC Benefit'!F38/'PCC Costs'!F39))</f>
        <v/>
      </c>
      <c r="G38" s="94" t="str">
        <f>+IF('PCC Benefit'!G38=0,"",('PCC Benefit'!G38/'PCC Costs'!G39))</f>
        <v/>
      </c>
      <c r="H38" s="94" t="str">
        <f>+IF('PCC Benefit'!H38=0,"",('PCC Benefit'!H38/'PCC Costs'!J39))</f>
        <v/>
      </c>
      <c r="I38" s="94">
        <f>+IF('PCC Benefit'!I38=0,"",('PCC Benefit'!I38/'PCC Costs'!M39))</f>
        <v>0.35100000008775001</v>
      </c>
      <c r="J38" s="94">
        <f>+IF('PCC Benefit'!J38=0,"",('PCC Benefit'!J38/'PCC Costs'!P39))</f>
        <v>3.8629999999999998E-2</v>
      </c>
      <c r="K38" s="94">
        <f>+IF('PCC Benefit'!K38=0,"",('PCC Benefit'!K38/'PCC Costs'!S39))</f>
        <v>0.18015</v>
      </c>
      <c r="L38" s="94">
        <f>+IF('PCC Benefit'!L38=0,"",('PCC Benefit'!L38/'PCC Costs'!V39))</f>
        <v>1.5207749999999999E-2</v>
      </c>
      <c r="M38" s="87">
        <f>+IF('PCC Benefit'!M38=0,"",('PCC Benefit'!M38/'PCC Costs'!Y39))</f>
        <v>1.9597222222222221</v>
      </c>
      <c r="N38" s="94">
        <f>+IF('PCC Benefit'!N38=0,"",('PCC Benefit'!N38/'PCC Costs'!AB39))</f>
        <v>1.5555000000000001E-2</v>
      </c>
      <c r="O38" s="94" t="str">
        <f>+IF('PCC Benefit'!O38=0,"",('PCC Benefit'!O38/'PCC Costs'!AE39))</f>
        <v/>
      </c>
    </row>
    <row r="39" spans="1:15" x14ac:dyDescent="0.25">
      <c r="A3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zoomScale="90" zoomScaleNormal="90" workbookViewId="0">
      <selection sqref="A1:A38"/>
    </sheetView>
  </sheetViews>
  <sheetFormatPr defaultRowHeight="15" x14ac:dyDescent="0.25"/>
  <cols>
    <col min="1" max="1" width="34" style="2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7.85546875" style="20" customWidth="1"/>
    <col min="7" max="7" width="4.85546875" style="13" customWidth="1"/>
    <col min="8" max="8" width="6.28515625" style="20" customWidth="1"/>
    <col min="9" max="9" width="5.42578125" style="20" customWidth="1"/>
    <col min="10" max="10" width="4.85546875" style="20" customWidth="1"/>
    <col min="11" max="11" width="5.5703125" style="20" customWidth="1"/>
    <col min="12" max="12" width="6.7109375" style="20" customWidth="1"/>
    <col min="13" max="13" width="8.7109375" style="20" customWidth="1"/>
    <col min="14" max="14" width="6.42578125" style="20" customWidth="1"/>
    <col min="15" max="15" width="9.140625" style="20"/>
    <col min="16" max="16" width="7.28515625" style="20" customWidth="1"/>
    <col min="17" max="17" width="6.42578125" style="20" customWidth="1"/>
    <col min="18" max="18" width="6.7109375" style="11" customWidth="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46</v>
      </c>
      <c r="H1" s="2" t="s">
        <v>27</v>
      </c>
      <c r="I1" s="2" t="s">
        <v>144</v>
      </c>
      <c r="K1" s="20" t="s">
        <v>0</v>
      </c>
      <c r="L1" s="12" t="s">
        <v>129</v>
      </c>
      <c r="M1" s="20" t="s">
        <v>145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9">
        <v>100</v>
      </c>
      <c r="F2" s="9">
        <v>58.6</v>
      </c>
      <c r="G2" s="73" t="s">
        <v>24</v>
      </c>
      <c r="H2" s="9"/>
      <c r="I2" s="9">
        <v>0.5</v>
      </c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6">
        <v>98</v>
      </c>
      <c r="F3" s="9">
        <v>127.8</v>
      </c>
      <c r="G3" s="73" t="s">
        <v>24</v>
      </c>
      <c r="H3" s="9">
        <v>2</v>
      </c>
      <c r="I3" s="9">
        <v>1.5</v>
      </c>
      <c r="J3" s="20" t="s">
        <v>54</v>
      </c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74"/>
      <c r="Q3" s="11">
        <f t="shared" si="0"/>
        <v>0</v>
      </c>
      <c r="R3" s="20">
        <v>0.5</v>
      </c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6">
        <v>93</v>
      </c>
      <c r="F4" s="9">
        <v>253.2</v>
      </c>
      <c r="G4" s="73" t="s">
        <v>24</v>
      </c>
      <c r="H4" s="9">
        <v>7</v>
      </c>
      <c r="I4" s="9">
        <v>3.2</v>
      </c>
      <c r="J4" s="20" t="s">
        <v>54</v>
      </c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74"/>
      <c r="Q4" s="11">
        <f t="shared" si="0"/>
        <v>0</v>
      </c>
      <c r="R4" s="20">
        <v>0.5</v>
      </c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6">
        <v>88</v>
      </c>
      <c r="F5" s="9">
        <v>333.1</v>
      </c>
      <c r="G5" s="73" t="s">
        <v>24</v>
      </c>
      <c r="H5" s="9">
        <v>12</v>
      </c>
      <c r="I5" s="9">
        <v>4.5</v>
      </c>
      <c r="J5" s="20" t="s">
        <v>54</v>
      </c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74"/>
      <c r="Q5" s="11">
        <f t="shared" si="0"/>
        <v>0</v>
      </c>
      <c r="R5" s="20">
        <v>0.5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6">
        <v>93.05</v>
      </c>
      <c r="F6" s="9">
        <v>253.2</v>
      </c>
      <c r="G6" s="73" t="s">
        <v>24</v>
      </c>
      <c r="H6" s="9">
        <v>7</v>
      </c>
      <c r="I6" s="9">
        <v>3.2</v>
      </c>
      <c r="J6" s="20" t="s">
        <v>54</v>
      </c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74"/>
      <c r="Q6" s="11">
        <f t="shared" si="0"/>
        <v>0</v>
      </c>
      <c r="R6" s="20">
        <v>0.5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6">
        <v>83.91</v>
      </c>
      <c r="F7" s="9">
        <v>255.7</v>
      </c>
      <c r="G7" s="73" t="s">
        <v>24</v>
      </c>
      <c r="H7" s="9">
        <v>9</v>
      </c>
      <c r="I7" s="9">
        <v>4.2</v>
      </c>
      <c r="J7" s="20" t="s">
        <v>53</v>
      </c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74"/>
      <c r="Q7" s="11">
        <f t="shared" si="0"/>
        <v>0</v>
      </c>
      <c r="R7" s="20">
        <v>0.5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6">
        <v>67.930000000000007</v>
      </c>
      <c r="F8" s="9">
        <v>406</v>
      </c>
      <c r="G8" s="73" t="s">
        <v>24</v>
      </c>
      <c r="H8" s="9">
        <v>25</v>
      </c>
      <c r="I8" s="9">
        <v>8</v>
      </c>
      <c r="J8" s="20" t="s">
        <v>53</v>
      </c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74"/>
      <c r="Q8" s="11">
        <f t="shared" si="0"/>
        <v>0</v>
      </c>
      <c r="R8" s="20">
        <v>0.5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6">
        <v>86.460000000000008</v>
      </c>
      <c r="F9" s="9">
        <v>96.5</v>
      </c>
      <c r="G9" s="73" t="s">
        <v>24</v>
      </c>
      <c r="H9" s="9">
        <v>0</v>
      </c>
      <c r="I9" s="9">
        <v>1.9</v>
      </c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74"/>
      <c r="Q9" s="11">
        <f t="shared" si="0"/>
        <v>0</v>
      </c>
      <c r="R9" s="20">
        <v>0.5</v>
      </c>
    </row>
    <row r="10" spans="1:18" ht="30" x14ac:dyDescent="0.25">
      <c r="A10" s="111" t="s">
        <v>211</v>
      </c>
      <c r="B10" s="20">
        <v>63</v>
      </c>
      <c r="C10" s="5" t="s">
        <v>14</v>
      </c>
      <c r="D10" s="20">
        <v>4</v>
      </c>
      <c r="E10" s="16">
        <v>71.710000000000008</v>
      </c>
      <c r="F10" s="9">
        <v>262.39999999999998</v>
      </c>
      <c r="G10" s="73" t="s">
        <v>24</v>
      </c>
      <c r="H10" s="9">
        <v>14</v>
      </c>
      <c r="I10" s="9">
        <v>5.5</v>
      </c>
      <c r="J10" s="20" t="s">
        <v>53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74"/>
      <c r="Q10" s="11">
        <f t="shared" si="0"/>
        <v>0</v>
      </c>
      <c r="R10" s="20">
        <v>0.5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6">
        <v>60.26</v>
      </c>
      <c r="F11" s="9">
        <v>349.3</v>
      </c>
      <c r="G11" s="73" t="s">
        <v>24</v>
      </c>
      <c r="H11" s="9">
        <v>26</v>
      </c>
      <c r="I11" s="9">
        <v>8.6999999999999993</v>
      </c>
      <c r="J11" s="20" t="s">
        <v>53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74"/>
      <c r="Q11" s="11">
        <f t="shared" si="0"/>
        <v>0</v>
      </c>
      <c r="R11" s="20">
        <v>0.5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6">
        <v>80.989999999999995</v>
      </c>
      <c r="F12" s="9">
        <v>91.8</v>
      </c>
      <c r="G12" s="73" t="s">
        <v>24</v>
      </c>
      <c r="H12" s="9">
        <v>0</v>
      </c>
      <c r="I12" s="9">
        <v>2.2000000000000002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74"/>
      <c r="Q12" s="11">
        <f t="shared" si="0"/>
        <v>0</v>
      </c>
      <c r="R12" s="20">
        <v>0.5</v>
      </c>
    </row>
    <row r="13" spans="1:18" ht="30" x14ac:dyDescent="0.25">
      <c r="A13" s="111" t="s">
        <v>214</v>
      </c>
      <c r="B13" s="20">
        <v>63</v>
      </c>
      <c r="C13" s="5" t="s">
        <v>14</v>
      </c>
      <c r="D13" s="20">
        <v>8</v>
      </c>
      <c r="E13" s="16">
        <v>59.83</v>
      </c>
      <c r="F13" s="9">
        <v>273.5</v>
      </c>
      <c r="G13" s="73" t="s">
        <v>24</v>
      </c>
      <c r="H13" s="9">
        <v>21</v>
      </c>
      <c r="I13" s="9">
        <v>7.6</v>
      </c>
      <c r="J13" s="20" t="s">
        <v>53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74"/>
      <c r="Q13" s="11">
        <f t="shared" si="0"/>
        <v>0</v>
      </c>
      <c r="R13" s="20">
        <v>0.75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6">
        <v>41.72</v>
      </c>
      <c r="F14" s="9">
        <v>304.5</v>
      </c>
      <c r="G14" s="73" t="s">
        <v>24</v>
      </c>
      <c r="H14" s="9">
        <v>39</v>
      </c>
      <c r="I14" s="9">
        <v>11.4</v>
      </c>
      <c r="J14" s="20" t="s">
        <v>53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74"/>
      <c r="Q14" s="11">
        <f t="shared" si="0"/>
        <v>0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6">
        <v>91.89</v>
      </c>
      <c r="F15" s="9">
        <v>95</v>
      </c>
      <c r="G15" s="73" t="s">
        <v>24</v>
      </c>
      <c r="H15" s="9">
        <v>0</v>
      </c>
      <c r="I15" s="9">
        <v>1.5</v>
      </c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74"/>
      <c r="Q15" s="11">
        <f t="shared" si="0"/>
        <v>0</v>
      </c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6">
        <v>85.17</v>
      </c>
      <c r="F16" s="9">
        <v>221.9</v>
      </c>
      <c r="G16" s="73" t="s">
        <v>24</v>
      </c>
      <c r="H16" s="9">
        <v>7</v>
      </c>
      <c r="I16" s="9">
        <v>3.7</v>
      </c>
      <c r="J16" s="20" t="s">
        <v>53</v>
      </c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74"/>
      <c r="Q16" s="11">
        <f t="shared" si="0"/>
        <v>0</v>
      </c>
      <c r="R16" s="20"/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6">
        <v>77.19</v>
      </c>
      <c r="F17" s="9">
        <v>315.60000000000002</v>
      </c>
      <c r="G17" s="73" t="s">
        <v>24</v>
      </c>
      <c r="H17" s="9">
        <v>15</v>
      </c>
      <c r="I17" s="9">
        <v>5.7</v>
      </c>
      <c r="J17" s="20" t="s">
        <v>53</v>
      </c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74"/>
      <c r="Q17" s="11">
        <f t="shared" si="0"/>
        <v>0</v>
      </c>
      <c r="R17" s="20"/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6">
        <v>79.260000000000005</v>
      </c>
      <c r="F18" s="9">
        <v>88.6</v>
      </c>
      <c r="G18" s="73" t="s">
        <v>24</v>
      </c>
      <c r="H18" s="9">
        <v>0</v>
      </c>
      <c r="I18" s="9">
        <v>2.2999999999999998</v>
      </c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74"/>
      <c r="Q18" s="11">
        <f t="shared" si="0"/>
        <v>0</v>
      </c>
      <c r="R18" s="20"/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6">
        <v>68.14</v>
      </c>
      <c r="F19" s="9">
        <v>203.5</v>
      </c>
      <c r="G19" s="73" t="s">
        <v>24</v>
      </c>
      <c r="H19" s="9">
        <v>11</v>
      </c>
      <c r="I19" s="9">
        <v>5.3</v>
      </c>
      <c r="J19" s="20" t="s">
        <v>53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74"/>
      <c r="Q19" s="11">
        <f t="shared" si="0"/>
        <v>0</v>
      </c>
      <c r="R19" s="20">
        <v>0.5</v>
      </c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6">
        <v>54.42</v>
      </c>
      <c r="F20" s="9">
        <v>269.5</v>
      </c>
      <c r="G20" s="73" t="s">
        <v>24</v>
      </c>
      <c r="H20" s="9">
        <v>25</v>
      </c>
      <c r="I20" s="9">
        <v>8.6999999999999993</v>
      </c>
      <c r="J20" s="20" t="s">
        <v>53</v>
      </c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74"/>
      <c r="Q20" s="11">
        <f t="shared" si="0"/>
        <v>0</v>
      </c>
      <c r="R20" s="20">
        <v>0.5</v>
      </c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6">
        <v>82.8</v>
      </c>
      <c r="F21" s="9">
        <v>93.7</v>
      </c>
      <c r="G21" s="73" t="s">
        <v>24</v>
      </c>
      <c r="H21" s="9">
        <v>0</v>
      </c>
      <c r="I21" s="9">
        <v>2</v>
      </c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74"/>
      <c r="Q21" s="11">
        <f t="shared" si="0"/>
        <v>0</v>
      </c>
      <c r="R21" s="20">
        <v>0.5</v>
      </c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6">
        <v>72.94</v>
      </c>
      <c r="F22" s="9">
        <v>216.2</v>
      </c>
      <c r="G22" s="73" t="s">
        <v>24</v>
      </c>
      <c r="H22" s="9">
        <v>10</v>
      </c>
      <c r="I22" s="9">
        <v>4.8</v>
      </c>
      <c r="J22" s="20" t="s">
        <v>53</v>
      </c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74"/>
      <c r="Q22" s="11">
        <f t="shared" si="0"/>
        <v>0</v>
      </c>
      <c r="R22" s="20">
        <v>0.5</v>
      </c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85">
        <v>60.14</v>
      </c>
      <c r="F23" s="12">
        <v>0</v>
      </c>
      <c r="G23" s="12"/>
      <c r="H23" s="12"/>
      <c r="I23" s="12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74"/>
      <c r="Q23" s="11">
        <f t="shared" si="0"/>
        <v>0</v>
      </c>
      <c r="R23" s="20">
        <v>0.5</v>
      </c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6">
        <v>67.61</v>
      </c>
      <c r="F24" s="9">
        <v>68.7</v>
      </c>
      <c r="G24" s="73" t="s">
        <v>24</v>
      </c>
      <c r="H24" s="9">
        <v>0</v>
      </c>
      <c r="I24" s="9">
        <v>2.6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74"/>
      <c r="Q24" s="11">
        <f t="shared" si="0"/>
        <v>0</v>
      </c>
      <c r="R24" s="20">
        <v>0.5</v>
      </c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6">
        <v>53.09</v>
      </c>
      <c r="F25" s="9">
        <v>145.80000000000001</v>
      </c>
      <c r="G25" s="73" t="s">
        <v>24</v>
      </c>
      <c r="H25" s="9">
        <v>15</v>
      </c>
      <c r="I25" s="9">
        <v>6.3</v>
      </c>
      <c r="J25" s="20" t="s">
        <v>53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74"/>
      <c r="Q25" s="11">
        <f t="shared" si="0"/>
        <v>0</v>
      </c>
      <c r="R25" s="20">
        <v>0.5</v>
      </c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85">
        <v>39.090000000000003</v>
      </c>
      <c r="F26" s="12">
        <v>0</v>
      </c>
      <c r="G26" s="12"/>
      <c r="H26" s="12"/>
      <c r="I26" s="12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74"/>
      <c r="Q26" s="11">
        <f t="shared" si="0"/>
        <v>0</v>
      </c>
      <c r="R26" s="20">
        <v>0.5</v>
      </c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85">
        <v>86.34</v>
      </c>
      <c r="F27" s="12">
        <v>0</v>
      </c>
      <c r="G27" s="12"/>
      <c r="H27" s="12"/>
      <c r="I27" s="12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74"/>
      <c r="Q27" s="11">
        <f t="shared" si="0"/>
        <v>0</v>
      </c>
      <c r="R27" s="20">
        <v>0.5</v>
      </c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6">
        <v>71</v>
      </c>
      <c r="F28" s="9">
        <v>273.5</v>
      </c>
      <c r="G28" s="73" t="s">
        <v>24</v>
      </c>
      <c r="H28" s="9">
        <v>15</v>
      </c>
      <c r="I28" s="9">
        <v>5.8</v>
      </c>
      <c r="J28" s="9" t="s">
        <v>53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74"/>
      <c r="Q28" s="11">
        <f t="shared" si="0"/>
        <v>0</v>
      </c>
      <c r="R28" s="20">
        <v>0.5</v>
      </c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85">
        <v>48.24</v>
      </c>
      <c r="F29" s="12">
        <v>0</v>
      </c>
      <c r="G29" s="12"/>
      <c r="H29" s="12"/>
      <c r="I29" s="12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74"/>
      <c r="Q29" s="11">
        <f t="shared" si="0"/>
        <v>0</v>
      </c>
      <c r="R29" s="20">
        <v>0.5</v>
      </c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85">
        <v>82</v>
      </c>
      <c r="F30" s="12">
        <v>0</v>
      </c>
      <c r="G30" s="12"/>
      <c r="H30" s="12"/>
      <c r="I30" s="12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74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85">
        <v>62.14</v>
      </c>
      <c r="F31" s="12">
        <v>0</v>
      </c>
      <c r="G31" s="12"/>
      <c r="H31" s="12"/>
      <c r="I31" s="12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74"/>
      <c r="Q31" s="11">
        <f t="shared" si="0"/>
        <v>0</v>
      </c>
      <c r="R31" s="20">
        <v>0.75</v>
      </c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85">
        <v>33.239999999999995</v>
      </c>
      <c r="F32" s="12">
        <v>0</v>
      </c>
      <c r="G32" s="12"/>
      <c r="H32" s="12"/>
      <c r="I32" s="12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74"/>
      <c r="Q32" s="11">
        <f t="shared" si="0"/>
        <v>0</v>
      </c>
      <c r="R32" s="20"/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6">
        <v>91.53</v>
      </c>
      <c r="F33" s="9">
        <v>266.7</v>
      </c>
      <c r="G33" s="73" t="s">
        <v>24</v>
      </c>
      <c r="H33" s="9">
        <v>8</v>
      </c>
      <c r="I33" s="9">
        <v>3.4</v>
      </c>
      <c r="J33" s="20" t="s">
        <v>54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7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6">
        <v>85.66</v>
      </c>
      <c r="F34" s="9">
        <v>206.6</v>
      </c>
      <c r="G34" s="73" t="s">
        <v>24</v>
      </c>
      <c r="H34" s="9">
        <v>6</v>
      </c>
      <c r="I34" s="9">
        <v>3.4</v>
      </c>
      <c r="J34" s="20" t="s">
        <v>53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74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85">
        <v>73.92</v>
      </c>
      <c r="F35" s="12">
        <v>0</v>
      </c>
      <c r="G35" s="12"/>
      <c r="H35" s="12"/>
      <c r="I35" s="12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74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6">
        <v>80.460000000000008</v>
      </c>
      <c r="F36" s="9">
        <v>444.1</v>
      </c>
      <c r="G36" s="73" t="s">
        <v>24</v>
      </c>
      <c r="H36" s="9">
        <v>20</v>
      </c>
      <c r="I36" s="9">
        <v>6.8</v>
      </c>
      <c r="J36" s="20" t="s">
        <v>54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74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6">
        <v>70.069999999999993</v>
      </c>
      <c r="F37" s="20">
        <v>0</v>
      </c>
      <c r="G37" s="20"/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7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6">
        <v>50.89</v>
      </c>
      <c r="F38" s="20">
        <v>0</v>
      </c>
      <c r="G38" s="20"/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74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C39" s="5"/>
      <c r="E39" s="16"/>
      <c r="G39" s="20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74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C40" s="5"/>
      <c r="E40" s="16"/>
      <c r="G40" s="20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74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74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74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74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74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74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74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74"/>
      <c r="Q47" s="11">
        <f t="shared" si="4"/>
        <v>0</v>
      </c>
      <c r="R47" s="20">
        <v>0.75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74"/>
      <c r="Q48" s="11">
        <f t="shared" si="4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86</v>
      </c>
      <c r="N49" s="20">
        <f t="shared" si="3"/>
        <v>1.2999999999999998</v>
      </c>
      <c r="O49" s="20">
        <v>0.5</v>
      </c>
      <c r="P49" s="74">
        <v>14.25</v>
      </c>
      <c r="Q49" s="11">
        <f t="shared" si="4"/>
        <v>7.4499999999999957</v>
      </c>
      <c r="R49" s="20"/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85.35</v>
      </c>
      <c r="N50" s="20">
        <f t="shared" si="3"/>
        <v>1.2999999999999998</v>
      </c>
      <c r="O50" s="20">
        <v>0.5</v>
      </c>
      <c r="P50" s="74"/>
      <c r="Q50" s="11">
        <f t="shared" si="4"/>
        <v>7.7749999999999915</v>
      </c>
      <c r="R50" s="20"/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84.699999999999989</v>
      </c>
      <c r="N51" s="20">
        <f t="shared" si="3"/>
        <v>1.2999999999999998</v>
      </c>
      <c r="O51" s="20">
        <v>0.5</v>
      </c>
      <c r="P51" s="74"/>
      <c r="Q51" s="11">
        <f t="shared" si="4"/>
        <v>8.0999999999999872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83.974999999999994</v>
      </c>
      <c r="N52" s="20">
        <f>+N47+0.15</f>
        <v>1.4499999999999997</v>
      </c>
      <c r="O52" s="20">
        <v>0.5</v>
      </c>
      <c r="P52" s="74"/>
      <c r="Q52" s="11">
        <f t="shared" si="4"/>
        <v>8.4624999999999915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83.25</v>
      </c>
      <c r="N53" s="20">
        <f t="shared" si="3"/>
        <v>1.4499999999999997</v>
      </c>
      <c r="O53" s="20">
        <v>0.5</v>
      </c>
      <c r="P53" s="74"/>
      <c r="Q53" s="11">
        <f t="shared" si="4"/>
        <v>8.8249999999999957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82.525000000000006</v>
      </c>
      <c r="N54" s="20">
        <f t="shared" si="3"/>
        <v>1.4499999999999997</v>
      </c>
      <c r="O54" s="20">
        <v>0.5</v>
      </c>
      <c r="P54" s="74"/>
      <c r="Q54" s="11">
        <f t="shared" si="4"/>
        <v>9.1875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81.800000000000011</v>
      </c>
      <c r="N55" s="20">
        <f t="shared" si="3"/>
        <v>1.4499999999999997</v>
      </c>
      <c r="O55" s="20">
        <v>0.5</v>
      </c>
      <c r="P55" s="74"/>
      <c r="Q55" s="11">
        <f t="shared" si="4"/>
        <v>9.5500000000000043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81.075000000000017</v>
      </c>
      <c r="N56" s="20">
        <f t="shared" si="3"/>
        <v>1.4499999999999997</v>
      </c>
      <c r="O56" s="20">
        <v>0.5</v>
      </c>
      <c r="P56" s="74"/>
      <c r="Q56" s="11">
        <f t="shared" si="4"/>
        <v>9.9125000000000085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80.27500000000002</v>
      </c>
      <c r="N57" s="20">
        <f>+N52+0.15</f>
        <v>1.5999999999999996</v>
      </c>
      <c r="O57" s="20">
        <v>0.5</v>
      </c>
      <c r="P57" s="74"/>
      <c r="Q57" s="11">
        <f t="shared" si="4"/>
        <v>10.312500000000011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79.475000000000023</v>
      </c>
      <c r="N58" s="20">
        <f t="shared" si="3"/>
        <v>1.5999999999999996</v>
      </c>
      <c r="O58" s="20">
        <v>0.5</v>
      </c>
      <c r="P58" s="74"/>
      <c r="Q58" s="11">
        <f t="shared" si="4"/>
        <v>10.712500000000013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78.675000000000026</v>
      </c>
      <c r="N59" s="20">
        <f t="shared" si="3"/>
        <v>1.5999999999999996</v>
      </c>
      <c r="O59" s="20">
        <v>0.5</v>
      </c>
      <c r="P59" s="74"/>
      <c r="Q59" s="11">
        <f t="shared" si="4"/>
        <v>11.112500000000015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77.875000000000028</v>
      </c>
      <c r="N60" s="20">
        <f t="shared" si="3"/>
        <v>1.5999999999999996</v>
      </c>
      <c r="O60" s="20">
        <v>0.5</v>
      </c>
      <c r="P60" s="74"/>
      <c r="Q60" s="11">
        <f t="shared" si="4"/>
        <v>11.512500000000017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76.675000000000026</v>
      </c>
      <c r="N61" s="20">
        <f t="shared" si="3"/>
        <v>1.5999999999999996</v>
      </c>
      <c r="O61" s="20">
        <v>0.75</v>
      </c>
      <c r="P61" s="74"/>
      <c r="Q61" s="11">
        <f t="shared" si="4"/>
        <v>11.712500000000016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74.925000000000026</v>
      </c>
      <c r="N62" s="20">
        <f>+N57+0.15</f>
        <v>1.7499999999999996</v>
      </c>
      <c r="O62" s="20">
        <v>1</v>
      </c>
      <c r="P62" s="74"/>
      <c r="Q62" s="11">
        <f t="shared" si="4"/>
        <v>11.712500000000016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73.175000000000026</v>
      </c>
      <c r="N63" s="20">
        <f t="shared" si="3"/>
        <v>1.7499999999999996</v>
      </c>
      <c r="O63" s="20">
        <v>1</v>
      </c>
      <c r="P63" s="74"/>
      <c r="Q63" s="11">
        <f t="shared" si="4"/>
        <v>11.712500000000016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71.425000000000026</v>
      </c>
      <c r="N64" s="20">
        <f t="shared" si="3"/>
        <v>1.7499999999999996</v>
      </c>
      <c r="O64" s="20">
        <v>1</v>
      </c>
      <c r="P64" s="74"/>
      <c r="Q64" s="11">
        <f t="shared" si="4"/>
        <v>11.712500000000016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69.675000000000026</v>
      </c>
      <c r="N65" s="20">
        <f t="shared" si="3"/>
        <v>1.7499999999999996</v>
      </c>
      <c r="O65" s="20">
        <v>1</v>
      </c>
      <c r="P65" s="74"/>
      <c r="Q65" s="11">
        <f t="shared" ref="Q65:Q104" si="7">+(M65-L65)/2</f>
        <v>11.712500000000016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67.925000000000026</v>
      </c>
      <c r="N66" s="20">
        <f t="shared" si="3"/>
        <v>1.7499999999999996</v>
      </c>
      <c r="O66" s="20">
        <v>1</v>
      </c>
      <c r="P66" s="74"/>
      <c r="Q66" s="11">
        <f t="shared" si="7"/>
        <v>11.712500000000016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66.02500000000002</v>
      </c>
      <c r="N67" s="20">
        <f>+N62+0.15</f>
        <v>1.8999999999999995</v>
      </c>
      <c r="O67" s="20">
        <v>1</v>
      </c>
      <c r="P67" s="74"/>
      <c r="Q67" s="11">
        <f t="shared" si="7"/>
        <v>11.712500000000013</v>
      </c>
    </row>
    <row r="68" spans="11:17" x14ac:dyDescent="0.25">
      <c r="K68" s="20">
        <v>33</v>
      </c>
      <c r="L68" s="20">
        <f t="shared" si="2"/>
        <v>40.699999999999996</v>
      </c>
      <c r="M68" s="20">
        <f t="shared" si="6"/>
        <v>64.125000000000014</v>
      </c>
      <c r="N68" s="20">
        <f t="shared" si="3"/>
        <v>1.8999999999999995</v>
      </c>
      <c r="O68" s="20">
        <v>1</v>
      </c>
      <c r="P68" s="74"/>
      <c r="Q68" s="11">
        <f t="shared" si="7"/>
        <v>11.712500000000009</v>
      </c>
    </row>
    <row r="69" spans="11:17" x14ac:dyDescent="0.25">
      <c r="K69" s="20">
        <v>33.5</v>
      </c>
      <c r="L69" s="9">
        <v>40</v>
      </c>
      <c r="M69" s="9">
        <f t="shared" si="6"/>
        <v>62.225000000000016</v>
      </c>
      <c r="N69" s="9">
        <f t="shared" si="3"/>
        <v>1.8999999999999995</v>
      </c>
      <c r="O69" s="20">
        <v>1</v>
      </c>
      <c r="P69" s="74"/>
      <c r="Q69" s="82">
        <f t="shared" si="7"/>
        <v>11.112500000000008</v>
      </c>
    </row>
    <row r="70" spans="11:17" x14ac:dyDescent="0.25">
      <c r="K70" s="20">
        <v>34</v>
      </c>
      <c r="L70" s="20">
        <v>40</v>
      </c>
      <c r="M70" s="20">
        <f t="shared" si="6"/>
        <v>60.325000000000017</v>
      </c>
      <c r="N70" s="20">
        <f t="shared" si="3"/>
        <v>1.8999999999999995</v>
      </c>
      <c r="O70" s="20">
        <v>1</v>
      </c>
      <c r="P70" s="74"/>
      <c r="Q70" s="11">
        <f t="shared" si="7"/>
        <v>10.162500000000009</v>
      </c>
    </row>
    <row r="71" spans="11:17" x14ac:dyDescent="0.25">
      <c r="K71" s="20">
        <v>34.5</v>
      </c>
      <c r="L71" s="20">
        <v>40</v>
      </c>
      <c r="M71" s="20">
        <f t="shared" si="6"/>
        <v>58.425000000000018</v>
      </c>
      <c r="N71" s="20">
        <f t="shared" si="3"/>
        <v>1.8999999999999995</v>
      </c>
      <c r="O71" s="20">
        <v>1</v>
      </c>
      <c r="P71" s="74"/>
      <c r="Q71" s="11">
        <f t="shared" si="7"/>
        <v>9.2125000000000092</v>
      </c>
    </row>
    <row r="72" spans="11:17" x14ac:dyDescent="0.25">
      <c r="K72" s="20">
        <v>35</v>
      </c>
      <c r="L72" s="20">
        <v>40</v>
      </c>
      <c r="M72" s="20">
        <f t="shared" si="6"/>
        <v>56.375000000000021</v>
      </c>
      <c r="N72" s="20">
        <f>+N67+0.15</f>
        <v>2.0499999999999994</v>
      </c>
      <c r="O72" s="20">
        <v>1</v>
      </c>
      <c r="P72" s="74"/>
      <c r="Q72" s="11">
        <f t="shared" si="7"/>
        <v>8.1875000000000107</v>
      </c>
    </row>
    <row r="73" spans="11:17" x14ac:dyDescent="0.25">
      <c r="K73" s="20">
        <v>35.5</v>
      </c>
      <c r="L73" s="20">
        <v>40</v>
      </c>
      <c r="M73" s="20">
        <f t="shared" si="6"/>
        <v>54.325000000000024</v>
      </c>
      <c r="N73" s="20">
        <f t="shared" si="3"/>
        <v>2.0499999999999994</v>
      </c>
      <c r="O73" s="20">
        <v>1</v>
      </c>
      <c r="P73" s="74"/>
      <c r="Q73" s="11">
        <f t="shared" si="7"/>
        <v>7.1625000000000121</v>
      </c>
    </row>
    <row r="74" spans="11:17" x14ac:dyDescent="0.25">
      <c r="K74" s="20">
        <v>36</v>
      </c>
      <c r="L74" s="20">
        <v>40</v>
      </c>
      <c r="M74" s="20">
        <f t="shared" si="6"/>
        <v>52.275000000000027</v>
      </c>
      <c r="N74" s="20">
        <f t="shared" si="3"/>
        <v>2.0499999999999994</v>
      </c>
      <c r="O74" s="20">
        <v>1</v>
      </c>
      <c r="P74" s="74"/>
      <c r="Q74" s="11">
        <f t="shared" si="7"/>
        <v>6.1375000000000135</v>
      </c>
    </row>
    <row r="75" spans="11:17" x14ac:dyDescent="0.25">
      <c r="K75" s="20">
        <v>36.5</v>
      </c>
      <c r="L75" s="20">
        <v>40</v>
      </c>
      <c r="M75" s="20">
        <f t="shared" si="6"/>
        <v>50.22500000000003</v>
      </c>
      <c r="N75" s="20">
        <f t="shared" si="3"/>
        <v>2.0499999999999994</v>
      </c>
      <c r="O75" s="20">
        <v>1</v>
      </c>
      <c r="P75" s="74"/>
      <c r="Q75" s="11">
        <f t="shared" si="7"/>
        <v>5.1125000000000149</v>
      </c>
    </row>
    <row r="76" spans="11:17" x14ac:dyDescent="0.25">
      <c r="K76" s="20">
        <v>37</v>
      </c>
      <c r="L76" s="20">
        <v>40</v>
      </c>
      <c r="M76" s="20">
        <f t="shared" si="6"/>
        <v>48.175000000000033</v>
      </c>
      <c r="N76" s="20">
        <f t="shared" si="3"/>
        <v>2.0499999999999994</v>
      </c>
      <c r="O76" s="20">
        <v>1</v>
      </c>
      <c r="P76" s="74"/>
      <c r="Q76" s="11">
        <f t="shared" si="7"/>
        <v>4.0875000000000163</v>
      </c>
    </row>
    <row r="77" spans="11:17" x14ac:dyDescent="0.25">
      <c r="K77" s="20">
        <v>37.5</v>
      </c>
      <c r="L77" s="20">
        <v>40</v>
      </c>
      <c r="M77" s="20">
        <f t="shared" si="6"/>
        <v>45.975000000000037</v>
      </c>
      <c r="N77" s="20">
        <f>+N72+0.15</f>
        <v>2.1999999999999993</v>
      </c>
      <c r="O77" s="20">
        <v>1</v>
      </c>
      <c r="P77" s="74"/>
      <c r="Q77" s="11">
        <f t="shared" si="7"/>
        <v>2.9875000000000185</v>
      </c>
    </row>
    <row r="78" spans="11:17" x14ac:dyDescent="0.25">
      <c r="K78" s="20">
        <v>38</v>
      </c>
      <c r="L78" s="20">
        <v>40</v>
      </c>
      <c r="M78" s="20">
        <f t="shared" si="6"/>
        <v>43.775000000000034</v>
      </c>
      <c r="N78" s="20">
        <f t="shared" si="3"/>
        <v>2.1999999999999993</v>
      </c>
      <c r="O78" s="20">
        <v>1</v>
      </c>
      <c r="P78" s="74"/>
      <c r="Q78" s="11">
        <f t="shared" si="7"/>
        <v>1.8875000000000171</v>
      </c>
    </row>
    <row r="79" spans="11:17" x14ac:dyDescent="0.25">
      <c r="K79" s="20">
        <v>38.5</v>
      </c>
      <c r="L79" s="20">
        <v>40</v>
      </c>
      <c r="M79" s="20">
        <f t="shared" si="6"/>
        <v>41.575000000000031</v>
      </c>
      <c r="N79" s="20">
        <f t="shared" si="3"/>
        <v>2.1999999999999993</v>
      </c>
      <c r="O79" s="20">
        <v>1</v>
      </c>
      <c r="P79" s="74"/>
      <c r="Q79" s="11">
        <f t="shared" si="7"/>
        <v>0.78750000000001563</v>
      </c>
    </row>
    <row r="80" spans="11:17" x14ac:dyDescent="0.25">
      <c r="K80" s="20">
        <v>39</v>
      </c>
      <c r="L80" s="20">
        <v>40</v>
      </c>
      <c r="M80" s="20">
        <f t="shared" si="6"/>
        <v>39.375000000000028</v>
      </c>
      <c r="N80" s="20">
        <f t="shared" si="3"/>
        <v>2.1999999999999993</v>
      </c>
      <c r="O80" s="20">
        <v>1</v>
      </c>
      <c r="P80" s="74"/>
      <c r="Q80" s="11">
        <f t="shared" si="7"/>
        <v>-0.31249999999998579</v>
      </c>
    </row>
    <row r="81" spans="11:17" x14ac:dyDescent="0.25">
      <c r="K81" s="20">
        <v>39.5</v>
      </c>
      <c r="L81" s="20">
        <v>40</v>
      </c>
      <c r="M81" s="20">
        <f t="shared" si="6"/>
        <v>37.175000000000026</v>
      </c>
      <c r="N81" s="20">
        <f t="shared" si="3"/>
        <v>2.1999999999999993</v>
      </c>
      <c r="O81" s="20">
        <v>1</v>
      </c>
      <c r="P81" s="74"/>
      <c r="Q81" s="11">
        <f t="shared" si="7"/>
        <v>-1.4124999999999872</v>
      </c>
    </row>
    <row r="82" spans="11:17" x14ac:dyDescent="0.25">
      <c r="K82" s="20">
        <v>40</v>
      </c>
      <c r="L82" s="20">
        <v>40</v>
      </c>
      <c r="M82" s="20">
        <f t="shared" si="6"/>
        <v>34.825000000000024</v>
      </c>
      <c r="N82" s="20">
        <f>+N77+0.15</f>
        <v>2.3499999999999992</v>
      </c>
      <c r="O82" s="20">
        <v>1</v>
      </c>
      <c r="P82" s="74"/>
      <c r="Q82" s="11">
        <f t="shared" si="7"/>
        <v>-2.5874999999999879</v>
      </c>
    </row>
    <row r="83" spans="11:17" x14ac:dyDescent="0.25">
      <c r="K83" s="20">
        <v>40.5</v>
      </c>
      <c r="L83" s="20">
        <v>40</v>
      </c>
      <c r="M83" s="20">
        <f t="shared" si="6"/>
        <v>32.475000000000023</v>
      </c>
      <c r="N83" s="20">
        <f t="shared" ref="N83:N106" si="8">+N78+0.15</f>
        <v>2.3499999999999992</v>
      </c>
      <c r="O83" s="20">
        <v>1</v>
      </c>
      <c r="P83" s="74"/>
      <c r="Q83" s="11">
        <f t="shared" si="7"/>
        <v>-3.7624999999999886</v>
      </c>
    </row>
    <row r="84" spans="11:17" x14ac:dyDescent="0.25">
      <c r="K84" s="20">
        <v>41</v>
      </c>
      <c r="L84" s="20">
        <v>40</v>
      </c>
      <c r="M84" s="20">
        <f t="shared" si="6"/>
        <v>30.125000000000025</v>
      </c>
      <c r="N84" s="20">
        <f t="shared" si="8"/>
        <v>2.3499999999999992</v>
      </c>
      <c r="O84" s="20">
        <v>1</v>
      </c>
      <c r="P84" s="74"/>
      <c r="Q84" s="11">
        <f t="shared" si="7"/>
        <v>-4.9374999999999876</v>
      </c>
    </row>
    <row r="85" spans="11:17" x14ac:dyDescent="0.25">
      <c r="K85" s="20">
        <v>41.5</v>
      </c>
      <c r="L85" s="20">
        <v>40</v>
      </c>
      <c r="M85" s="20">
        <f t="shared" si="6"/>
        <v>27.775000000000027</v>
      </c>
      <c r="N85" s="20">
        <f t="shared" si="8"/>
        <v>2.3499999999999992</v>
      </c>
      <c r="O85" s="20">
        <v>1</v>
      </c>
      <c r="P85" s="74"/>
      <c r="Q85" s="11">
        <f t="shared" si="7"/>
        <v>-6.1124999999999865</v>
      </c>
    </row>
    <row r="86" spans="11:17" x14ac:dyDescent="0.25">
      <c r="K86" s="20">
        <v>42</v>
      </c>
      <c r="L86" s="20">
        <v>40</v>
      </c>
      <c r="M86" s="20">
        <f t="shared" si="6"/>
        <v>25.425000000000029</v>
      </c>
      <c r="N86" s="20">
        <f t="shared" si="8"/>
        <v>2.3499999999999992</v>
      </c>
      <c r="O86" s="20">
        <v>1</v>
      </c>
      <c r="P86" s="74"/>
      <c r="Q86" s="11">
        <f t="shared" si="7"/>
        <v>-7.2874999999999854</v>
      </c>
    </row>
    <row r="87" spans="11:17" x14ac:dyDescent="0.25">
      <c r="K87" s="20">
        <v>42.5</v>
      </c>
      <c r="L87" s="20">
        <v>40</v>
      </c>
      <c r="M87" s="20">
        <f t="shared" si="6"/>
        <v>22.925000000000029</v>
      </c>
      <c r="N87" s="20">
        <f>+N82+0.15</f>
        <v>2.4999999999999991</v>
      </c>
      <c r="O87" s="20">
        <v>1</v>
      </c>
      <c r="P87" s="74"/>
      <c r="Q87" s="11">
        <f t="shared" si="7"/>
        <v>-8.5374999999999854</v>
      </c>
    </row>
    <row r="88" spans="11:17" x14ac:dyDescent="0.25">
      <c r="K88" s="20">
        <v>43</v>
      </c>
      <c r="L88" s="20">
        <v>40</v>
      </c>
      <c r="M88" s="20">
        <f t="shared" si="6"/>
        <v>20.425000000000029</v>
      </c>
      <c r="N88" s="20">
        <f t="shared" si="8"/>
        <v>2.4999999999999991</v>
      </c>
      <c r="O88" s="20">
        <v>1</v>
      </c>
      <c r="P88" s="74"/>
      <c r="Q88" s="11">
        <f t="shared" si="7"/>
        <v>-9.7874999999999854</v>
      </c>
    </row>
    <row r="89" spans="11:17" x14ac:dyDescent="0.25">
      <c r="K89" s="20">
        <v>43.5</v>
      </c>
      <c r="L89" s="20">
        <v>40</v>
      </c>
      <c r="M89" s="20">
        <f t="shared" si="6"/>
        <v>17.925000000000029</v>
      </c>
      <c r="N89" s="20">
        <f t="shared" si="8"/>
        <v>2.4999999999999991</v>
      </c>
      <c r="O89" s="20">
        <v>1</v>
      </c>
      <c r="P89" s="74"/>
      <c r="Q89" s="11">
        <f t="shared" si="7"/>
        <v>-11.037499999999985</v>
      </c>
    </row>
    <row r="90" spans="11:17" x14ac:dyDescent="0.25">
      <c r="K90" s="20">
        <v>44</v>
      </c>
      <c r="L90" s="20">
        <v>40</v>
      </c>
      <c r="M90" s="20">
        <f t="shared" si="6"/>
        <v>15.425000000000029</v>
      </c>
      <c r="N90" s="20">
        <f t="shared" si="8"/>
        <v>2.4999999999999991</v>
      </c>
      <c r="O90" s="20">
        <v>1</v>
      </c>
      <c r="P90" s="74"/>
      <c r="Q90" s="11">
        <f t="shared" si="7"/>
        <v>-12.287499999999985</v>
      </c>
    </row>
    <row r="91" spans="11:17" x14ac:dyDescent="0.25">
      <c r="K91" s="20">
        <v>44.5</v>
      </c>
      <c r="L91" s="20">
        <v>40</v>
      </c>
      <c r="M91" s="20">
        <f t="shared" si="6"/>
        <v>12.925000000000029</v>
      </c>
      <c r="N91" s="20">
        <f t="shared" si="8"/>
        <v>2.4999999999999991</v>
      </c>
      <c r="O91" s="20">
        <v>1</v>
      </c>
      <c r="P91" s="74"/>
      <c r="Q91" s="11">
        <f t="shared" si="7"/>
        <v>-13.537499999999985</v>
      </c>
    </row>
    <row r="92" spans="11:17" x14ac:dyDescent="0.25">
      <c r="K92" s="20">
        <v>45</v>
      </c>
      <c r="L92" s="20">
        <v>40</v>
      </c>
      <c r="M92" s="20">
        <f t="shared" si="6"/>
        <v>10.275000000000031</v>
      </c>
      <c r="N92" s="20">
        <f>+N87+0.15</f>
        <v>2.649999999999999</v>
      </c>
      <c r="O92" s="20">
        <v>1</v>
      </c>
      <c r="P92" s="74"/>
      <c r="Q92" s="11">
        <f t="shared" si="7"/>
        <v>-14.862499999999985</v>
      </c>
    </row>
    <row r="93" spans="11:17" x14ac:dyDescent="0.25">
      <c r="K93" s="20">
        <v>45.5</v>
      </c>
      <c r="L93" s="20">
        <v>40</v>
      </c>
      <c r="M93" s="20">
        <f t="shared" si="6"/>
        <v>7.625000000000032</v>
      </c>
      <c r="N93" s="20">
        <f t="shared" si="8"/>
        <v>2.649999999999999</v>
      </c>
      <c r="O93" s="20">
        <v>1</v>
      </c>
      <c r="P93" s="74"/>
      <c r="Q93" s="11">
        <f t="shared" si="7"/>
        <v>-16.187499999999986</v>
      </c>
    </row>
    <row r="94" spans="11:17" x14ac:dyDescent="0.25">
      <c r="K94" s="20">
        <v>46</v>
      </c>
      <c r="L94" s="20">
        <v>40</v>
      </c>
      <c r="M94" s="20">
        <f t="shared" si="6"/>
        <v>4.9750000000000334</v>
      </c>
      <c r="N94" s="20">
        <f t="shared" si="8"/>
        <v>2.649999999999999</v>
      </c>
      <c r="O94" s="20">
        <v>1</v>
      </c>
      <c r="P94" s="74"/>
      <c r="Q94" s="11">
        <f t="shared" si="7"/>
        <v>-17.512499999999982</v>
      </c>
    </row>
    <row r="95" spans="11:17" x14ac:dyDescent="0.25">
      <c r="K95" s="20">
        <v>46.5</v>
      </c>
      <c r="L95" s="20">
        <v>40</v>
      </c>
      <c r="M95" s="20">
        <f t="shared" si="6"/>
        <v>2.3250000000000344</v>
      </c>
      <c r="N95" s="20">
        <f t="shared" si="8"/>
        <v>2.649999999999999</v>
      </c>
      <c r="O95" s="20">
        <v>1</v>
      </c>
      <c r="P95" s="74"/>
      <c r="Q95" s="11">
        <f t="shared" si="7"/>
        <v>-18.837499999999984</v>
      </c>
    </row>
    <row r="96" spans="11:17" x14ac:dyDescent="0.25">
      <c r="K96" s="20">
        <v>47</v>
      </c>
      <c r="L96" s="20">
        <v>40</v>
      </c>
      <c r="M96" s="20">
        <f t="shared" si="6"/>
        <v>-0.32499999999996465</v>
      </c>
      <c r="N96" s="20">
        <f t="shared" si="8"/>
        <v>2.649999999999999</v>
      </c>
      <c r="O96" s="20">
        <v>1</v>
      </c>
      <c r="P96" s="74"/>
      <c r="Q96" s="11">
        <f t="shared" si="7"/>
        <v>-20.162499999999984</v>
      </c>
    </row>
    <row r="97" spans="11:17" x14ac:dyDescent="0.25">
      <c r="K97" s="20">
        <v>47.5</v>
      </c>
      <c r="L97" s="20">
        <v>40</v>
      </c>
      <c r="M97" s="20">
        <f t="shared" si="6"/>
        <v>-3.1249999999999636</v>
      </c>
      <c r="N97" s="20">
        <f>+N92+0.15</f>
        <v>2.7999999999999989</v>
      </c>
      <c r="O97" s="20">
        <v>1</v>
      </c>
      <c r="P97" s="74"/>
      <c r="Q97" s="11">
        <f t="shared" si="7"/>
        <v>-21.562499999999982</v>
      </c>
    </row>
    <row r="98" spans="11:17" x14ac:dyDescent="0.25">
      <c r="K98" s="20">
        <v>48</v>
      </c>
      <c r="L98" s="20">
        <v>40</v>
      </c>
      <c r="M98" s="20">
        <f t="shared" si="6"/>
        <v>-5.9249999999999625</v>
      </c>
      <c r="N98" s="20">
        <f t="shared" si="8"/>
        <v>2.7999999999999989</v>
      </c>
      <c r="O98" s="20">
        <v>1</v>
      </c>
      <c r="P98" s="74"/>
      <c r="Q98" s="11">
        <f t="shared" si="7"/>
        <v>-22.962499999999981</v>
      </c>
    </row>
    <row r="99" spans="11:17" x14ac:dyDescent="0.25">
      <c r="K99" s="20">
        <v>48.5</v>
      </c>
      <c r="L99" s="20">
        <v>40</v>
      </c>
      <c r="M99" s="20">
        <f t="shared" si="6"/>
        <v>-8.7249999999999623</v>
      </c>
      <c r="N99" s="20">
        <f t="shared" si="8"/>
        <v>2.7999999999999989</v>
      </c>
      <c r="O99" s="20">
        <v>1</v>
      </c>
      <c r="P99" s="74"/>
      <c r="Q99" s="11">
        <f t="shared" si="7"/>
        <v>-24.362499999999983</v>
      </c>
    </row>
    <row r="100" spans="11:17" x14ac:dyDescent="0.25">
      <c r="K100" s="20">
        <v>49</v>
      </c>
      <c r="L100" s="20">
        <v>40</v>
      </c>
      <c r="M100" s="20">
        <f t="shared" si="6"/>
        <v>-11.524999999999961</v>
      </c>
      <c r="N100" s="20">
        <f t="shared" si="8"/>
        <v>2.7999999999999989</v>
      </c>
      <c r="O100" s="20">
        <v>1</v>
      </c>
      <c r="P100" s="74"/>
      <c r="Q100" s="11">
        <f t="shared" si="7"/>
        <v>-25.762499999999982</v>
      </c>
    </row>
    <row r="101" spans="11:17" x14ac:dyDescent="0.25">
      <c r="K101" s="20">
        <v>49.5</v>
      </c>
      <c r="L101" s="20">
        <v>40</v>
      </c>
      <c r="M101" s="20">
        <f t="shared" si="6"/>
        <v>-14.32499999999996</v>
      </c>
      <c r="N101" s="20">
        <f t="shared" si="8"/>
        <v>2.7999999999999989</v>
      </c>
      <c r="O101" s="20">
        <v>1</v>
      </c>
      <c r="P101" s="74"/>
      <c r="Q101" s="11">
        <f t="shared" si="7"/>
        <v>-27.16249999999998</v>
      </c>
    </row>
    <row r="102" spans="11:17" x14ac:dyDescent="0.25">
      <c r="K102" s="20">
        <v>50</v>
      </c>
      <c r="L102" s="20">
        <v>40</v>
      </c>
      <c r="M102" s="20">
        <f t="shared" si="6"/>
        <v>-17.274999999999959</v>
      </c>
      <c r="N102" s="20">
        <f>+N97+0.15</f>
        <v>2.9499999999999988</v>
      </c>
      <c r="O102" s="20">
        <v>1</v>
      </c>
      <c r="P102" s="74"/>
      <c r="Q102" s="11">
        <f t="shared" si="7"/>
        <v>-28.637499999999982</v>
      </c>
    </row>
    <row r="103" spans="11:17" x14ac:dyDescent="0.25">
      <c r="K103" s="20">
        <v>50.5</v>
      </c>
      <c r="L103" s="20">
        <v>40</v>
      </c>
      <c r="M103" s="20">
        <f t="shared" si="6"/>
        <v>-20.224999999999959</v>
      </c>
      <c r="N103" s="20">
        <f t="shared" si="8"/>
        <v>2.9499999999999988</v>
      </c>
      <c r="O103" s="20">
        <v>1</v>
      </c>
      <c r="P103" s="74"/>
      <c r="Q103" s="11">
        <f t="shared" si="7"/>
        <v>-30.112499999999979</v>
      </c>
    </row>
    <row r="104" spans="11:17" x14ac:dyDescent="0.25">
      <c r="N104" s="20">
        <f t="shared" si="8"/>
        <v>2.9499999999999988</v>
      </c>
      <c r="O104" s="20">
        <v>1</v>
      </c>
      <c r="P104" s="74"/>
      <c r="Q104" s="11">
        <f t="shared" si="7"/>
        <v>0</v>
      </c>
    </row>
    <row r="105" spans="11:17" x14ac:dyDescent="0.25">
      <c r="N105" s="20">
        <f t="shared" si="8"/>
        <v>2.9499999999999988</v>
      </c>
      <c r="O105" s="20">
        <v>1</v>
      </c>
      <c r="P105" s="74"/>
      <c r="Q105" s="20">
        <v>0</v>
      </c>
    </row>
    <row r="106" spans="11:17" x14ac:dyDescent="0.25">
      <c r="N106" s="20">
        <f t="shared" si="8"/>
        <v>2.9499999999999988</v>
      </c>
      <c r="O106" s="20">
        <v>1</v>
      </c>
      <c r="P106" s="74"/>
      <c r="Q106" s="20">
        <v>0</v>
      </c>
    </row>
    <row r="107" spans="11:17" x14ac:dyDescent="0.25">
      <c r="O107" s="20">
        <v>1</v>
      </c>
      <c r="P107" s="7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7.570312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customWidth="1"/>
    <col min="13" max="13" width="7.42578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47</v>
      </c>
      <c r="H1" s="2" t="s">
        <v>27</v>
      </c>
      <c r="I1" s="2" t="s">
        <v>26</v>
      </c>
      <c r="K1" s="20" t="s">
        <v>0</v>
      </c>
      <c r="L1" s="12" t="s">
        <v>129</v>
      </c>
      <c r="M1" s="20" t="s">
        <v>146</v>
      </c>
      <c r="N1" s="20" t="s">
        <v>41</v>
      </c>
      <c r="O1" s="20" t="s">
        <v>43</v>
      </c>
      <c r="P1" s="5" t="s">
        <v>36</v>
      </c>
      <c r="Q1" s="11" t="s">
        <v>37</v>
      </c>
      <c r="R1" s="20"/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I2" s="20">
        <v>9.8000000000000007</v>
      </c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/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/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/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9">
        <v>227.4</v>
      </c>
      <c r="G6" s="73" t="s">
        <v>24</v>
      </c>
      <c r="H6" s="83">
        <f>100-3.63</f>
        <v>96.37</v>
      </c>
      <c r="I6" s="9">
        <v>3.3</v>
      </c>
      <c r="J6" s="20" t="s">
        <v>55</v>
      </c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74"/>
      <c r="Q6" s="11">
        <f t="shared" si="0"/>
        <v>0</v>
      </c>
      <c r="R6" s="20">
        <v>0.5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7">
        <v>83.91</v>
      </c>
      <c r="F7" s="9">
        <v>386</v>
      </c>
      <c r="G7" s="73" t="s">
        <v>24</v>
      </c>
      <c r="H7" s="83">
        <f>100-3.63</f>
        <v>96.37</v>
      </c>
      <c r="I7" s="9">
        <v>6</v>
      </c>
      <c r="J7" s="20" t="s">
        <v>55</v>
      </c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74"/>
      <c r="Q7" s="11">
        <f t="shared" si="0"/>
        <v>0</v>
      </c>
      <c r="R7" s="20">
        <v>0.5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9">
        <v>529</v>
      </c>
      <c r="G8" s="73" t="s">
        <v>24</v>
      </c>
      <c r="H8" s="83">
        <f>100-3.63</f>
        <v>96.37</v>
      </c>
      <c r="I8" s="9">
        <v>10</v>
      </c>
      <c r="J8" s="20" t="s">
        <v>55</v>
      </c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74"/>
      <c r="Q8" s="11">
        <f t="shared" si="0"/>
        <v>0</v>
      </c>
      <c r="R8" s="20">
        <v>0.5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5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74"/>
      <c r="Q9" s="11">
        <f t="shared" si="0"/>
        <v>0</v>
      </c>
      <c r="R9" s="20">
        <v>0.5</v>
      </c>
    </row>
    <row r="10" spans="1:18" x14ac:dyDescent="0.25">
      <c r="A10" s="11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9">
        <v>375.4</v>
      </c>
      <c r="G10" s="73" t="s">
        <v>24</v>
      </c>
      <c r="H10" s="83">
        <f>100-10.5</f>
        <v>89.5</v>
      </c>
      <c r="I10" s="9">
        <v>7.7</v>
      </c>
      <c r="J10" s="20" t="s">
        <v>56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74"/>
      <c r="Q10" s="11">
        <f t="shared" si="0"/>
        <v>0</v>
      </c>
      <c r="R10" s="20">
        <v>0.5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9">
        <v>449.9</v>
      </c>
      <c r="G11" s="73" t="s">
        <v>24</v>
      </c>
      <c r="H11" s="83">
        <f>100-10.5</f>
        <v>89.5</v>
      </c>
      <c r="I11" s="9">
        <v>10.7</v>
      </c>
      <c r="J11" s="20" t="s">
        <v>56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74"/>
      <c r="Q11" s="11">
        <f t="shared" si="0"/>
        <v>0</v>
      </c>
      <c r="R11" s="20">
        <v>0.5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">
        <v>184.5</v>
      </c>
      <c r="G12" s="73" t="s">
        <v>24</v>
      </c>
      <c r="H12" s="83">
        <f>100-16.09</f>
        <v>83.91</v>
      </c>
      <c r="I12" s="9">
        <v>4.0999999999999996</v>
      </c>
      <c r="J12" s="20" t="s">
        <v>56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74"/>
      <c r="Q12" s="11">
        <f t="shared" si="0"/>
        <v>0</v>
      </c>
      <c r="R12" s="20">
        <v>0.5</v>
      </c>
    </row>
    <row r="13" spans="1:18" x14ac:dyDescent="0.25">
      <c r="A13" s="11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9">
        <v>360.8</v>
      </c>
      <c r="G13" s="73" t="s">
        <v>24</v>
      </c>
      <c r="H13" s="83">
        <f>100-16.09</f>
        <v>83.91</v>
      </c>
      <c r="I13" s="9">
        <v>9.6</v>
      </c>
      <c r="J13" s="20" t="s">
        <v>56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74"/>
      <c r="Q13" s="11">
        <f t="shared" si="0"/>
        <v>0</v>
      </c>
      <c r="R13" s="20">
        <v>0.5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385.9</v>
      </c>
      <c r="G14" s="73" t="s">
        <v>24</v>
      </c>
      <c r="H14" s="83">
        <f>100-16.09</f>
        <v>83.91</v>
      </c>
      <c r="I14" s="9">
        <v>13.4</v>
      </c>
      <c r="J14" s="20" t="s">
        <v>56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74"/>
      <c r="Q14" s="11">
        <f t="shared" si="0"/>
        <v>0</v>
      </c>
      <c r="R14" s="20">
        <v>0.5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74"/>
      <c r="Q15" s="11">
        <f t="shared" si="0"/>
        <v>0</v>
      </c>
      <c r="R15" s="20">
        <v>0.5</v>
      </c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74"/>
      <c r="Q16" s="11">
        <f t="shared" si="0"/>
        <v>0</v>
      </c>
      <c r="R16" s="20">
        <v>0.5</v>
      </c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74"/>
      <c r="Q17" s="11">
        <f t="shared" si="0"/>
        <v>0</v>
      </c>
      <c r="R17" s="20">
        <v>0.5</v>
      </c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74"/>
      <c r="Q18" s="11">
        <f t="shared" si="0"/>
        <v>0</v>
      </c>
      <c r="R18" s="20">
        <v>0.5</v>
      </c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74"/>
      <c r="Q19" s="11">
        <f t="shared" si="0"/>
        <v>0</v>
      </c>
      <c r="R19" s="20">
        <v>0.5</v>
      </c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74"/>
      <c r="Q20" s="11">
        <f t="shared" si="0"/>
        <v>0</v>
      </c>
      <c r="R20" s="20">
        <v>0.5</v>
      </c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74"/>
      <c r="Q21" s="11">
        <f t="shared" si="0"/>
        <v>0</v>
      </c>
      <c r="R21" s="20">
        <v>0.5</v>
      </c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74"/>
      <c r="Q22" s="11">
        <f t="shared" si="0"/>
        <v>0</v>
      </c>
      <c r="R22" s="20">
        <v>0.5</v>
      </c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74"/>
      <c r="Q23" s="11">
        <f t="shared" si="0"/>
        <v>0</v>
      </c>
      <c r="R23" s="20">
        <v>0.5</v>
      </c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74"/>
      <c r="Q24" s="11">
        <f t="shared" si="0"/>
        <v>0</v>
      </c>
      <c r="R24" s="20">
        <v>0.8</v>
      </c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74"/>
      <c r="Q25" s="11">
        <f t="shared" si="0"/>
        <v>0</v>
      </c>
      <c r="R25" s="20"/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74"/>
      <c r="Q26" s="11">
        <f t="shared" si="0"/>
        <v>0</v>
      </c>
      <c r="R26" s="20"/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74"/>
      <c r="Q27" s="11">
        <f t="shared" si="0"/>
        <v>0</v>
      </c>
      <c r="R27" s="20"/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9">
        <v>331.3</v>
      </c>
      <c r="G28" s="73" t="s">
        <v>24</v>
      </c>
      <c r="H28" s="83">
        <v>86.34</v>
      </c>
      <c r="I28" s="9">
        <v>7.3</v>
      </c>
      <c r="J28" s="20" t="s">
        <v>56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74"/>
      <c r="Q28" s="11">
        <f t="shared" si="0"/>
        <v>0</v>
      </c>
      <c r="R28" s="20"/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9">
        <v>422.9</v>
      </c>
      <c r="G29" s="73" t="s">
        <v>24</v>
      </c>
      <c r="H29" s="83">
        <v>86.34</v>
      </c>
      <c r="I29" s="9">
        <v>12.8</v>
      </c>
      <c r="J29" s="20" t="s">
        <v>56</v>
      </c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74"/>
      <c r="Q29" s="11">
        <f t="shared" si="0"/>
        <v>0</v>
      </c>
      <c r="R29" s="20"/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74"/>
      <c r="Q30" s="11">
        <f t="shared" si="0"/>
        <v>0</v>
      </c>
      <c r="R30" s="20"/>
      <c r="T30" s="20" t="s">
        <v>30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9">
        <v>324.60000000000002</v>
      </c>
      <c r="G31" s="73" t="s">
        <v>24</v>
      </c>
      <c r="H31" s="83">
        <f>100-18</f>
        <v>82</v>
      </c>
      <c r="I31" s="9">
        <v>8.9</v>
      </c>
      <c r="J31" s="20" t="s">
        <v>56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74"/>
      <c r="Q31" s="11">
        <f t="shared" si="0"/>
        <v>0</v>
      </c>
      <c r="R31" s="20"/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346.1</v>
      </c>
      <c r="G32" s="73" t="s">
        <v>24</v>
      </c>
      <c r="H32" s="83">
        <f>100-18</f>
        <v>82</v>
      </c>
      <c r="I32" s="9">
        <v>13.6</v>
      </c>
      <c r="J32" s="20" t="s">
        <v>56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74"/>
      <c r="Q32" s="11">
        <f t="shared" si="0"/>
        <v>0</v>
      </c>
      <c r="R32" s="20"/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9">
        <v>182.8</v>
      </c>
      <c r="G33" s="73" t="s">
        <v>24</v>
      </c>
      <c r="H33" s="83">
        <f>100-6.18</f>
        <v>93.82</v>
      </c>
      <c r="I33" s="9">
        <v>2.8</v>
      </c>
      <c r="J33" s="20" t="s">
        <v>56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7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9">
        <v>303.5</v>
      </c>
      <c r="G34" s="73" t="s">
        <v>24</v>
      </c>
      <c r="H34" s="83">
        <f>100-6.18</f>
        <v>93.82</v>
      </c>
      <c r="I34" s="9">
        <v>4.9000000000000004</v>
      </c>
      <c r="J34" s="20" t="s">
        <v>56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74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">
        <v>444</v>
      </c>
      <c r="G35" s="73" t="s">
        <v>24</v>
      </c>
      <c r="H35" s="83">
        <f>100-6.18</f>
        <v>93.82</v>
      </c>
      <c r="I35" s="9">
        <v>8.1999999999999993</v>
      </c>
      <c r="J35" s="20" t="s">
        <v>56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74"/>
      <c r="Q35" s="11">
        <f t="shared" si="4"/>
        <v>0</v>
      </c>
      <c r="R35" s="20"/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243.1</v>
      </c>
      <c r="G36" s="73" t="s">
        <v>24</v>
      </c>
      <c r="H36" s="83">
        <f>100-13.66</f>
        <v>86.34</v>
      </c>
      <c r="I36" s="9">
        <v>4.9000000000000004</v>
      </c>
      <c r="J36" s="20" t="s">
        <v>56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74"/>
      <c r="Q36" s="11">
        <f t="shared" si="4"/>
        <v>0</v>
      </c>
      <c r="R36" s="20"/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20">
        <v>0</v>
      </c>
      <c r="G37" s="20"/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74"/>
      <c r="Q37" s="11">
        <f t="shared" si="4"/>
        <v>0</v>
      </c>
      <c r="R37" s="20"/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20">
        <v>0</v>
      </c>
      <c r="G38" s="20"/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74"/>
      <c r="Q38" s="11">
        <f t="shared" si="4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74"/>
      <c r="Q39" s="11">
        <f t="shared" si="4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74"/>
      <c r="Q40" s="11">
        <f t="shared" si="4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74"/>
      <c r="Q41" s="11">
        <f t="shared" si="4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86.340000000000032</v>
      </c>
      <c r="N42" s="20">
        <f>+N37+0.15</f>
        <v>1.1499999999999999</v>
      </c>
      <c r="O42" s="20">
        <v>0.5</v>
      </c>
      <c r="P42" s="74">
        <v>6.165</v>
      </c>
      <c r="Q42" s="11">
        <f t="shared" si="4"/>
        <v>3.3700000000000045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85.765000000000029</v>
      </c>
      <c r="N43" s="20">
        <f t="shared" si="3"/>
        <v>1.1499999999999999</v>
      </c>
      <c r="O43" s="20">
        <v>0.5</v>
      </c>
      <c r="P43" s="74"/>
      <c r="Q43" s="11">
        <f t="shared" si="4"/>
        <v>3.657500000000006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85.190000000000026</v>
      </c>
      <c r="N44" s="20">
        <f t="shared" si="3"/>
        <v>1.1499999999999999</v>
      </c>
      <c r="O44" s="20">
        <v>0.5</v>
      </c>
      <c r="P44" s="74"/>
      <c r="Q44" s="11">
        <f t="shared" si="4"/>
        <v>3.9450000000000074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84.615000000000023</v>
      </c>
      <c r="N45" s="20">
        <f t="shared" si="3"/>
        <v>1.1499999999999999</v>
      </c>
      <c r="O45" s="20">
        <v>0.5</v>
      </c>
      <c r="P45" s="74"/>
      <c r="Q45" s="11">
        <f t="shared" si="4"/>
        <v>4.2325000000000088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84.04000000000002</v>
      </c>
      <c r="N46" s="20">
        <f t="shared" si="3"/>
        <v>1.1499999999999999</v>
      </c>
      <c r="O46" s="20">
        <v>0.5</v>
      </c>
      <c r="P46" s="74"/>
      <c r="Q46" s="11">
        <f t="shared" si="4"/>
        <v>4.5200000000000102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83.390000000000015</v>
      </c>
      <c r="N47" s="20">
        <f>+N42+0.15</f>
        <v>1.2999999999999998</v>
      </c>
      <c r="O47" s="20">
        <v>0.5</v>
      </c>
      <c r="P47" s="74"/>
      <c r="Q47" s="11">
        <f t="shared" si="4"/>
        <v>4.845000000000006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82.740000000000009</v>
      </c>
      <c r="N48" s="20">
        <f t="shared" si="3"/>
        <v>1.2999999999999998</v>
      </c>
      <c r="O48" s="20">
        <v>0.5</v>
      </c>
      <c r="P48" s="74"/>
      <c r="Q48" s="11">
        <f t="shared" si="4"/>
        <v>5.1700000000000017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82.09</v>
      </c>
      <c r="N49" s="20">
        <f t="shared" si="3"/>
        <v>1.2999999999999998</v>
      </c>
      <c r="O49" s="20">
        <v>0.5</v>
      </c>
      <c r="P49" s="74"/>
      <c r="Q49" s="11">
        <f t="shared" si="4"/>
        <v>5.4949999999999974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81.44</v>
      </c>
      <c r="N50" s="20">
        <f t="shared" si="3"/>
        <v>1.2999999999999998</v>
      </c>
      <c r="O50" s="20">
        <v>0.5</v>
      </c>
      <c r="P50" s="74"/>
      <c r="Q50" s="11">
        <f t="shared" si="4"/>
        <v>5.8199999999999932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80.789999999999992</v>
      </c>
      <c r="N51" s="20">
        <f t="shared" si="3"/>
        <v>1.2999999999999998</v>
      </c>
      <c r="O51" s="20">
        <v>0.5</v>
      </c>
      <c r="P51" s="74"/>
      <c r="Q51" s="11">
        <f t="shared" si="4"/>
        <v>6.1449999999999889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80.064999999999998</v>
      </c>
      <c r="N52" s="20">
        <f>+N47+0.15</f>
        <v>1.4499999999999997</v>
      </c>
      <c r="O52" s="20">
        <v>0.5</v>
      </c>
      <c r="P52" s="74"/>
      <c r="Q52" s="11">
        <f t="shared" si="4"/>
        <v>6.5074999999999932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79.34</v>
      </c>
      <c r="N53" s="20">
        <f t="shared" si="3"/>
        <v>1.4499999999999997</v>
      </c>
      <c r="O53" s="20">
        <v>0.5</v>
      </c>
      <c r="P53" s="74"/>
      <c r="Q53" s="11">
        <f t="shared" si="4"/>
        <v>6.8699999999999974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78.615000000000009</v>
      </c>
      <c r="N54" s="20">
        <f t="shared" si="3"/>
        <v>1.4499999999999997</v>
      </c>
      <c r="O54" s="20">
        <v>0.5</v>
      </c>
      <c r="P54" s="74"/>
      <c r="Q54" s="11">
        <f t="shared" si="4"/>
        <v>7.2325000000000017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77.890000000000015</v>
      </c>
      <c r="N55" s="20">
        <f t="shared" si="3"/>
        <v>1.4499999999999997</v>
      </c>
      <c r="O55" s="20">
        <v>0.5</v>
      </c>
      <c r="P55" s="74"/>
      <c r="Q55" s="11">
        <f t="shared" si="4"/>
        <v>7.595000000000006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77.16500000000002</v>
      </c>
      <c r="N56" s="20">
        <f t="shared" si="3"/>
        <v>1.4499999999999997</v>
      </c>
      <c r="O56" s="20">
        <v>0.5</v>
      </c>
      <c r="P56" s="74"/>
      <c r="Q56" s="11">
        <f t="shared" si="4"/>
        <v>7.9575000000000102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76.365000000000023</v>
      </c>
      <c r="N57" s="20">
        <f>+N52+0.15</f>
        <v>1.5999999999999996</v>
      </c>
      <c r="O57" s="20">
        <v>0.5</v>
      </c>
      <c r="P57" s="74"/>
      <c r="Q57" s="11">
        <f t="shared" si="4"/>
        <v>8.3575000000000124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75.565000000000026</v>
      </c>
      <c r="N58" s="20">
        <f t="shared" si="3"/>
        <v>1.5999999999999996</v>
      </c>
      <c r="O58" s="20">
        <v>0.5</v>
      </c>
      <c r="P58" s="74"/>
      <c r="Q58" s="11">
        <f t="shared" si="4"/>
        <v>8.7575000000000145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74.765000000000029</v>
      </c>
      <c r="N59" s="20">
        <f t="shared" si="3"/>
        <v>1.5999999999999996</v>
      </c>
      <c r="O59" s="20">
        <v>0.5</v>
      </c>
      <c r="P59" s="74"/>
      <c r="Q59" s="11">
        <f t="shared" si="4"/>
        <v>9.1575000000000166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73.965000000000032</v>
      </c>
      <c r="N60" s="20">
        <f t="shared" si="3"/>
        <v>1.5999999999999996</v>
      </c>
      <c r="O60" s="20">
        <v>0.5</v>
      </c>
      <c r="P60" s="74"/>
      <c r="Q60" s="11">
        <f t="shared" si="4"/>
        <v>9.5575000000000188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72.685000000000031</v>
      </c>
      <c r="N61" s="20">
        <f t="shared" si="3"/>
        <v>1.5999999999999996</v>
      </c>
      <c r="O61" s="20">
        <v>0.8</v>
      </c>
      <c r="P61" s="74"/>
      <c r="Q61" s="11">
        <f t="shared" si="4"/>
        <v>9.7175000000000189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70.935000000000031</v>
      </c>
      <c r="N62" s="20">
        <f>+N57+0.15</f>
        <v>1.7499999999999996</v>
      </c>
      <c r="O62" s="20">
        <v>1</v>
      </c>
      <c r="P62" s="74"/>
      <c r="Q62" s="11">
        <f t="shared" si="4"/>
        <v>9.7175000000000189</v>
      </c>
      <c r="R62" s="20">
        <v>0.8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69.185000000000031</v>
      </c>
      <c r="N63" s="20">
        <f t="shared" si="3"/>
        <v>1.7499999999999996</v>
      </c>
      <c r="O63" s="20">
        <v>1</v>
      </c>
      <c r="P63" s="74"/>
      <c r="Q63" s="11">
        <f t="shared" si="4"/>
        <v>9.7175000000000189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67.435000000000031</v>
      </c>
      <c r="N64" s="20">
        <f t="shared" si="3"/>
        <v>1.7499999999999996</v>
      </c>
      <c r="O64" s="20">
        <v>1</v>
      </c>
      <c r="P64" s="74"/>
      <c r="Q64" s="11">
        <f t="shared" si="4"/>
        <v>9.7175000000000189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4" si="6">+M64+P65-N65*O65</f>
        <v>65.685000000000031</v>
      </c>
      <c r="N65" s="20">
        <f t="shared" si="3"/>
        <v>1.7499999999999996</v>
      </c>
      <c r="O65" s="20">
        <v>1</v>
      </c>
      <c r="P65" s="74"/>
      <c r="Q65" s="11">
        <f t="shared" ref="Q65:Q123" si="7">+(M65-L65)/2</f>
        <v>9.7175000000000189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63.935000000000031</v>
      </c>
      <c r="N66" s="20">
        <f t="shared" si="3"/>
        <v>1.7499999999999996</v>
      </c>
      <c r="O66" s="20">
        <v>1</v>
      </c>
      <c r="P66" s="74"/>
      <c r="Q66" s="11">
        <f t="shared" si="7"/>
        <v>9.7175000000000189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62.035000000000032</v>
      </c>
      <c r="N67" s="20">
        <f>+N62+0.15</f>
        <v>1.8999999999999995</v>
      </c>
      <c r="O67" s="20">
        <v>1</v>
      </c>
      <c r="P67" s="74"/>
      <c r="Q67" s="11">
        <f t="shared" si="7"/>
        <v>9.7175000000000189</v>
      </c>
    </row>
    <row r="68" spans="11:17" x14ac:dyDescent="0.25">
      <c r="K68" s="20">
        <v>33</v>
      </c>
      <c r="L68" s="20">
        <f t="shared" si="2"/>
        <v>40.699999999999996</v>
      </c>
      <c r="M68" s="20">
        <f t="shared" si="6"/>
        <v>60.135000000000034</v>
      </c>
      <c r="N68" s="20">
        <f t="shared" si="3"/>
        <v>1.8999999999999995</v>
      </c>
      <c r="O68" s="20">
        <v>1</v>
      </c>
      <c r="P68" s="74"/>
      <c r="Q68" s="11">
        <f t="shared" si="7"/>
        <v>9.7175000000000189</v>
      </c>
    </row>
    <row r="69" spans="11:17" x14ac:dyDescent="0.25">
      <c r="K69" s="20">
        <v>33.5</v>
      </c>
      <c r="L69" s="9">
        <v>40</v>
      </c>
      <c r="M69" s="9">
        <f t="shared" si="6"/>
        <v>58.235000000000035</v>
      </c>
      <c r="N69" s="9">
        <f t="shared" si="3"/>
        <v>1.8999999999999995</v>
      </c>
      <c r="O69" s="20">
        <v>1</v>
      </c>
      <c r="P69" s="74"/>
      <c r="Q69" s="82">
        <f t="shared" si="7"/>
        <v>9.1175000000000175</v>
      </c>
    </row>
    <row r="70" spans="11:17" x14ac:dyDescent="0.25">
      <c r="K70" s="20">
        <v>34</v>
      </c>
      <c r="L70" s="20">
        <v>40</v>
      </c>
      <c r="M70" s="20">
        <f t="shared" si="6"/>
        <v>56.335000000000036</v>
      </c>
      <c r="N70" s="20">
        <f t="shared" si="3"/>
        <v>1.8999999999999995</v>
      </c>
      <c r="O70" s="20">
        <v>1</v>
      </c>
      <c r="P70" s="74"/>
      <c r="Q70" s="11">
        <f t="shared" si="7"/>
        <v>8.1675000000000182</v>
      </c>
    </row>
    <row r="71" spans="11:17" x14ac:dyDescent="0.25">
      <c r="K71" s="20">
        <v>34.5</v>
      </c>
      <c r="L71" s="20">
        <v>40</v>
      </c>
      <c r="M71" s="20">
        <f t="shared" si="6"/>
        <v>54.435000000000038</v>
      </c>
      <c r="N71" s="20">
        <f t="shared" si="3"/>
        <v>1.8999999999999995</v>
      </c>
      <c r="O71" s="20">
        <v>1</v>
      </c>
      <c r="P71" s="74"/>
      <c r="Q71" s="11">
        <f t="shared" si="7"/>
        <v>7.2175000000000189</v>
      </c>
    </row>
    <row r="72" spans="11:17" x14ac:dyDescent="0.25">
      <c r="K72" s="20">
        <v>35</v>
      </c>
      <c r="L72" s="20">
        <v>40</v>
      </c>
      <c r="M72" s="20">
        <f t="shared" si="6"/>
        <v>52.385000000000041</v>
      </c>
      <c r="N72" s="20">
        <f>+N67+0.15</f>
        <v>2.0499999999999994</v>
      </c>
      <c r="O72" s="20">
        <v>1</v>
      </c>
      <c r="P72" s="74"/>
      <c r="Q72" s="11">
        <f t="shared" si="7"/>
        <v>6.1925000000000203</v>
      </c>
    </row>
    <row r="73" spans="11:17" x14ac:dyDescent="0.25">
      <c r="K73" s="20">
        <v>35.5</v>
      </c>
      <c r="L73" s="20">
        <v>40</v>
      </c>
      <c r="M73" s="20">
        <f t="shared" si="6"/>
        <v>50.335000000000043</v>
      </c>
      <c r="N73" s="20">
        <f t="shared" si="3"/>
        <v>2.0499999999999994</v>
      </c>
      <c r="O73" s="20">
        <v>1</v>
      </c>
      <c r="P73" s="74"/>
      <c r="Q73" s="11">
        <f t="shared" si="7"/>
        <v>5.1675000000000217</v>
      </c>
    </row>
    <row r="74" spans="11:17" x14ac:dyDescent="0.25">
      <c r="K74" s="20">
        <v>36</v>
      </c>
      <c r="L74" s="20">
        <v>40</v>
      </c>
      <c r="M74" s="20">
        <f t="shared" si="6"/>
        <v>48.285000000000046</v>
      </c>
      <c r="N74" s="20">
        <f t="shared" si="3"/>
        <v>2.0499999999999994</v>
      </c>
      <c r="O74" s="20">
        <v>1</v>
      </c>
      <c r="P74" s="74"/>
      <c r="Q74" s="11">
        <f t="shared" si="7"/>
        <v>4.1425000000000232</v>
      </c>
    </row>
    <row r="75" spans="11:17" x14ac:dyDescent="0.25">
      <c r="K75" s="20">
        <v>36.5</v>
      </c>
      <c r="L75" s="20">
        <v>40</v>
      </c>
      <c r="M75" s="20">
        <f t="shared" si="6"/>
        <v>46.235000000000049</v>
      </c>
      <c r="N75" s="20">
        <f t="shared" si="3"/>
        <v>2.0499999999999994</v>
      </c>
      <c r="O75" s="20">
        <v>1</v>
      </c>
      <c r="P75" s="74"/>
      <c r="Q75" s="11">
        <f t="shared" si="7"/>
        <v>3.1175000000000246</v>
      </c>
    </row>
    <row r="76" spans="11:17" x14ac:dyDescent="0.25">
      <c r="K76" s="20">
        <v>37</v>
      </c>
      <c r="L76" s="20">
        <v>40</v>
      </c>
      <c r="M76" s="20">
        <f t="shared" si="6"/>
        <v>44.185000000000052</v>
      </c>
      <c r="N76" s="20">
        <f t="shared" si="3"/>
        <v>2.0499999999999994</v>
      </c>
      <c r="O76" s="20">
        <v>1</v>
      </c>
      <c r="P76" s="74"/>
      <c r="Q76" s="11">
        <f t="shared" si="7"/>
        <v>2.092500000000026</v>
      </c>
    </row>
    <row r="77" spans="11:17" x14ac:dyDescent="0.25">
      <c r="K77" s="20">
        <v>37.5</v>
      </c>
      <c r="L77" s="20">
        <v>40</v>
      </c>
      <c r="M77" s="20">
        <f t="shared" si="6"/>
        <v>41.985000000000056</v>
      </c>
      <c r="N77" s="20">
        <f>+N72+0.15</f>
        <v>2.1999999999999993</v>
      </c>
      <c r="O77" s="20">
        <v>1</v>
      </c>
      <c r="P77" s="74"/>
      <c r="Q77" s="11">
        <f t="shared" si="7"/>
        <v>0.99250000000002814</v>
      </c>
    </row>
    <row r="78" spans="11:17" x14ac:dyDescent="0.25">
      <c r="K78" s="20">
        <v>38</v>
      </c>
      <c r="L78" s="20">
        <v>40</v>
      </c>
      <c r="M78" s="20">
        <f t="shared" si="6"/>
        <v>39.785000000000053</v>
      </c>
      <c r="N78" s="20">
        <f t="shared" si="3"/>
        <v>2.1999999999999993</v>
      </c>
      <c r="O78" s="20">
        <v>1</v>
      </c>
      <c r="P78" s="74"/>
      <c r="Q78" s="11">
        <f t="shared" si="7"/>
        <v>-0.10749999999997328</v>
      </c>
    </row>
    <row r="79" spans="11:17" x14ac:dyDescent="0.25">
      <c r="K79" s="20">
        <v>38.5</v>
      </c>
      <c r="L79" s="20">
        <v>40</v>
      </c>
      <c r="M79" s="20">
        <f t="shared" si="6"/>
        <v>37.585000000000051</v>
      </c>
      <c r="N79" s="20">
        <f t="shared" si="3"/>
        <v>2.1999999999999993</v>
      </c>
      <c r="O79" s="20">
        <v>1</v>
      </c>
      <c r="P79" s="74"/>
      <c r="Q79" s="11">
        <f t="shared" si="7"/>
        <v>-1.2074999999999747</v>
      </c>
    </row>
    <row r="80" spans="11:17" x14ac:dyDescent="0.25">
      <c r="K80" s="20">
        <v>39</v>
      </c>
      <c r="L80" s="20">
        <v>40</v>
      </c>
      <c r="M80" s="20">
        <f t="shared" si="6"/>
        <v>35.385000000000048</v>
      </c>
      <c r="N80" s="20">
        <f t="shared" si="3"/>
        <v>2.1999999999999993</v>
      </c>
      <c r="O80" s="20">
        <v>1</v>
      </c>
      <c r="P80" s="74"/>
      <c r="Q80" s="11">
        <f t="shared" si="7"/>
        <v>-2.3074999999999761</v>
      </c>
    </row>
    <row r="81" spans="11:17" x14ac:dyDescent="0.25">
      <c r="K81" s="20">
        <v>39.5</v>
      </c>
      <c r="L81" s="20">
        <v>40</v>
      </c>
      <c r="M81" s="20">
        <f t="shared" si="6"/>
        <v>33.185000000000045</v>
      </c>
      <c r="N81" s="20">
        <f t="shared" si="3"/>
        <v>2.1999999999999993</v>
      </c>
      <c r="O81" s="20">
        <v>1</v>
      </c>
      <c r="P81" s="74"/>
      <c r="Q81" s="11">
        <f t="shared" si="7"/>
        <v>-3.4074999999999775</v>
      </c>
    </row>
    <row r="82" spans="11:17" x14ac:dyDescent="0.25">
      <c r="K82" s="20">
        <v>40</v>
      </c>
      <c r="L82" s="20">
        <v>40</v>
      </c>
      <c r="M82" s="20">
        <f t="shared" si="6"/>
        <v>30.835000000000047</v>
      </c>
      <c r="N82" s="20">
        <f>+N77+0.15</f>
        <v>2.3499999999999992</v>
      </c>
      <c r="O82" s="20">
        <v>1</v>
      </c>
      <c r="P82" s="74"/>
      <c r="Q82" s="11">
        <f t="shared" si="7"/>
        <v>-4.5824999999999765</v>
      </c>
    </row>
    <row r="83" spans="11:17" x14ac:dyDescent="0.25">
      <c r="K83" s="20">
        <v>40.5</v>
      </c>
      <c r="L83" s="20">
        <v>40</v>
      </c>
      <c r="M83" s="20">
        <f t="shared" si="6"/>
        <v>28.485000000000049</v>
      </c>
      <c r="N83" s="20">
        <f t="shared" ref="N83:N106" si="8">+N78+0.15</f>
        <v>2.3499999999999992</v>
      </c>
      <c r="O83" s="20">
        <v>1</v>
      </c>
      <c r="P83" s="74"/>
      <c r="Q83" s="11">
        <f t="shared" si="7"/>
        <v>-5.7574999999999754</v>
      </c>
    </row>
    <row r="84" spans="11:17" x14ac:dyDescent="0.25">
      <c r="K84" s="20">
        <v>41</v>
      </c>
      <c r="L84" s="20">
        <v>40</v>
      </c>
      <c r="M84" s="20">
        <f t="shared" si="6"/>
        <v>26.135000000000051</v>
      </c>
      <c r="N84" s="20">
        <f t="shared" si="8"/>
        <v>2.3499999999999992</v>
      </c>
      <c r="O84" s="20">
        <v>1</v>
      </c>
      <c r="P84" s="74"/>
      <c r="Q84" s="11">
        <f t="shared" si="7"/>
        <v>-6.9324999999999743</v>
      </c>
    </row>
    <row r="85" spans="11:17" x14ac:dyDescent="0.25">
      <c r="K85" s="20">
        <v>41.5</v>
      </c>
      <c r="L85" s="20">
        <v>40</v>
      </c>
      <c r="M85" s="20">
        <f t="shared" si="6"/>
        <v>23.785000000000053</v>
      </c>
      <c r="N85" s="20">
        <f t="shared" si="8"/>
        <v>2.3499999999999992</v>
      </c>
      <c r="O85" s="20">
        <v>1</v>
      </c>
      <c r="P85" s="74"/>
      <c r="Q85" s="11">
        <f t="shared" si="7"/>
        <v>-8.1074999999999733</v>
      </c>
    </row>
    <row r="86" spans="11:17" x14ac:dyDescent="0.25">
      <c r="K86" s="20">
        <v>42</v>
      </c>
      <c r="L86" s="20">
        <v>40</v>
      </c>
      <c r="M86" s="20">
        <f t="shared" si="6"/>
        <v>21.435000000000056</v>
      </c>
      <c r="N86" s="20">
        <f t="shared" si="8"/>
        <v>2.3499999999999992</v>
      </c>
      <c r="O86" s="20">
        <v>1</v>
      </c>
      <c r="P86" s="74"/>
      <c r="Q86" s="11">
        <f t="shared" si="7"/>
        <v>-9.2824999999999722</v>
      </c>
    </row>
    <row r="87" spans="11:17" x14ac:dyDescent="0.25">
      <c r="K87" s="20">
        <v>42.5</v>
      </c>
      <c r="L87" s="20">
        <v>40</v>
      </c>
      <c r="M87" s="20">
        <f t="shared" si="6"/>
        <v>18.935000000000056</v>
      </c>
      <c r="N87" s="20">
        <f>+N82+0.15</f>
        <v>2.4999999999999991</v>
      </c>
      <c r="O87" s="20">
        <v>1</v>
      </c>
      <c r="P87" s="74"/>
      <c r="Q87" s="11">
        <f t="shared" si="7"/>
        <v>-10.532499999999972</v>
      </c>
    </row>
    <row r="88" spans="11:17" x14ac:dyDescent="0.25">
      <c r="K88" s="20">
        <v>43</v>
      </c>
      <c r="L88" s="20">
        <v>40</v>
      </c>
      <c r="M88" s="20">
        <f t="shared" si="6"/>
        <v>16.435000000000056</v>
      </c>
      <c r="N88" s="20">
        <f t="shared" si="8"/>
        <v>2.4999999999999991</v>
      </c>
      <c r="O88" s="20">
        <v>1</v>
      </c>
      <c r="P88" s="74"/>
      <c r="Q88" s="11">
        <f t="shared" si="7"/>
        <v>-11.782499999999972</v>
      </c>
    </row>
    <row r="89" spans="11:17" x14ac:dyDescent="0.25">
      <c r="K89" s="20">
        <v>43.5</v>
      </c>
      <c r="L89" s="20">
        <v>40</v>
      </c>
      <c r="M89" s="20">
        <f t="shared" si="6"/>
        <v>13.935000000000056</v>
      </c>
      <c r="N89" s="20">
        <f t="shared" si="8"/>
        <v>2.4999999999999991</v>
      </c>
      <c r="O89" s="20">
        <v>1</v>
      </c>
      <c r="P89" s="74"/>
      <c r="Q89" s="11">
        <f t="shared" si="7"/>
        <v>-13.032499999999972</v>
      </c>
    </row>
    <row r="90" spans="11:17" x14ac:dyDescent="0.25">
      <c r="K90" s="20">
        <v>44</v>
      </c>
      <c r="L90" s="20">
        <v>40</v>
      </c>
      <c r="M90" s="20">
        <f t="shared" si="6"/>
        <v>11.435000000000056</v>
      </c>
      <c r="N90" s="20">
        <f t="shared" si="8"/>
        <v>2.4999999999999991</v>
      </c>
      <c r="O90" s="20">
        <v>1</v>
      </c>
      <c r="P90" s="74"/>
      <c r="Q90" s="11">
        <f t="shared" si="7"/>
        <v>-14.282499999999972</v>
      </c>
    </row>
    <row r="91" spans="11:17" x14ac:dyDescent="0.25">
      <c r="K91" s="20">
        <v>44.5</v>
      </c>
      <c r="L91" s="20">
        <v>40</v>
      </c>
      <c r="M91" s="20">
        <f t="shared" si="6"/>
        <v>8.9350000000000556</v>
      </c>
      <c r="N91" s="20">
        <f t="shared" si="8"/>
        <v>2.4999999999999991</v>
      </c>
      <c r="O91" s="20">
        <v>1</v>
      </c>
      <c r="P91" s="74"/>
      <c r="Q91" s="11">
        <f t="shared" si="7"/>
        <v>-15.532499999999972</v>
      </c>
    </row>
    <row r="92" spans="11:17" x14ac:dyDescent="0.25">
      <c r="K92" s="20">
        <v>45</v>
      </c>
      <c r="L92" s="20">
        <v>40</v>
      </c>
      <c r="M92" s="20">
        <f t="shared" si="6"/>
        <v>6.285000000000057</v>
      </c>
      <c r="N92" s="20">
        <f>+N87+0.15</f>
        <v>2.649999999999999</v>
      </c>
      <c r="O92" s="20">
        <v>1</v>
      </c>
      <c r="P92" s="5"/>
      <c r="Q92" s="11">
        <f t="shared" si="7"/>
        <v>-16.857499999999973</v>
      </c>
    </row>
    <row r="93" spans="11:17" x14ac:dyDescent="0.25">
      <c r="K93" s="20">
        <v>45.5</v>
      </c>
      <c r="L93" s="20">
        <v>40</v>
      </c>
      <c r="M93" s="20">
        <f t="shared" si="6"/>
        <v>3.635000000000058</v>
      </c>
      <c r="N93" s="20">
        <f t="shared" si="8"/>
        <v>2.649999999999999</v>
      </c>
      <c r="O93" s="20">
        <v>1</v>
      </c>
      <c r="P93" s="5"/>
      <c r="Q93" s="11">
        <f t="shared" si="7"/>
        <v>-18.182499999999973</v>
      </c>
    </row>
    <row r="94" spans="11:17" x14ac:dyDescent="0.25">
      <c r="K94" s="20">
        <v>46</v>
      </c>
      <c r="L94" s="20">
        <v>40</v>
      </c>
      <c r="M94" s="20">
        <f t="shared" si="6"/>
        <v>0.98500000000005894</v>
      </c>
      <c r="N94" s="20">
        <f t="shared" si="8"/>
        <v>2.649999999999999</v>
      </c>
      <c r="O94" s="20">
        <v>1</v>
      </c>
      <c r="P94" s="5"/>
      <c r="Q94" s="11">
        <f t="shared" si="7"/>
        <v>-19.507499999999972</v>
      </c>
    </row>
    <row r="95" spans="11:17" x14ac:dyDescent="0.25">
      <c r="K95" s="20">
        <v>46.5</v>
      </c>
      <c r="L95" s="20">
        <v>40</v>
      </c>
      <c r="M95" s="20">
        <f t="shared" si="6"/>
        <v>-1.6649999999999401</v>
      </c>
      <c r="N95" s="20">
        <f t="shared" si="8"/>
        <v>2.649999999999999</v>
      </c>
      <c r="O95" s="20">
        <v>1</v>
      </c>
      <c r="P95" s="5"/>
      <c r="Q95" s="11">
        <f t="shared" si="7"/>
        <v>-20.832499999999971</v>
      </c>
    </row>
    <row r="96" spans="11:17" x14ac:dyDescent="0.25">
      <c r="K96" s="20">
        <v>47</v>
      </c>
      <c r="L96" s="20">
        <v>40</v>
      </c>
      <c r="M96" s="20">
        <f t="shared" si="6"/>
        <v>-4.3149999999999391</v>
      </c>
      <c r="N96" s="20">
        <f t="shared" si="8"/>
        <v>2.649999999999999</v>
      </c>
      <c r="O96" s="20">
        <v>1</v>
      </c>
      <c r="P96" s="5"/>
      <c r="Q96" s="11">
        <f t="shared" si="7"/>
        <v>-22.15749999999997</v>
      </c>
    </row>
    <row r="97" spans="11:17" x14ac:dyDescent="0.25">
      <c r="K97" s="20">
        <v>47.5</v>
      </c>
      <c r="L97" s="20">
        <v>40</v>
      </c>
      <c r="M97" s="20">
        <f t="shared" si="6"/>
        <v>-7.114999999999938</v>
      </c>
      <c r="N97" s="20">
        <f>+N92+0.15</f>
        <v>2.7999999999999989</v>
      </c>
      <c r="O97" s="20">
        <v>1</v>
      </c>
      <c r="P97" s="5"/>
      <c r="Q97" s="11">
        <f t="shared" si="7"/>
        <v>-23.557499999999969</v>
      </c>
    </row>
    <row r="98" spans="11:17" x14ac:dyDescent="0.25">
      <c r="K98" s="20">
        <v>48</v>
      </c>
      <c r="L98" s="20">
        <v>40</v>
      </c>
      <c r="M98" s="20">
        <f t="shared" si="6"/>
        <v>-9.914999999999937</v>
      </c>
      <c r="N98" s="20">
        <f t="shared" si="8"/>
        <v>2.7999999999999989</v>
      </c>
      <c r="O98" s="20">
        <v>1</v>
      </c>
      <c r="P98" s="5"/>
      <c r="Q98" s="11">
        <f t="shared" si="7"/>
        <v>-24.957499999999968</v>
      </c>
    </row>
    <row r="99" spans="11:17" x14ac:dyDescent="0.25">
      <c r="K99" s="20">
        <v>48.5</v>
      </c>
      <c r="L99" s="20">
        <v>40</v>
      </c>
      <c r="M99" s="20">
        <f t="shared" si="6"/>
        <v>-12.714999999999936</v>
      </c>
      <c r="N99" s="20">
        <f t="shared" si="8"/>
        <v>2.7999999999999989</v>
      </c>
      <c r="O99" s="20">
        <v>1</v>
      </c>
      <c r="P99" s="5"/>
      <c r="Q99" s="11">
        <f t="shared" si="7"/>
        <v>-26.357499999999966</v>
      </c>
    </row>
    <row r="100" spans="11:17" x14ac:dyDescent="0.25">
      <c r="K100" s="20">
        <v>49</v>
      </c>
      <c r="L100" s="20">
        <v>40</v>
      </c>
      <c r="M100" s="20">
        <f t="shared" si="6"/>
        <v>-15.514999999999935</v>
      </c>
      <c r="N100" s="20">
        <f t="shared" si="8"/>
        <v>2.7999999999999989</v>
      </c>
      <c r="O100" s="20">
        <v>1</v>
      </c>
      <c r="P100" s="5"/>
      <c r="Q100" s="11">
        <f t="shared" si="7"/>
        <v>-27.757499999999968</v>
      </c>
    </row>
    <row r="101" spans="11:17" x14ac:dyDescent="0.25">
      <c r="K101" s="20">
        <v>49.5</v>
      </c>
      <c r="L101" s="20">
        <v>40</v>
      </c>
      <c r="M101" s="20">
        <f t="shared" si="6"/>
        <v>-18.314999999999934</v>
      </c>
      <c r="N101" s="20">
        <f t="shared" si="8"/>
        <v>2.7999999999999989</v>
      </c>
      <c r="O101" s="20">
        <v>1</v>
      </c>
      <c r="P101" s="5"/>
      <c r="Q101" s="11">
        <f t="shared" si="7"/>
        <v>-29.157499999999967</v>
      </c>
    </row>
    <row r="102" spans="11:17" x14ac:dyDescent="0.25">
      <c r="K102" s="20">
        <v>50</v>
      </c>
      <c r="L102" s="20">
        <v>40</v>
      </c>
      <c r="M102" s="20">
        <f t="shared" si="6"/>
        <v>-21.264999999999933</v>
      </c>
      <c r="N102" s="20">
        <f>+N97+0.15</f>
        <v>2.9499999999999988</v>
      </c>
      <c r="O102" s="20">
        <v>1</v>
      </c>
      <c r="P102" s="5"/>
      <c r="Q102" s="11">
        <f t="shared" si="7"/>
        <v>-30.632499999999965</v>
      </c>
    </row>
    <row r="103" spans="11:17" x14ac:dyDescent="0.25">
      <c r="K103" s="20">
        <v>50.5</v>
      </c>
      <c r="L103" s="20">
        <v>40</v>
      </c>
      <c r="M103" s="20">
        <f t="shared" si="6"/>
        <v>-24.214999999999932</v>
      </c>
      <c r="N103" s="20">
        <f t="shared" si="8"/>
        <v>2.9499999999999988</v>
      </c>
      <c r="O103" s="20">
        <v>1</v>
      </c>
      <c r="Q103" s="11">
        <f t="shared" si="7"/>
        <v>-32.107499999999966</v>
      </c>
    </row>
    <row r="104" spans="11:17" x14ac:dyDescent="0.25">
      <c r="M104" s="20">
        <f t="shared" si="6"/>
        <v>-27.164999999999932</v>
      </c>
      <c r="N104" s="20">
        <f t="shared" si="8"/>
        <v>2.9499999999999988</v>
      </c>
      <c r="O104" s="20">
        <v>1</v>
      </c>
      <c r="Q104" s="11">
        <f t="shared" si="7"/>
        <v>-13.582499999999966</v>
      </c>
    </row>
    <row r="105" spans="11:17" x14ac:dyDescent="0.25">
      <c r="N105" s="20">
        <f t="shared" si="8"/>
        <v>2.9499999999999988</v>
      </c>
      <c r="Q105" s="11">
        <f t="shared" si="7"/>
        <v>0</v>
      </c>
    </row>
    <row r="106" spans="11:17" x14ac:dyDescent="0.25">
      <c r="N106" s="20">
        <f t="shared" si="8"/>
        <v>2.9499999999999988</v>
      </c>
      <c r="Q106" s="11">
        <f t="shared" si="7"/>
        <v>0</v>
      </c>
    </row>
    <row r="107" spans="11:17" x14ac:dyDescent="0.25">
      <c r="Q107" s="11">
        <f t="shared" si="7"/>
        <v>0</v>
      </c>
    </row>
    <row r="108" spans="11:17" x14ac:dyDescent="0.25">
      <c r="Q108" s="11">
        <f t="shared" si="7"/>
        <v>0</v>
      </c>
    </row>
    <row r="109" spans="11:17" x14ac:dyDescent="0.25">
      <c r="Q109" s="11">
        <f t="shared" si="7"/>
        <v>0</v>
      </c>
    </row>
    <row r="110" spans="11:17" x14ac:dyDescent="0.25">
      <c r="Q110" s="11">
        <f t="shared" si="7"/>
        <v>0</v>
      </c>
    </row>
    <row r="111" spans="11:17" x14ac:dyDescent="0.25">
      <c r="Q111" s="11">
        <f t="shared" si="7"/>
        <v>0</v>
      </c>
    </row>
    <row r="112" spans="11:17" x14ac:dyDescent="0.25">
      <c r="Q112" s="11">
        <f t="shared" si="7"/>
        <v>0</v>
      </c>
    </row>
    <row r="113" spans="17:17" x14ac:dyDescent="0.25">
      <c r="Q113" s="11">
        <f t="shared" si="7"/>
        <v>0</v>
      </c>
    </row>
    <row r="114" spans="17:17" x14ac:dyDescent="0.25">
      <c r="Q114" s="11">
        <f t="shared" si="7"/>
        <v>0</v>
      </c>
    </row>
    <row r="115" spans="17:17" x14ac:dyDescent="0.25">
      <c r="Q115" s="11">
        <f t="shared" si="7"/>
        <v>0</v>
      </c>
    </row>
    <row r="116" spans="17:17" x14ac:dyDescent="0.25">
      <c r="Q116" s="11">
        <f t="shared" si="7"/>
        <v>0</v>
      </c>
    </row>
    <row r="117" spans="17:17" x14ac:dyDescent="0.25">
      <c r="Q117" s="11">
        <f t="shared" si="7"/>
        <v>0</v>
      </c>
    </row>
    <row r="118" spans="17:17" x14ac:dyDescent="0.25">
      <c r="Q118" s="11">
        <f t="shared" si="7"/>
        <v>0</v>
      </c>
    </row>
    <row r="119" spans="17:17" x14ac:dyDescent="0.25">
      <c r="Q119" s="11">
        <f t="shared" si="7"/>
        <v>0</v>
      </c>
    </row>
    <row r="120" spans="17:17" x14ac:dyDescent="0.25">
      <c r="Q120" s="11">
        <f t="shared" si="7"/>
        <v>0</v>
      </c>
    </row>
    <row r="121" spans="17:17" x14ac:dyDescent="0.25">
      <c r="Q121" s="11">
        <f t="shared" si="7"/>
        <v>0</v>
      </c>
    </row>
    <row r="122" spans="17:17" x14ac:dyDescent="0.25">
      <c r="Q122" s="11">
        <f t="shared" si="7"/>
        <v>0</v>
      </c>
    </row>
    <row r="123" spans="17:17" x14ac:dyDescent="0.25">
      <c r="Q123" s="11">
        <f t="shared" si="7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7.28515625" style="5" customWidth="1"/>
    <col min="9" max="9" width="6" style="20" customWidth="1"/>
    <col min="10" max="10" width="4.85546875" style="20" customWidth="1"/>
    <col min="11" max="11" width="5.5703125" style="20" customWidth="1"/>
    <col min="12" max="12" width="7.42578125" style="20" customWidth="1"/>
    <col min="13" max="13" width="7.140625" style="20" customWidth="1"/>
    <col min="14" max="14" width="9.140625" style="20"/>
    <col min="15" max="15" width="5.42578125" style="20" customWidth="1"/>
    <col min="16" max="16" width="5.7109375" style="20" customWidth="1"/>
    <col min="17" max="17" width="9.140625" style="20"/>
    <col min="18" max="18" width="6" style="11" customWidth="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48</v>
      </c>
      <c r="H1" s="5" t="s">
        <v>27</v>
      </c>
      <c r="I1" s="2" t="s">
        <v>147</v>
      </c>
      <c r="K1" s="20" t="s">
        <v>0</v>
      </c>
      <c r="L1" s="12" t="s">
        <v>129</v>
      </c>
      <c r="M1" s="20" t="s">
        <v>148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74"/>
      <c r="Q3" s="11">
        <f t="shared" si="0"/>
        <v>0</v>
      </c>
      <c r="R3" s="20">
        <v>0.5</v>
      </c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74"/>
      <c r="Q4" s="11">
        <f t="shared" si="0"/>
        <v>0</v>
      </c>
      <c r="R4" s="20">
        <v>0.5</v>
      </c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84"/>
      <c r="Q5" s="11">
        <f t="shared" si="0"/>
        <v>0</v>
      </c>
      <c r="R5" s="20">
        <v>0.5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4"/>
      <c r="Q6" s="11">
        <f t="shared" si="0"/>
        <v>0</v>
      </c>
      <c r="R6" s="20">
        <v>0.5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4"/>
      <c r="Q7" s="11">
        <f t="shared" si="0"/>
        <v>0</v>
      </c>
      <c r="R7" s="20">
        <v>0.5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4"/>
      <c r="Q8" s="11">
        <f t="shared" si="0"/>
        <v>0</v>
      </c>
      <c r="R8" s="20">
        <v>0.5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4"/>
      <c r="Q9" s="11">
        <f t="shared" si="0"/>
        <v>0</v>
      </c>
      <c r="R9" s="20">
        <v>0.5</v>
      </c>
    </row>
    <row r="10" spans="1:18" x14ac:dyDescent="0.25">
      <c r="A10" s="11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9">
        <v>437.9</v>
      </c>
      <c r="G10" s="73" t="s">
        <v>24</v>
      </c>
      <c r="H10" s="87">
        <f>100-10.5</f>
        <v>89.5</v>
      </c>
      <c r="I10" s="9">
        <v>9.4</v>
      </c>
      <c r="J10" s="20" t="s">
        <v>56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4"/>
      <c r="Q10" s="11">
        <f t="shared" si="0"/>
        <v>0</v>
      </c>
      <c r="R10" s="20">
        <v>0.5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9">
        <v>507.8</v>
      </c>
      <c r="G11" s="73" t="s">
        <v>24</v>
      </c>
      <c r="H11" s="87">
        <f>100-10.5</f>
        <v>89.5</v>
      </c>
      <c r="I11" s="9">
        <v>13.1</v>
      </c>
      <c r="J11" s="20" t="s">
        <v>56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4"/>
      <c r="Q11" s="11">
        <f t="shared" si="0"/>
        <v>0</v>
      </c>
      <c r="R11" s="20">
        <v>0.5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">
        <v>239.8</v>
      </c>
      <c r="G12" s="73" t="s">
        <v>24</v>
      </c>
      <c r="H12" s="87">
        <f>100-16.09</f>
        <v>83.91</v>
      </c>
      <c r="I12" s="9">
        <v>6</v>
      </c>
      <c r="J12" s="20" t="s">
        <v>56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4"/>
      <c r="Q12" s="11">
        <f t="shared" si="0"/>
        <v>0</v>
      </c>
      <c r="R12" s="20">
        <v>0.5</v>
      </c>
    </row>
    <row r="13" spans="1:18" x14ac:dyDescent="0.25">
      <c r="A13" s="11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9">
        <v>407.7</v>
      </c>
      <c r="G13" s="73" t="s">
        <v>24</v>
      </c>
      <c r="H13" s="87">
        <f>100-16.09</f>
        <v>83.91</v>
      </c>
      <c r="I13" s="9">
        <v>12.1</v>
      </c>
      <c r="J13" s="20" t="s">
        <v>56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4"/>
      <c r="Q13" s="11">
        <f t="shared" si="0"/>
        <v>0</v>
      </c>
      <c r="R13" s="20">
        <v>0.5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426.3</v>
      </c>
      <c r="G14" s="73" t="s">
        <v>24</v>
      </c>
      <c r="H14" s="87">
        <f>100-16.09</f>
        <v>83.91</v>
      </c>
      <c r="I14" s="9">
        <v>15.9</v>
      </c>
      <c r="J14" s="20" t="s">
        <v>56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4"/>
      <c r="Q14" s="11">
        <f t="shared" si="0"/>
        <v>0</v>
      </c>
      <c r="R14" s="20">
        <v>0.5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9">
        <v>257.5</v>
      </c>
      <c r="G15" s="73" t="s">
        <v>24</v>
      </c>
      <c r="H15" s="87">
        <f>100-6.18</f>
        <v>93.82</v>
      </c>
      <c r="I15" s="9">
        <v>4.7</v>
      </c>
      <c r="J15" s="20" t="s">
        <v>56</v>
      </c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4"/>
      <c r="Q15" s="11">
        <f t="shared" si="0"/>
        <v>0</v>
      </c>
      <c r="R15" s="20">
        <v>0.5</v>
      </c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9">
        <v>392.3</v>
      </c>
      <c r="G16" s="73" t="s">
        <v>24</v>
      </c>
      <c r="H16" s="87">
        <f>100-6.18</f>
        <v>93.82</v>
      </c>
      <c r="I16" s="9">
        <v>7.2</v>
      </c>
      <c r="J16" s="20" t="s">
        <v>56</v>
      </c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4"/>
      <c r="Q16" s="11">
        <f t="shared" si="0"/>
        <v>0</v>
      </c>
      <c r="R16" s="20">
        <v>0.5</v>
      </c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9">
        <v>482.2</v>
      </c>
      <c r="G17" s="73" t="s">
        <v>24</v>
      </c>
      <c r="H17" s="87">
        <f>100-6.18</f>
        <v>93.82</v>
      </c>
      <c r="I17" s="9">
        <v>9.4</v>
      </c>
      <c r="J17" s="20" t="s">
        <v>56</v>
      </c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4"/>
      <c r="Q17" s="11">
        <f t="shared" si="0"/>
        <v>0</v>
      </c>
      <c r="R17" s="20">
        <v>0.5</v>
      </c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9">
        <v>316.2</v>
      </c>
      <c r="G18" s="73" t="s">
        <v>24</v>
      </c>
      <c r="H18" s="87">
        <f>100-13.66</f>
        <v>86.34</v>
      </c>
      <c r="I18" s="9">
        <v>7.5</v>
      </c>
      <c r="J18" s="20" t="s">
        <v>56</v>
      </c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4"/>
      <c r="Q18" s="11">
        <f t="shared" si="0"/>
        <v>0</v>
      </c>
      <c r="R18" s="20">
        <v>0.5</v>
      </c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9">
        <v>406</v>
      </c>
      <c r="G19" s="73" t="s">
        <v>24</v>
      </c>
      <c r="H19" s="87">
        <f>100-13.66</f>
        <v>86.34</v>
      </c>
      <c r="I19" s="9">
        <v>10.199999999999999</v>
      </c>
      <c r="J19" s="20" t="s">
        <v>56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>
        <v>0.5</v>
      </c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9">
        <v>465.6</v>
      </c>
      <c r="G20" s="73" t="s">
        <v>24</v>
      </c>
      <c r="H20" s="87">
        <f>100-13.66</f>
        <v>86.34</v>
      </c>
      <c r="I20" s="9">
        <v>14.1</v>
      </c>
      <c r="J20" s="20" t="s">
        <v>56</v>
      </c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>
        <v>0.5</v>
      </c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9">
        <v>561</v>
      </c>
      <c r="G21" s="73" t="s">
        <v>24</v>
      </c>
      <c r="H21" s="90">
        <f t="shared" ref="H21:H26" si="4">100-0</f>
        <v>100</v>
      </c>
      <c r="I21" s="9">
        <v>9.1999999999999993</v>
      </c>
      <c r="J21" s="20" t="s">
        <v>57</v>
      </c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>
        <v>0.5</v>
      </c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9">
        <v>656</v>
      </c>
      <c r="G22" s="73" t="s">
        <v>24</v>
      </c>
      <c r="H22" s="90">
        <f t="shared" si="4"/>
        <v>100</v>
      </c>
      <c r="I22" s="9">
        <v>12</v>
      </c>
      <c r="J22" s="20" t="s">
        <v>57</v>
      </c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>
        <v>0.5</v>
      </c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9">
        <v>711.7</v>
      </c>
      <c r="G23" s="73" t="s">
        <v>24</v>
      </c>
      <c r="H23" s="90">
        <f t="shared" si="4"/>
        <v>100</v>
      </c>
      <c r="I23" s="9">
        <v>15.1</v>
      </c>
      <c r="J23" s="20" t="s">
        <v>57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>
        <v>0.5</v>
      </c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9">
        <v>678.8</v>
      </c>
      <c r="G24" s="73" t="s">
        <v>24</v>
      </c>
      <c r="H24" s="90">
        <f t="shared" si="4"/>
        <v>100</v>
      </c>
      <c r="I24" s="9">
        <v>12.9</v>
      </c>
      <c r="J24" s="20" t="s">
        <v>57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>
        <v>0.5</v>
      </c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9">
        <v>719.7</v>
      </c>
      <c r="G25" s="73" t="s">
        <v>24</v>
      </c>
      <c r="H25" s="90">
        <f t="shared" si="4"/>
        <v>100</v>
      </c>
      <c r="I25" s="9">
        <v>16.5</v>
      </c>
      <c r="J25" s="20" t="s">
        <v>57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>
        <v>0.5</v>
      </c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">
        <v>701.6</v>
      </c>
      <c r="G26" s="73" t="s">
        <v>24</v>
      </c>
      <c r="H26" s="90">
        <f t="shared" si="4"/>
        <v>100</v>
      </c>
      <c r="I26" s="9">
        <v>19.600000000000001</v>
      </c>
      <c r="J26" s="20" t="s">
        <v>57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>
        <v>0.5</v>
      </c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H27" s="86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>
        <v>0.5</v>
      </c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9">
        <v>387.3</v>
      </c>
      <c r="G28" s="73" t="s">
        <v>24</v>
      </c>
      <c r="H28" s="87">
        <f>100-13.66</f>
        <v>86.34</v>
      </c>
      <c r="I28" s="9">
        <v>8.5</v>
      </c>
      <c r="J28" s="20" t="s">
        <v>56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>
        <v>0.5</v>
      </c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9">
        <v>470</v>
      </c>
      <c r="G29" s="73" t="s">
        <v>24</v>
      </c>
      <c r="H29" s="87">
        <f>100-13.66</f>
        <v>86.34</v>
      </c>
      <c r="I29" s="9">
        <v>15.3</v>
      </c>
      <c r="J29" s="20" t="s">
        <v>56</v>
      </c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>
        <v>0.8</v>
      </c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H30" s="86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T30" s="20" t="s">
        <v>30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9">
        <v>368</v>
      </c>
      <c r="G31" s="73" t="s">
        <v>24</v>
      </c>
      <c r="H31" s="87">
        <f>100-18</f>
        <v>82</v>
      </c>
      <c r="I31" s="9">
        <v>11.3</v>
      </c>
      <c r="J31" s="20" t="s">
        <v>56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379</v>
      </c>
      <c r="G32" s="73" t="s">
        <v>24</v>
      </c>
      <c r="H32" s="87">
        <f>100-18</f>
        <v>82</v>
      </c>
      <c r="I32" s="9">
        <v>15.7</v>
      </c>
      <c r="J32" s="20" t="s">
        <v>56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H33" s="86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H34" s="86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5">+(M34-L34)/2</f>
        <v>0</v>
      </c>
      <c r="R34" s="20"/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">
        <v>514.79999999999995</v>
      </c>
      <c r="G35" s="73" t="s">
        <v>24</v>
      </c>
      <c r="H35" s="87">
        <f>100-6.18</f>
        <v>93.82</v>
      </c>
      <c r="I35" s="9">
        <v>10.4</v>
      </c>
      <c r="J35" s="20" t="s">
        <v>56</v>
      </c>
      <c r="K35" s="20">
        <v>16.5</v>
      </c>
      <c r="L35" s="20">
        <f t="shared" si="2"/>
        <v>86.600000000000023</v>
      </c>
      <c r="M35" s="20">
        <f t="shared" ref="M35:M64" si="6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5"/>
        <v>0</v>
      </c>
      <c r="R35" s="20"/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20">
        <v>0</v>
      </c>
      <c r="G36" s="20"/>
      <c r="H36" s="86"/>
      <c r="K36" s="20">
        <v>17</v>
      </c>
      <c r="L36" s="20">
        <f t="shared" si="2"/>
        <v>85.750000000000028</v>
      </c>
      <c r="M36" s="20">
        <f t="shared" si="6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5"/>
        <v>0</v>
      </c>
      <c r="R36" s="20"/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20">
        <v>0</v>
      </c>
      <c r="G37" s="20"/>
      <c r="H37" s="86"/>
      <c r="K37" s="20">
        <v>17.5</v>
      </c>
      <c r="L37" s="20">
        <f t="shared" si="2"/>
        <v>84.750000000000028</v>
      </c>
      <c r="M37" s="20">
        <f t="shared" si="6"/>
        <v>84.750000000000028</v>
      </c>
      <c r="N37" s="20">
        <f>+N32+0.15</f>
        <v>1</v>
      </c>
      <c r="O37" s="20">
        <v>1</v>
      </c>
      <c r="P37" s="84"/>
      <c r="Q37" s="11">
        <f t="shared" si="5"/>
        <v>0</v>
      </c>
      <c r="R37" s="20"/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468</v>
      </c>
      <c r="G38" s="73" t="s">
        <v>24</v>
      </c>
      <c r="H38" s="87">
        <f>100-13.66</f>
        <v>86.34</v>
      </c>
      <c r="I38" s="9">
        <v>14.5</v>
      </c>
      <c r="J38" s="20" t="s">
        <v>56</v>
      </c>
      <c r="K38" s="20">
        <v>18</v>
      </c>
      <c r="L38" s="20">
        <f t="shared" si="2"/>
        <v>83.750000000000028</v>
      </c>
      <c r="M38" s="20">
        <f t="shared" si="6"/>
        <v>83.750000000000028</v>
      </c>
      <c r="N38" s="20">
        <f t="shared" si="3"/>
        <v>1</v>
      </c>
      <c r="O38" s="20">
        <v>1</v>
      </c>
      <c r="P38" s="84"/>
      <c r="Q38" s="11">
        <f t="shared" si="5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6"/>
        <v>82.750000000000028</v>
      </c>
      <c r="N39" s="20">
        <f t="shared" si="3"/>
        <v>1</v>
      </c>
      <c r="O39" s="20">
        <v>1</v>
      </c>
      <c r="P39" s="84"/>
      <c r="Q39" s="11">
        <f t="shared" si="5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6"/>
        <v>81.750000000000028</v>
      </c>
      <c r="N40" s="20">
        <f t="shared" si="3"/>
        <v>1</v>
      </c>
      <c r="O40" s="20">
        <v>1</v>
      </c>
      <c r="P40" s="84"/>
      <c r="Q40" s="11">
        <f t="shared" si="5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6"/>
        <v>80.750000000000028</v>
      </c>
      <c r="N41" s="20">
        <f t="shared" si="3"/>
        <v>1</v>
      </c>
      <c r="O41" s="20">
        <v>1</v>
      </c>
      <c r="P41" s="84"/>
      <c r="Q41" s="11">
        <f t="shared" si="5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6"/>
        <v>79.600000000000023</v>
      </c>
      <c r="N42" s="20">
        <f>+N37+0.15</f>
        <v>1.1499999999999999</v>
      </c>
      <c r="O42" s="20">
        <v>1</v>
      </c>
      <c r="P42" s="84"/>
      <c r="Q42" s="11">
        <f t="shared" si="5"/>
        <v>0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6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5"/>
        <v>0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6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5"/>
        <v>0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6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5"/>
        <v>0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6"/>
        <v>75</v>
      </c>
      <c r="N46" s="20">
        <f t="shared" si="3"/>
        <v>1.1499999999999999</v>
      </c>
      <c r="O46" s="20">
        <v>1</v>
      </c>
      <c r="P46" s="84"/>
      <c r="Q46" s="11">
        <f t="shared" si="5"/>
        <v>0</v>
      </c>
      <c r="R46" s="20"/>
    </row>
    <row r="47" spans="1:22" x14ac:dyDescent="0.25">
      <c r="K47" s="20">
        <v>22.5</v>
      </c>
      <c r="L47" s="20">
        <f t="shared" si="2"/>
        <v>73.7</v>
      </c>
      <c r="M47" s="20">
        <f t="shared" si="6"/>
        <v>73.7</v>
      </c>
      <c r="N47" s="20">
        <f>+N42+0.15</f>
        <v>1.2999999999999998</v>
      </c>
      <c r="O47" s="20">
        <v>1</v>
      </c>
      <c r="P47" s="84"/>
      <c r="Q47" s="11">
        <f t="shared" si="5"/>
        <v>0</v>
      </c>
      <c r="R47" s="20"/>
    </row>
    <row r="48" spans="1:22" x14ac:dyDescent="0.25">
      <c r="K48" s="20">
        <v>23</v>
      </c>
      <c r="L48" s="20">
        <f t="shared" si="2"/>
        <v>72.400000000000006</v>
      </c>
      <c r="M48" s="20">
        <f t="shared" si="6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5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6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5"/>
        <v>0</v>
      </c>
      <c r="R49" s="20"/>
    </row>
    <row r="50" spans="11:18" x14ac:dyDescent="0.25">
      <c r="K50" s="20">
        <v>24</v>
      </c>
      <c r="L50" s="20">
        <f t="shared" si="2"/>
        <v>69.800000000000011</v>
      </c>
      <c r="M50" s="20">
        <f t="shared" si="6"/>
        <v>69.800000000000011</v>
      </c>
      <c r="N50" s="20">
        <f t="shared" si="3"/>
        <v>1.2999999999999998</v>
      </c>
      <c r="O50" s="20">
        <v>1</v>
      </c>
      <c r="P50" s="84"/>
      <c r="Q50" s="11">
        <f t="shared" si="5"/>
        <v>0</v>
      </c>
      <c r="R50" s="20"/>
    </row>
    <row r="51" spans="11:18" x14ac:dyDescent="0.25">
      <c r="K51" s="20">
        <v>24.5</v>
      </c>
      <c r="L51" s="20">
        <f t="shared" si="2"/>
        <v>68.500000000000014</v>
      </c>
      <c r="M51" s="20">
        <f t="shared" si="6"/>
        <v>68.500000000000014</v>
      </c>
      <c r="N51" s="20">
        <f t="shared" si="3"/>
        <v>1.2999999999999998</v>
      </c>
      <c r="O51" s="20">
        <v>1</v>
      </c>
      <c r="P51" s="84"/>
      <c r="Q51" s="11">
        <f t="shared" si="5"/>
        <v>0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6"/>
        <v>67.050000000000011</v>
      </c>
      <c r="N52" s="20">
        <f>+N47+0.15</f>
        <v>1.4499999999999997</v>
      </c>
      <c r="O52" s="20">
        <v>1</v>
      </c>
      <c r="P52" s="84"/>
      <c r="Q52" s="11">
        <f t="shared" si="5"/>
        <v>0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6"/>
        <v>65.600000000000009</v>
      </c>
      <c r="N53" s="20">
        <f t="shared" si="3"/>
        <v>1.4499999999999997</v>
      </c>
      <c r="O53" s="20">
        <v>1</v>
      </c>
      <c r="P53" s="84"/>
      <c r="Q53" s="11">
        <f t="shared" si="5"/>
        <v>0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6"/>
        <v>64.150000000000006</v>
      </c>
      <c r="N54" s="20">
        <f t="shared" si="3"/>
        <v>1.4499999999999997</v>
      </c>
      <c r="O54" s="20">
        <v>1</v>
      </c>
      <c r="P54" s="84"/>
      <c r="Q54" s="11">
        <f t="shared" si="5"/>
        <v>0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6"/>
        <v>62.7</v>
      </c>
      <c r="N55" s="20">
        <f t="shared" si="3"/>
        <v>1.4499999999999997</v>
      </c>
      <c r="O55" s="20">
        <v>1</v>
      </c>
      <c r="P55" s="84"/>
      <c r="Q55" s="11">
        <f t="shared" si="5"/>
        <v>0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6"/>
        <v>61.25</v>
      </c>
      <c r="N56" s="20">
        <f t="shared" si="3"/>
        <v>1.4499999999999997</v>
      </c>
      <c r="O56" s="20">
        <v>1</v>
      </c>
      <c r="P56" s="84"/>
      <c r="Q56" s="11">
        <f t="shared" si="5"/>
        <v>0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6"/>
        <v>59.65</v>
      </c>
      <c r="N57" s="20">
        <f>+N52+0.15</f>
        <v>1.5999999999999996</v>
      </c>
      <c r="O57" s="20">
        <v>1</v>
      </c>
      <c r="P57" s="84"/>
      <c r="Q57" s="11">
        <f t="shared" si="5"/>
        <v>0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6"/>
        <v>58.05</v>
      </c>
      <c r="N58" s="20">
        <f t="shared" si="3"/>
        <v>1.5999999999999996</v>
      </c>
      <c r="O58" s="20">
        <v>1</v>
      </c>
      <c r="P58" s="84"/>
      <c r="Q58" s="11">
        <f t="shared" si="5"/>
        <v>0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6"/>
        <v>56.449999999999996</v>
      </c>
      <c r="N59" s="20">
        <f t="shared" si="3"/>
        <v>1.5999999999999996</v>
      </c>
      <c r="O59" s="20">
        <v>1</v>
      </c>
      <c r="P59" s="84"/>
      <c r="Q59" s="11">
        <f t="shared" si="5"/>
        <v>0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6"/>
        <v>54.849999999999994</v>
      </c>
      <c r="N60" s="20">
        <f t="shared" si="3"/>
        <v>1.5999999999999996</v>
      </c>
      <c r="O60" s="20">
        <v>1</v>
      </c>
      <c r="P60" s="84"/>
      <c r="Q60" s="11">
        <f t="shared" si="5"/>
        <v>0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6"/>
        <v>53.249999999999993</v>
      </c>
      <c r="N61" s="20">
        <f t="shared" si="3"/>
        <v>1.5999999999999996</v>
      </c>
      <c r="O61" s="20">
        <v>1</v>
      </c>
      <c r="P61" s="84"/>
      <c r="Q61" s="11">
        <f t="shared" si="5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6"/>
        <v>86.334999999999994</v>
      </c>
      <c r="N62" s="20">
        <f>+N57+0.15</f>
        <v>1.7499999999999996</v>
      </c>
      <c r="O62" s="20">
        <v>0.5</v>
      </c>
      <c r="P62" s="84">
        <f>86.34-52.38</f>
        <v>33.96</v>
      </c>
      <c r="Q62" s="11">
        <f t="shared" si="5"/>
        <v>17.4175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6"/>
        <v>85.46</v>
      </c>
      <c r="N63" s="20">
        <f t="shared" si="3"/>
        <v>1.7499999999999996</v>
      </c>
      <c r="O63" s="20">
        <v>0.5</v>
      </c>
      <c r="P63" s="84"/>
      <c r="Q63" s="11">
        <f t="shared" si="5"/>
        <v>17.855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6"/>
        <v>84.584999999999994</v>
      </c>
      <c r="N64" s="20">
        <f t="shared" si="3"/>
        <v>1.7499999999999996</v>
      </c>
      <c r="O64" s="20">
        <v>0.5</v>
      </c>
      <c r="P64" s="84"/>
      <c r="Q64" s="11">
        <f t="shared" si="5"/>
        <v>18.2925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9" si="7">+M64+P65-N65*O65</f>
        <v>83.71</v>
      </c>
      <c r="N65" s="20">
        <f t="shared" si="3"/>
        <v>1.7499999999999996</v>
      </c>
      <c r="O65" s="20">
        <v>0.5</v>
      </c>
      <c r="P65" s="84"/>
      <c r="Q65" s="11">
        <f t="shared" ref="Q65:Q110" si="8">+(M65-L65)/2</f>
        <v>18.73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7"/>
        <v>82.834999999999994</v>
      </c>
      <c r="N66" s="20">
        <f t="shared" si="3"/>
        <v>1.7499999999999996</v>
      </c>
      <c r="O66" s="20">
        <v>0.5</v>
      </c>
      <c r="P66" s="84"/>
      <c r="Q66" s="11">
        <f t="shared" si="8"/>
        <v>19.1675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7"/>
        <v>81.884999999999991</v>
      </c>
      <c r="N67" s="20">
        <f>+N62+0.15</f>
        <v>1.8999999999999995</v>
      </c>
      <c r="O67" s="20">
        <v>0.5</v>
      </c>
      <c r="P67" s="84"/>
      <c r="Q67" s="11">
        <f t="shared" si="8"/>
        <v>19.642499999999998</v>
      </c>
    </row>
    <row r="68" spans="11:17" x14ac:dyDescent="0.25">
      <c r="K68" s="20">
        <v>33</v>
      </c>
      <c r="L68" s="20">
        <f t="shared" si="2"/>
        <v>40.699999999999996</v>
      </c>
      <c r="M68" s="9">
        <f t="shared" si="7"/>
        <v>80.934999999999988</v>
      </c>
      <c r="N68" s="9">
        <f t="shared" si="3"/>
        <v>1.8999999999999995</v>
      </c>
      <c r="O68" s="20">
        <v>0.5</v>
      </c>
      <c r="P68" s="84"/>
      <c r="Q68" s="82">
        <f t="shared" si="8"/>
        <v>20.117499999999996</v>
      </c>
    </row>
    <row r="69" spans="11:17" x14ac:dyDescent="0.25">
      <c r="K69" s="20">
        <v>33.5</v>
      </c>
      <c r="L69" s="20">
        <v>40</v>
      </c>
      <c r="M69" s="9">
        <f t="shared" si="7"/>
        <v>79.984999999999985</v>
      </c>
      <c r="N69" s="9">
        <f t="shared" si="3"/>
        <v>1.8999999999999995</v>
      </c>
      <c r="O69" s="20">
        <v>0.5</v>
      </c>
      <c r="P69" s="84"/>
      <c r="Q69" s="11">
        <f t="shared" si="8"/>
        <v>19.992499999999993</v>
      </c>
    </row>
    <row r="70" spans="11:17" x14ac:dyDescent="0.25">
      <c r="K70" s="20">
        <v>34</v>
      </c>
      <c r="L70" s="20">
        <v>40</v>
      </c>
      <c r="M70" s="20">
        <f t="shared" si="7"/>
        <v>79.034999999999982</v>
      </c>
      <c r="N70" s="20">
        <f t="shared" si="3"/>
        <v>1.8999999999999995</v>
      </c>
      <c r="O70" s="20">
        <v>0.5</v>
      </c>
      <c r="P70" s="84"/>
      <c r="Q70" s="11">
        <f t="shared" si="8"/>
        <v>19.517499999999991</v>
      </c>
    </row>
    <row r="71" spans="11:17" x14ac:dyDescent="0.25">
      <c r="K71" s="20">
        <v>34.5</v>
      </c>
      <c r="L71" s="20">
        <v>40</v>
      </c>
      <c r="M71" s="20">
        <f t="shared" si="7"/>
        <v>78.08499999999998</v>
      </c>
      <c r="N71" s="20">
        <f t="shared" si="3"/>
        <v>1.8999999999999995</v>
      </c>
      <c r="O71" s="20">
        <v>0.5</v>
      </c>
      <c r="P71" s="84"/>
      <c r="Q71" s="11">
        <f t="shared" si="8"/>
        <v>19.04249999999999</v>
      </c>
    </row>
    <row r="72" spans="11:17" x14ac:dyDescent="0.25">
      <c r="K72" s="20">
        <v>35</v>
      </c>
      <c r="L72" s="20">
        <v>40</v>
      </c>
      <c r="M72" s="20">
        <f t="shared" si="7"/>
        <v>77.059999999999974</v>
      </c>
      <c r="N72" s="20">
        <f>+N67+0.15</f>
        <v>2.0499999999999994</v>
      </c>
      <c r="O72" s="20">
        <v>0.5</v>
      </c>
      <c r="P72" s="84"/>
      <c r="Q72" s="11">
        <f t="shared" si="8"/>
        <v>18.529999999999987</v>
      </c>
    </row>
    <row r="73" spans="11:17" x14ac:dyDescent="0.25">
      <c r="K73" s="20">
        <v>35.5</v>
      </c>
      <c r="L73" s="20">
        <v>40</v>
      </c>
      <c r="M73" s="20">
        <f t="shared" si="7"/>
        <v>76.034999999999968</v>
      </c>
      <c r="N73" s="20">
        <f t="shared" si="3"/>
        <v>2.0499999999999994</v>
      </c>
      <c r="O73" s="20">
        <v>0.5</v>
      </c>
      <c r="P73" s="84"/>
      <c r="Q73" s="11">
        <f t="shared" si="8"/>
        <v>18.017499999999984</v>
      </c>
    </row>
    <row r="74" spans="11:17" x14ac:dyDescent="0.25">
      <c r="K74" s="20">
        <v>36</v>
      </c>
      <c r="L74" s="20">
        <v>40</v>
      </c>
      <c r="M74" s="20">
        <f t="shared" si="7"/>
        <v>75.009999999999962</v>
      </c>
      <c r="N74" s="20">
        <f t="shared" si="3"/>
        <v>2.0499999999999994</v>
      </c>
      <c r="O74" s="20">
        <v>0.5</v>
      </c>
      <c r="P74" s="84"/>
      <c r="Q74" s="11">
        <f t="shared" si="8"/>
        <v>17.504999999999981</v>
      </c>
    </row>
    <row r="75" spans="11:17" x14ac:dyDescent="0.25">
      <c r="K75" s="20">
        <v>36.5</v>
      </c>
      <c r="L75" s="20">
        <v>40</v>
      </c>
      <c r="M75" s="20">
        <f t="shared" si="7"/>
        <v>73.984999999999957</v>
      </c>
      <c r="N75" s="20">
        <f t="shared" si="3"/>
        <v>2.0499999999999994</v>
      </c>
      <c r="O75" s="20">
        <v>0.5</v>
      </c>
      <c r="P75" s="84"/>
      <c r="Q75" s="11">
        <f t="shared" si="8"/>
        <v>16.992499999999978</v>
      </c>
    </row>
    <row r="76" spans="11:17" x14ac:dyDescent="0.25">
      <c r="K76" s="20">
        <v>37</v>
      </c>
      <c r="L76" s="20">
        <v>40</v>
      </c>
      <c r="M76" s="20">
        <f t="shared" si="7"/>
        <v>72.959999999999951</v>
      </c>
      <c r="N76" s="20">
        <f t="shared" si="3"/>
        <v>2.0499999999999994</v>
      </c>
      <c r="O76" s="20">
        <v>0.5</v>
      </c>
      <c r="P76" s="84"/>
      <c r="Q76" s="11">
        <f t="shared" si="8"/>
        <v>16.479999999999976</v>
      </c>
    </row>
    <row r="77" spans="11:17" x14ac:dyDescent="0.25">
      <c r="K77" s="20">
        <v>37.5</v>
      </c>
      <c r="L77" s="20">
        <v>40</v>
      </c>
      <c r="M77" s="20">
        <f t="shared" si="7"/>
        <v>71.859999999999957</v>
      </c>
      <c r="N77" s="20">
        <f>+N72+0.15</f>
        <v>2.1999999999999993</v>
      </c>
      <c r="O77" s="20">
        <v>0.5</v>
      </c>
      <c r="P77" s="84"/>
      <c r="Q77" s="11">
        <f t="shared" si="8"/>
        <v>15.929999999999978</v>
      </c>
    </row>
    <row r="78" spans="11:17" x14ac:dyDescent="0.25">
      <c r="K78" s="20">
        <v>38</v>
      </c>
      <c r="L78" s="20">
        <v>40</v>
      </c>
      <c r="M78" s="20">
        <f t="shared" si="7"/>
        <v>70.759999999999962</v>
      </c>
      <c r="N78" s="20">
        <f t="shared" si="3"/>
        <v>2.1999999999999993</v>
      </c>
      <c r="O78" s="20">
        <v>0.5</v>
      </c>
      <c r="P78" s="84"/>
      <c r="Q78" s="11">
        <f t="shared" si="8"/>
        <v>15.379999999999981</v>
      </c>
    </row>
    <row r="79" spans="11:17" x14ac:dyDescent="0.25">
      <c r="K79" s="20">
        <v>38.5</v>
      </c>
      <c r="L79" s="20">
        <v>40</v>
      </c>
      <c r="M79" s="20">
        <f t="shared" si="7"/>
        <v>69.659999999999968</v>
      </c>
      <c r="N79" s="20">
        <f t="shared" si="3"/>
        <v>2.1999999999999993</v>
      </c>
      <c r="O79" s="20">
        <v>0.5</v>
      </c>
      <c r="P79" s="84"/>
      <c r="Q79" s="11">
        <f t="shared" si="8"/>
        <v>14.829999999999984</v>
      </c>
    </row>
    <row r="80" spans="11:17" x14ac:dyDescent="0.25">
      <c r="K80" s="20">
        <v>39</v>
      </c>
      <c r="L80" s="20">
        <v>40</v>
      </c>
      <c r="M80" s="20">
        <f t="shared" si="7"/>
        <v>68.559999999999974</v>
      </c>
      <c r="N80" s="20">
        <f t="shared" si="3"/>
        <v>2.1999999999999993</v>
      </c>
      <c r="O80" s="20">
        <v>0.5</v>
      </c>
      <c r="P80" s="84"/>
      <c r="Q80" s="11">
        <f t="shared" si="8"/>
        <v>14.279999999999987</v>
      </c>
    </row>
    <row r="81" spans="11:17" x14ac:dyDescent="0.25">
      <c r="K81" s="20">
        <v>39.5</v>
      </c>
      <c r="L81" s="20">
        <v>40</v>
      </c>
      <c r="M81" s="20">
        <f t="shared" si="7"/>
        <v>67.45999999999998</v>
      </c>
      <c r="N81" s="20">
        <f t="shared" si="3"/>
        <v>2.1999999999999993</v>
      </c>
      <c r="O81" s="20">
        <v>0.5</v>
      </c>
      <c r="P81" s="84"/>
      <c r="Q81" s="11">
        <f t="shared" si="8"/>
        <v>13.72999999999999</v>
      </c>
    </row>
    <row r="82" spans="11:17" x14ac:dyDescent="0.25">
      <c r="K82" s="20">
        <v>40</v>
      </c>
      <c r="L82" s="20">
        <v>40</v>
      </c>
      <c r="M82" s="20">
        <f t="shared" si="7"/>
        <v>66.284999999999982</v>
      </c>
      <c r="N82" s="20">
        <f>+N77+0.15</f>
        <v>2.3499999999999992</v>
      </c>
      <c r="O82" s="20">
        <v>0.5</v>
      </c>
      <c r="P82" s="84"/>
      <c r="Q82" s="11">
        <f t="shared" si="8"/>
        <v>13.142499999999991</v>
      </c>
    </row>
    <row r="83" spans="11:17" x14ac:dyDescent="0.25">
      <c r="K83" s="20">
        <v>40.5</v>
      </c>
      <c r="L83" s="20">
        <v>40</v>
      </c>
      <c r="M83" s="20">
        <f t="shared" si="7"/>
        <v>65.109999999999985</v>
      </c>
      <c r="N83" s="20">
        <f t="shared" ref="N83:N116" si="9">+N78+0.15</f>
        <v>2.3499999999999992</v>
      </c>
      <c r="O83" s="20">
        <v>0.5</v>
      </c>
      <c r="P83" s="84"/>
      <c r="Q83" s="11">
        <f t="shared" si="8"/>
        <v>12.554999999999993</v>
      </c>
    </row>
    <row r="84" spans="11:17" x14ac:dyDescent="0.25">
      <c r="K84" s="20">
        <v>41</v>
      </c>
      <c r="L84" s="20">
        <v>40</v>
      </c>
      <c r="M84" s="20">
        <f t="shared" si="7"/>
        <v>63.934999999999988</v>
      </c>
      <c r="N84" s="20">
        <f t="shared" si="9"/>
        <v>2.3499999999999992</v>
      </c>
      <c r="O84" s="20">
        <v>0.5</v>
      </c>
      <c r="P84" s="84"/>
      <c r="Q84" s="11">
        <f t="shared" si="8"/>
        <v>11.967499999999994</v>
      </c>
    </row>
    <row r="85" spans="11:17" x14ac:dyDescent="0.25">
      <c r="K85" s="20">
        <v>41.5</v>
      </c>
      <c r="L85" s="20">
        <v>40</v>
      </c>
      <c r="M85" s="20">
        <f t="shared" si="7"/>
        <v>62.759999999999991</v>
      </c>
      <c r="N85" s="20">
        <f t="shared" si="9"/>
        <v>2.3499999999999992</v>
      </c>
      <c r="O85" s="20">
        <v>0.5</v>
      </c>
      <c r="P85" s="84"/>
      <c r="Q85" s="11">
        <f t="shared" si="8"/>
        <v>11.379999999999995</v>
      </c>
    </row>
    <row r="86" spans="11:17" x14ac:dyDescent="0.25">
      <c r="K86" s="20">
        <v>42</v>
      </c>
      <c r="L86" s="20">
        <v>40</v>
      </c>
      <c r="M86" s="20">
        <f t="shared" si="7"/>
        <v>61.584999999999994</v>
      </c>
      <c r="N86" s="20">
        <f t="shared" si="9"/>
        <v>2.3499999999999992</v>
      </c>
      <c r="O86" s="20">
        <v>0.5</v>
      </c>
      <c r="P86" s="84"/>
      <c r="Q86" s="11">
        <f t="shared" si="8"/>
        <v>10.792499999999997</v>
      </c>
    </row>
    <row r="87" spans="11:17" x14ac:dyDescent="0.25">
      <c r="K87" s="20">
        <v>42.5</v>
      </c>
      <c r="L87" s="20">
        <v>40</v>
      </c>
      <c r="M87" s="20">
        <f t="shared" si="7"/>
        <v>60.334999999999994</v>
      </c>
      <c r="N87" s="20">
        <f>+N82+0.15</f>
        <v>2.4999999999999991</v>
      </c>
      <c r="O87" s="20">
        <v>0.5</v>
      </c>
      <c r="P87" s="84"/>
      <c r="Q87" s="11">
        <f t="shared" si="8"/>
        <v>10.167499999999997</v>
      </c>
    </row>
    <row r="88" spans="11:17" x14ac:dyDescent="0.25">
      <c r="K88" s="20">
        <v>43</v>
      </c>
      <c r="L88" s="20">
        <v>40</v>
      </c>
      <c r="M88" s="20">
        <f t="shared" si="7"/>
        <v>59.084999999999994</v>
      </c>
      <c r="N88" s="20">
        <f t="shared" si="9"/>
        <v>2.4999999999999991</v>
      </c>
      <c r="O88" s="20">
        <v>0.5</v>
      </c>
      <c r="P88" s="84"/>
      <c r="Q88" s="11">
        <f t="shared" si="8"/>
        <v>9.5424999999999969</v>
      </c>
    </row>
    <row r="89" spans="11:17" x14ac:dyDescent="0.25">
      <c r="K89" s="20">
        <v>43.5</v>
      </c>
      <c r="L89" s="20">
        <v>40</v>
      </c>
      <c r="M89" s="20">
        <f t="shared" si="7"/>
        <v>57.834999999999994</v>
      </c>
      <c r="N89" s="20">
        <f t="shared" si="9"/>
        <v>2.4999999999999991</v>
      </c>
      <c r="O89" s="20">
        <v>0.5</v>
      </c>
      <c r="P89" s="84"/>
      <c r="Q89" s="11">
        <f t="shared" si="8"/>
        <v>8.9174999999999969</v>
      </c>
    </row>
    <row r="90" spans="11:17" x14ac:dyDescent="0.25">
      <c r="K90" s="20">
        <v>44</v>
      </c>
      <c r="L90" s="20">
        <v>40</v>
      </c>
      <c r="M90" s="20">
        <f t="shared" si="7"/>
        <v>55.834999999999994</v>
      </c>
      <c r="N90" s="20">
        <f t="shared" si="9"/>
        <v>2.4999999999999991</v>
      </c>
      <c r="O90" s="20">
        <v>0.8</v>
      </c>
      <c r="P90" s="84"/>
      <c r="Q90" s="11">
        <f t="shared" si="8"/>
        <v>7.9174999999999969</v>
      </c>
    </row>
    <row r="91" spans="11:17" x14ac:dyDescent="0.25">
      <c r="K91" s="20">
        <v>44.5</v>
      </c>
      <c r="L91" s="20">
        <v>40</v>
      </c>
      <c r="M91" s="20">
        <f t="shared" si="7"/>
        <v>53.334999999999994</v>
      </c>
      <c r="N91" s="20">
        <f t="shared" si="9"/>
        <v>2.4999999999999991</v>
      </c>
      <c r="O91" s="20">
        <v>1</v>
      </c>
      <c r="P91" s="84"/>
      <c r="Q91" s="11">
        <f t="shared" si="8"/>
        <v>6.6674999999999969</v>
      </c>
    </row>
    <row r="92" spans="11:17" x14ac:dyDescent="0.25">
      <c r="K92" s="20">
        <v>45</v>
      </c>
      <c r="L92" s="20">
        <v>40</v>
      </c>
      <c r="M92" s="20">
        <f t="shared" si="7"/>
        <v>50.684999999999995</v>
      </c>
      <c r="N92" s="20">
        <f>+N87+0.15</f>
        <v>2.649999999999999</v>
      </c>
      <c r="O92" s="20">
        <v>1</v>
      </c>
      <c r="P92" s="84"/>
      <c r="Q92" s="11">
        <f t="shared" si="8"/>
        <v>5.3424999999999976</v>
      </c>
    </row>
    <row r="93" spans="11:17" x14ac:dyDescent="0.25">
      <c r="K93" s="20">
        <v>45.5</v>
      </c>
      <c r="L93" s="20">
        <v>40</v>
      </c>
      <c r="M93" s="20">
        <f t="shared" si="7"/>
        <v>48.034999999999997</v>
      </c>
      <c r="N93" s="20">
        <f t="shared" si="9"/>
        <v>2.649999999999999</v>
      </c>
      <c r="O93" s="20">
        <v>1</v>
      </c>
      <c r="P93" s="84"/>
      <c r="Q93" s="11">
        <f t="shared" si="8"/>
        <v>4.0174999999999983</v>
      </c>
    </row>
    <row r="94" spans="11:17" x14ac:dyDescent="0.25">
      <c r="K94" s="20">
        <v>46</v>
      </c>
      <c r="L94" s="20">
        <v>40</v>
      </c>
      <c r="M94" s="20">
        <f t="shared" si="7"/>
        <v>45.384999999999998</v>
      </c>
      <c r="N94" s="20">
        <f t="shared" si="9"/>
        <v>2.649999999999999</v>
      </c>
      <c r="O94" s="20">
        <v>1</v>
      </c>
      <c r="P94" s="84"/>
      <c r="Q94" s="11">
        <f t="shared" si="8"/>
        <v>2.692499999999999</v>
      </c>
    </row>
    <row r="95" spans="11:17" x14ac:dyDescent="0.25">
      <c r="K95" s="20">
        <v>46.5</v>
      </c>
      <c r="L95" s="20">
        <v>40</v>
      </c>
      <c r="M95" s="20">
        <f t="shared" si="7"/>
        <v>42.734999999999999</v>
      </c>
      <c r="N95" s="20">
        <f t="shared" si="9"/>
        <v>2.649999999999999</v>
      </c>
      <c r="O95" s="20">
        <v>1</v>
      </c>
      <c r="P95" s="84"/>
      <c r="Q95" s="11">
        <f t="shared" si="8"/>
        <v>1.3674999999999997</v>
      </c>
    </row>
    <row r="96" spans="11:17" x14ac:dyDescent="0.25">
      <c r="K96" s="20">
        <v>47</v>
      </c>
      <c r="L96" s="20">
        <v>40</v>
      </c>
      <c r="M96" s="20">
        <f t="shared" si="7"/>
        <v>40.085000000000001</v>
      </c>
      <c r="N96" s="20">
        <f t="shared" si="9"/>
        <v>2.649999999999999</v>
      </c>
      <c r="O96" s="20">
        <v>1</v>
      </c>
      <c r="P96" s="84"/>
      <c r="Q96" s="11">
        <f t="shared" si="8"/>
        <v>4.2500000000000426E-2</v>
      </c>
    </row>
    <row r="97" spans="11:17" x14ac:dyDescent="0.25">
      <c r="K97" s="20">
        <v>47.5</v>
      </c>
      <c r="L97" s="20">
        <v>40</v>
      </c>
      <c r="M97" s="20">
        <f t="shared" si="7"/>
        <v>37.285000000000004</v>
      </c>
      <c r="N97" s="20">
        <f>+N92+0.15</f>
        <v>2.7999999999999989</v>
      </c>
      <c r="O97" s="20">
        <v>1</v>
      </c>
      <c r="P97" s="84"/>
      <c r="Q97" s="11">
        <f t="shared" si="8"/>
        <v>-1.3574999999999982</v>
      </c>
    </row>
    <row r="98" spans="11:17" x14ac:dyDescent="0.25">
      <c r="K98" s="20">
        <v>48</v>
      </c>
      <c r="L98" s="20">
        <v>40</v>
      </c>
      <c r="M98" s="20">
        <f t="shared" si="7"/>
        <v>34.485000000000007</v>
      </c>
      <c r="N98" s="20">
        <f t="shared" si="9"/>
        <v>2.7999999999999989</v>
      </c>
      <c r="O98" s="20">
        <v>1</v>
      </c>
      <c r="P98" s="84"/>
      <c r="Q98" s="11">
        <f t="shared" si="8"/>
        <v>-2.7574999999999967</v>
      </c>
    </row>
    <row r="99" spans="11:17" x14ac:dyDescent="0.25">
      <c r="K99" s="20">
        <v>48.5</v>
      </c>
      <c r="L99" s="20">
        <v>40</v>
      </c>
      <c r="M99" s="20">
        <f t="shared" si="7"/>
        <v>31.685000000000009</v>
      </c>
      <c r="N99" s="20">
        <f t="shared" si="9"/>
        <v>2.7999999999999989</v>
      </c>
      <c r="O99" s="20">
        <v>1</v>
      </c>
      <c r="P99" s="84"/>
      <c r="Q99" s="11">
        <f t="shared" si="8"/>
        <v>-4.1574999999999953</v>
      </c>
    </row>
    <row r="100" spans="11:17" x14ac:dyDescent="0.25">
      <c r="K100" s="20">
        <v>49</v>
      </c>
      <c r="L100" s="20">
        <v>40</v>
      </c>
      <c r="M100" s="20">
        <f t="shared" si="7"/>
        <v>28.885000000000012</v>
      </c>
      <c r="N100" s="20">
        <f t="shared" si="9"/>
        <v>2.7999999999999989</v>
      </c>
      <c r="O100" s="20">
        <v>1</v>
      </c>
      <c r="P100" s="84"/>
      <c r="Q100" s="11">
        <f t="shared" si="8"/>
        <v>-5.5574999999999939</v>
      </c>
    </row>
    <row r="101" spans="11:17" x14ac:dyDescent="0.25">
      <c r="K101" s="20">
        <v>49.5</v>
      </c>
      <c r="L101" s="20">
        <v>40</v>
      </c>
      <c r="M101" s="20">
        <f t="shared" si="7"/>
        <v>26.085000000000015</v>
      </c>
      <c r="N101" s="20">
        <f t="shared" si="9"/>
        <v>2.7999999999999989</v>
      </c>
      <c r="O101" s="20">
        <v>1</v>
      </c>
      <c r="P101" s="84"/>
      <c r="Q101" s="11">
        <f t="shared" si="8"/>
        <v>-6.9574999999999925</v>
      </c>
    </row>
    <row r="102" spans="11:17" x14ac:dyDescent="0.25">
      <c r="K102" s="20">
        <v>50</v>
      </c>
      <c r="L102" s="20">
        <v>40</v>
      </c>
      <c r="M102" s="20">
        <f t="shared" si="7"/>
        <v>23.135000000000016</v>
      </c>
      <c r="N102" s="20">
        <f>+N97+0.15</f>
        <v>2.9499999999999988</v>
      </c>
      <c r="O102" s="20">
        <v>1</v>
      </c>
      <c r="P102" s="84"/>
      <c r="Q102" s="11">
        <f t="shared" si="8"/>
        <v>-8.4324999999999921</v>
      </c>
    </row>
    <row r="103" spans="11:17" x14ac:dyDescent="0.25">
      <c r="K103" s="20">
        <v>50.5</v>
      </c>
      <c r="L103" s="20">
        <v>40</v>
      </c>
      <c r="M103" s="20">
        <f t="shared" si="7"/>
        <v>20.185000000000016</v>
      </c>
      <c r="N103" s="20">
        <f t="shared" si="9"/>
        <v>2.9499999999999988</v>
      </c>
      <c r="O103" s="20">
        <v>1</v>
      </c>
      <c r="P103" s="74"/>
      <c r="Q103" s="11">
        <f t="shared" si="8"/>
        <v>-9.9074999999999918</v>
      </c>
    </row>
    <row r="104" spans="11:17" x14ac:dyDescent="0.25">
      <c r="K104" s="20">
        <v>51</v>
      </c>
      <c r="L104" s="20">
        <v>40</v>
      </c>
      <c r="M104" s="20">
        <f t="shared" si="7"/>
        <v>17.235000000000017</v>
      </c>
      <c r="N104" s="20">
        <f t="shared" si="9"/>
        <v>2.9499999999999988</v>
      </c>
      <c r="O104" s="20">
        <v>1</v>
      </c>
      <c r="P104" s="74"/>
      <c r="Q104" s="11">
        <f t="shared" si="8"/>
        <v>-11.382499999999991</v>
      </c>
    </row>
    <row r="105" spans="11:17" x14ac:dyDescent="0.25">
      <c r="K105" s="20">
        <f>+K104+0.5</f>
        <v>51.5</v>
      </c>
      <c r="L105" s="20">
        <v>40</v>
      </c>
      <c r="M105" s="20">
        <f t="shared" si="7"/>
        <v>14.285000000000018</v>
      </c>
      <c r="N105" s="20">
        <f t="shared" si="9"/>
        <v>2.9499999999999988</v>
      </c>
      <c r="O105" s="20">
        <v>1</v>
      </c>
      <c r="P105" s="74"/>
      <c r="Q105" s="11">
        <f t="shared" si="8"/>
        <v>-12.857499999999991</v>
      </c>
    </row>
    <row r="106" spans="11:17" x14ac:dyDescent="0.25">
      <c r="K106" s="20">
        <f t="shared" ref="K106:K110" si="10">+K105+0.5</f>
        <v>52</v>
      </c>
      <c r="L106" s="20">
        <v>40</v>
      </c>
      <c r="M106" s="20">
        <f t="shared" si="7"/>
        <v>11.335000000000019</v>
      </c>
      <c r="N106" s="20">
        <f t="shared" si="9"/>
        <v>2.9499999999999988</v>
      </c>
      <c r="O106" s="20">
        <v>1</v>
      </c>
      <c r="P106" s="74"/>
      <c r="Q106" s="11">
        <f t="shared" si="8"/>
        <v>-14.332499999999991</v>
      </c>
    </row>
    <row r="107" spans="11:17" x14ac:dyDescent="0.25">
      <c r="K107" s="20">
        <f t="shared" si="10"/>
        <v>52.5</v>
      </c>
      <c r="L107" s="20">
        <v>40</v>
      </c>
      <c r="M107" s="20">
        <f t="shared" si="7"/>
        <v>8.2350000000000207</v>
      </c>
      <c r="N107" s="20">
        <f>+N102+0.15</f>
        <v>3.0999999999999988</v>
      </c>
      <c r="O107" s="20">
        <v>1</v>
      </c>
      <c r="P107" s="74"/>
      <c r="Q107" s="11">
        <f t="shared" si="8"/>
        <v>-15.88249999999999</v>
      </c>
    </row>
    <row r="108" spans="11:17" x14ac:dyDescent="0.25">
      <c r="K108" s="20">
        <f t="shared" si="10"/>
        <v>53</v>
      </c>
      <c r="L108" s="20">
        <v>40</v>
      </c>
      <c r="M108" s="20">
        <f t="shared" si="7"/>
        <v>5.135000000000022</v>
      </c>
      <c r="N108" s="20">
        <f t="shared" si="9"/>
        <v>3.0999999999999988</v>
      </c>
      <c r="O108" s="20">
        <v>1</v>
      </c>
      <c r="P108" s="74"/>
      <c r="Q108" s="11">
        <f t="shared" si="8"/>
        <v>-17.43249999999999</v>
      </c>
    </row>
    <row r="109" spans="11:17" x14ac:dyDescent="0.25">
      <c r="K109" s="20">
        <f t="shared" si="10"/>
        <v>53.5</v>
      </c>
      <c r="L109" s="20">
        <v>40</v>
      </c>
      <c r="M109" s="20">
        <f t="shared" si="7"/>
        <v>2.0350000000000232</v>
      </c>
      <c r="N109" s="20">
        <f t="shared" si="9"/>
        <v>3.0999999999999988</v>
      </c>
      <c r="O109" s="20">
        <v>1</v>
      </c>
      <c r="P109" s="74"/>
      <c r="Q109" s="11">
        <f t="shared" si="8"/>
        <v>-18.982499999999987</v>
      </c>
    </row>
    <row r="110" spans="11:17" x14ac:dyDescent="0.25">
      <c r="K110" s="20">
        <f t="shared" si="10"/>
        <v>54</v>
      </c>
      <c r="N110" s="20">
        <f t="shared" si="9"/>
        <v>3.0999999999999988</v>
      </c>
      <c r="O110" s="20">
        <v>1</v>
      </c>
      <c r="P110" s="74"/>
      <c r="Q110" s="11">
        <f t="shared" si="8"/>
        <v>0</v>
      </c>
    </row>
    <row r="111" spans="11:17" x14ac:dyDescent="0.25">
      <c r="N111" s="20">
        <f t="shared" si="9"/>
        <v>3.0999999999999988</v>
      </c>
      <c r="O111" s="20">
        <v>1</v>
      </c>
      <c r="P111" s="74"/>
    </row>
    <row r="112" spans="11:17" x14ac:dyDescent="0.25">
      <c r="N112" s="20">
        <f>+N107+0.15</f>
        <v>3.2499999999999987</v>
      </c>
      <c r="O112" s="20">
        <v>1</v>
      </c>
      <c r="P112" s="74"/>
    </row>
    <row r="113" spans="14:16" x14ac:dyDescent="0.25">
      <c r="N113" s="20">
        <f t="shared" si="9"/>
        <v>3.2499999999999987</v>
      </c>
      <c r="O113" s="20">
        <v>1</v>
      </c>
      <c r="P113" s="74"/>
    </row>
    <row r="114" spans="14:16" x14ac:dyDescent="0.25">
      <c r="N114" s="20">
        <f t="shared" si="9"/>
        <v>3.2499999999999987</v>
      </c>
      <c r="O114" s="20">
        <v>1</v>
      </c>
      <c r="P114" s="74"/>
    </row>
    <row r="115" spans="14:16" x14ac:dyDescent="0.25">
      <c r="N115" s="20">
        <f t="shared" si="9"/>
        <v>3.2499999999999987</v>
      </c>
      <c r="O115" s="20">
        <v>1</v>
      </c>
      <c r="P115" s="74"/>
    </row>
    <row r="116" spans="14:16" x14ac:dyDescent="0.25">
      <c r="N116" s="20">
        <f t="shared" si="9"/>
        <v>3.2499999999999987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5703125" style="20" customWidth="1"/>
    <col min="13" max="13" width="8.285156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58</v>
      </c>
      <c r="H1" s="2" t="s">
        <v>27</v>
      </c>
      <c r="I1" s="2" t="s">
        <v>150</v>
      </c>
      <c r="J1" s="2" t="s">
        <v>60</v>
      </c>
      <c r="K1" s="20" t="s">
        <v>0</v>
      </c>
      <c r="L1" s="12" t="s">
        <v>129</v>
      </c>
      <c r="M1" s="20" t="s">
        <v>149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4"/>
      <c r="Q6" s="11">
        <f t="shared" si="0"/>
        <v>0</v>
      </c>
      <c r="R6" s="20">
        <v>0.5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4"/>
      <c r="Q7" s="11">
        <f t="shared" si="0"/>
        <v>0</v>
      </c>
      <c r="R7" s="20">
        <v>0.5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4"/>
      <c r="Q8" s="11">
        <f t="shared" si="0"/>
        <v>0</v>
      </c>
      <c r="R8" s="20">
        <v>0.5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4"/>
      <c r="Q9" s="11">
        <f t="shared" si="0"/>
        <v>0</v>
      </c>
      <c r="R9" s="20">
        <v>0.5</v>
      </c>
    </row>
    <row r="10" spans="1:18" x14ac:dyDescent="0.25">
      <c r="A10" s="11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4"/>
      <c r="Q10" s="11">
        <f t="shared" si="0"/>
        <v>0</v>
      </c>
      <c r="R10" s="20">
        <v>0.5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9">
        <v>767.8</v>
      </c>
      <c r="G11" s="73" t="s">
        <v>24</v>
      </c>
      <c r="H11" s="16">
        <v>100</v>
      </c>
      <c r="I11" s="9">
        <v>17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4"/>
      <c r="Q11" s="11">
        <f t="shared" si="0"/>
        <v>0</v>
      </c>
      <c r="R11" s="20">
        <v>0.5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">
        <v>641.4</v>
      </c>
      <c r="G12" s="73" t="s">
        <v>24</v>
      </c>
      <c r="H12" s="16">
        <v>100</v>
      </c>
      <c r="I12" s="9">
        <v>11.4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4"/>
      <c r="Q12" s="11">
        <f t="shared" si="0"/>
        <v>0</v>
      </c>
      <c r="R12" s="20">
        <v>0.5</v>
      </c>
    </row>
    <row r="13" spans="1:18" x14ac:dyDescent="0.25">
      <c r="A13" s="11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9">
        <v>767.8</v>
      </c>
      <c r="G13" s="73" t="s">
        <v>24</v>
      </c>
      <c r="H13" s="16">
        <v>100</v>
      </c>
      <c r="I13" s="9">
        <v>17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4"/>
      <c r="Q13" s="11">
        <f t="shared" si="0"/>
        <v>0</v>
      </c>
      <c r="R13" s="20">
        <v>0.5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758.5</v>
      </c>
      <c r="G14" s="73" t="s">
        <v>24</v>
      </c>
      <c r="H14" s="16">
        <v>100</v>
      </c>
      <c r="I14" s="9">
        <v>20.8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4"/>
      <c r="Q14" s="11">
        <f t="shared" si="0"/>
        <v>0</v>
      </c>
      <c r="R14" s="20">
        <v>0.5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4"/>
      <c r="Q15" s="11">
        <f t="shared" si="0"/>
        <v>0</v>
      </c>
      <c r="R15" s="20">
        <v>0.5</v>
      </c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4"/>
      <c r="Q16" s="11">
        <f t="shared" si="0"/>
        <v>0</v>
      </c>
      <c r="R16" s="20">
        <v>0.5</v>
      </c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4"/>
      <c r="Q17" s="11">
        <f t="shared" si="0"/>
        <v>0</v>
      </c>
      <c r="R17" s="20">
        <v>0.5</v>
      </c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4"/>
      <c r="Q18" s="11">
        <f t="shared" si="0"/>
        <v>0</v>
      </c>
      <c r="R18" s="20">
        <v>0.5</v>
      </c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9">
        <v>739.7</v>
      </c>
      <c r="G19" s="73" t="s">
        <v>24</v>
      </c>
      <c r="H19" s="16">
        <v>100</v>
      </c>
      <c r="I19" s="9">
        <v>14.9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>
        <v>0.5</v>
      </c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>
        <v>0.5</v>
      </c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>
        <v>0.5</v>
      </c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>
        <v>0.5</v>
      </c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17">
        <v>60.26</v>
      </c>
      <c r="F23" s="9">
        <v>767.8</v>
      </c>
      <c r="G23" s="73" t="s">
        <v>24</v>
      </c>
      <c r="H23" s="16">
        <v>100</v>
      </c>
      <c r="I23" s="9">
        <v>17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>
        <v>0.5</v>
      </c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9">
        <v>739.7</v>
      </c>
      <c r="G24" s="73" t="s">
        <v>24</v>
      </c>
      <c r="H24" s="16">
        <v>100</v>
      </c>
      <c r="I24" s="9">
        <v>14.9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>
        <v>0.5</v>
      </c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9">
        <v>772.2</v>
      </c>
      <c r="G25" s="73" t="s">
        <v>24</v>
      </c>
      <c r="H25" s="16">
        <v>100</v>
      </c>
      <c r="I25" s="9">
        <v>18.5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>
        <v>0.5</v>
      </c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">
        <v>747.3</v>
      </c>
      <c r="G26" s="73" t="s">
        <v>24</v>
      </c>
      <c r="H26" s="16">
        <v>100</v>
      </c>
      <c r="I26" s="9">
        <v>21.1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>
        <v>0.5</v>
      </c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>
        <v>0.5</v>
      </c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>
        <v>0.5</v>
      </c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>
        <v>0.5</v>
      </c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9">
        <v>641.4</v>
      </c>
      <c r="G30" s="73" t="s">
        <v>24</v>
      </c>
      <c r="H30" s="16">
        <v>100</v>
      </c>
      <c r="I30" s="9">
        <v>11.3</v>
      </c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9">
        <v>764.1</v>
      </c>
      <c r="G31" s="73" t="s">
        <v>24</v>
      </c>
      <c r="H31" s="16">
        <v>100</v>
      </c>
      <c r="I31" s="9">
        <v>16.7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R31" s="20">
        <v>0.5</v>
      </c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728.2</v>
      </c>
      <c r="G32" s="73" t="s">
        <v>24</v>
      </c>
      <c r="H32" s="16">
        <v>100</v>
      </c>
      <c r="I32" s="9">
        <v>20.8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>
        <v>0.5</v>
      </c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663.4</v>
      </c>
      <c r="G36" s="73" t="s">
        <v>24</v>
      </c>
      <c r="H36" s="16">
        <v>100</v>
      </c>
      <c r="I36" s="9">
        <v>11.9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733.6</v>
      </c>
      <c r="G37" s="73" t="s">
        <v>24</v>
      </c>
      <c r="H37" s="16">
        <v>100</v>
      </c>
      <c r="I37" s="9">
        <v>14.6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772.6</v>
      </c>
      <c r="G38" s="73" t="s">
        <v>24</v>
      </c>
      <c r="H38" s="16">
        <v>100</v>
      </c>
      <c r="I38" s="9">
        <v>18.8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4"/>
      <c r="Q38" s="11">
        <f t="shared" si="4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G39" s="20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4"/>
      <c r="Q39" s="11">
        <f t="shared" si="4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4"/>
      <c r="Q40" s="11">
        <f t="shared" si="4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4"/>
      <c r="Q41" s="11">
        <f t="shared" si="4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4"/>
      <c r="Q42" s="11">
        <f t="shared" si="4"/>
        <v>0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4"/>
        <v>0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4"/>
        <v>0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4"/>
        <v>0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4"/>
      <c r="Q46" s="11">
        <f t="shared" si="4"/>
        <v>0</v>
      </c>
      <c r="R46" s="20"/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4"/>
      <c r="Q47" s="11">
        <f t="shared" si="4"/>
        <v>0</v>
      </c>
      <c r="R47" s="20"/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4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4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4"/>
      <c r="Q51" s="11">
        <f t="shared" si="4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4"/>
      <c r="Q52" s="11">
        <f t="shared" si="4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4"/>
      <c r="Q53" s="11">
        <f t="shared" si="4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4"/>
      <c r="Q54" s="11">
        <f t="shared" si="4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4"/>
      <c r="Q55" s="11">
        <f t="shared" si="4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4"/>
      <c r="Q56" s="11">
        <f t="shared" si="4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4"/>
      <c r="Q57" s="11">
        <f t="shared" si="4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4"/>
      <c r="Q58" s="11">
        <f t="shared" si="4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4"/>
      <c r="Q59" s="11">
        <f t="shared" si="4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4"/>
      <c r="Q60" s="11">
        <f t="shared" si="4"/>
        <v>0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4"/>
      <c r="Q61" s="11">
        <f t="shared" si="4"/>
        <v>0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4">
        <v>47.625</v>
      </c>
      <c r="Q62" s="11">
        <f t="shared" si="4"/>
        <v>24.250000000000004</v>
      </c>
      <c r="R62" s="20">
        <v>0.5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4"/>
      <c r="Q63" s="11">
        <f t="shared" si="4"/>
        <v>24.687500000000004</v>
      </c>
      <c r="R63" s="20">
        <v>0.5</v>
      </c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4"/>
      <c r="Q64" s="11">
        <f t="shared" si="4"/>
        <v>25.125000000000004</v>
      </c>
      <c r="R64" s="20">
        <v>0.5</v>
      </c>
    </row>
    <row r="65" spans="11:18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97.375</v>
      </c>
      <c r="N65" s="20">
        <f t="shared" si="3"/>
        <v>1.7499999999999996</v>
      </c>
      <c r="O65" s="20">
        <v>0.5</v>
      </c>
      <c r="P65" s="84"/>
      <c r="Q65" s="11">
        <f t="shared" ref="Q65:Q103" si="7">+(M65-L65)/2</f>
        <v>25.562500000000004</v>
      </c>
      <c r="R65" s="20">
        <v>0.5</v>
      </c>
    </row>
    <row r="66" spans="11:18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4"/>
      <c r="Q66" s="11">
        <f t="shared" si="7"/>
        <v>26.000000000000004</v>
      </c>
      <c r="R66" s="20">
        <v>0.5</v>
      </c>
    </row>
    <row r="67" spans="11:18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4"/>
      <c r="Q67" s="11">
        <f t="shared" si="7"/>
        <v>26.475000000000001</v>
      </c>
      <c r="R67" s="20">
        <v>0.5</v>
      </c>
    </row>
    <row r="68" spans="11:18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84"/>
      <c r="Q68" s="82">
        <f t="shared" si="7"/>
        <v>26.95</v>
      </c>
      <c r="R68" s="20">
        <v>0.5</v>
      </c>
    </row>
    <row r="69" spans="11:18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4"/>
      <c r="Q69" s="11">
        <f t="shared" si="7"/>
        <v>26.824999999999996</v>
      </c>
      <c r="R69" s="20">
        <v>0.5</v>
      </c>
    </row>
    <row r="70" spans="11:18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4"/>
      <c r="Q70" s="11">
        <f t="shared" si="7"/>
        <v>26.349999999999994</v>
      </c>
      <c r="R70" s="20">
        <v>0.5</v>
      </c>
    </row>
    <row r="71" spans="11:18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4"/>
      <c r="Q71" s="11">
        <f t="shared" si="7"/>
        <v>25.874999999999993</v>
      </c>
      <c r="R71" s="20">
        <v>0.5</v>
      </c>
    </row>
    <row r="72" spans="11:18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4"/>
      <c r="Q72" s="11">
        <f t="shared" si="7"/>
        <v>25.36249999999999</v>
      </c>
      <c r="R72" s="20">
        <v>0.5</v>
      </c>
    </row>
    <row r="73" spans="11:18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4"/>
      <c r="Q73" s="11">
        <f t="shared" si="7"/>
        <v>24.849999999999987</v>
      </c>
      <c r="R73" s="20">
        <v>0.5</v>
      </c>
    </row>
    <row r="74" spans="11:18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4"/>
      <c r="Q74" s="11">
        <f t="shared" si="7"/>
        <v>24.337499999999984</v>
      </c>
      <c r="R74" s="20">
        <v>0.5</v>
      </c>
    </row>
    <row r="75" spans="11:18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4"/>
      <c r="Q75" s="11">
        <f t="shared" si="7"/>
        <v>23.824999999999982</v>
      </c>
      <c r="R75" s="20">
        <v>0.5</v>
      </c>
    </row>
    <row r="76" spans="11:18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4"/>
      <c r="Q76" s="11">
        <f t="shared" si="7"/>
        <v>23.312499999999979</v>
      </c>
      <c r="R76" s="20">
        <v>0.5</v>
      </c>
    </row>
    <row r="77" spans="11:18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4"/>
      <c r="Q77" s="11">
        <f t="shared" si="7"/>
        <v>22.762499999999982</v>
      </c>
      <c r="R77" s="20">
        <v>0.5</v>
      </c>
    </row>
    <row r="78" spans="11:18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4"/>
      <c r="Q78" s="11">
        <f t="shared" si="7"/>
        <v>22.212499999999984</v>
      </c>
      <c r="R78" s="20">
        <v>0.5</v>
      </c>
    </row>
    <row r="79" spans="11:18" x14ac:dyDescent="0.25">
      <c r="K79" s="20">
        <v>38.5</v>
      </c>
      <c r="L79" s="20">
        <v>40</v>
      </c>
      <c r="M79" s="20">
        <f t="shared" si="6"/>
        <v>83.324999999999974</v>
      </c>
      <c r="N79" s="20">
        <f t="shared" si="3"/>
        <v>2.1999999999999993</v>
      </c>
      <c r="O79" s="20">
        <v>0.5</v>
      </c>
      <c r="P79" s="84"/>
      <c r="Q79" s="11">
        <f t="shared" si="7"/>
        <v>21.662499999999987</v>
      </c>
      <c r="R79" s="20">
        <v>0.5</v>
      </c>
    </row>
    <row r="80" spans="11:18" x14ac:dyDescent="0.25">
      <c r="K80" s="20">
        <v>39</v>
      </c>
      <c r="L80" s="20">
        <v>40</v>
      </c>
      <c r="M80" s="20">
        <f t="shared" si="6"/>
        <v>82.22499999999998</v>
      </c>
      <c r="N80" s="20">
        <f t="shared" si="3"/>
        <v>2.1999999999999993</v>
      </c>
      <c r="O80" s="20">
        <v>0.5</v>
      </c>
      <c r="P80" s="84"/>
      <c r="Q80" s="11">
        <f t="shared" si="7"/>
        <v>21.11249999999999</v>
      </c>
      <c r="R80" s="20">
        <v>0.5</v>
      </c>
    </row>
    <row r="81" spans="11:18" x14ac:dyDescent="0.25">
      <c r="K81" s="20">
        <v>39.5</v>
      </c>
      <c r="L81" s="20">
        <v>40</v>
      </c>
      <c r="M81" s="20">
        <f t="shared" si="6"/>
        <v>81.124999999999986</v>
      </c>
      <c r="N81" s="20">
        <f t="shared" si="3"/>
        <v>2.1999999999999993</v>
      </c>
      <c r="O81" s="20">
        <v>0.5</v>
      </c>
      <c r="P81" s="84"/>
      <c r="Q81" s="11">
        <f t="shared" si="7"/>
        <v>20.562499999999993</v>
      </c>
      <c r="R81" s="20">
        <v>0.5</v>
      </c>
    </row>
    <row r="82" spans="11:18" x14ac:dyDescent="0.25">
      <c r="K82" s="20">
        <v>40</v>
      </c>
      <c r="L82" s="20">
        <v>40</v>
      </c>
      <c r="M82" s="20">
        <f t="shared" si="6"/>
        <v>79.949999999999989</v>
      </c>
      <c r="N82" s="20">
        <f>+N77+0.15</f>
        <v>2.3499999999999992</v>
      </c>
      <c r="O82" s="20">
        <v>0.5</v>
      </c>
      <c r="P82" s="84"/>
      <c r="Q82" s="11">
        <f t="shared" si="7"/>
        <v>19.974999999999994</v>
      </c>
      <c r="R82" s="20">
        <v>0.5</v>
      </c>
    </row>
    <row r="83" spans="11:18" x14ac:dyDescent="0.25">
      <c r="K83" s="20">
        <v>40.5</v>
      </c>
      <c r="L83" s="20">
        <v>40</v>
      </c>
      <c r="M83" s="20">
        <f t="shared" si="6"/>
        <v>78.774999999999991</v>
      </c>
      <c r="N83" s="20">
        <f t="shared" ref="N83:N143" si="8">+N78+0.15</f>
        <v>2.3499999999999992</v>
      </c>
      <c r="O83" s="20">
        <v>0.5</v>
      </c>
      <c r="P83" s="84"/>
      <c r="Q83" s="11">
        <f t="shared" si="7"/>
        <v>19.387499999999996</v>
      </c>
      <c r="R83" s="20">
        <v>0.5</v>
      </c>
    </row>
    <row r="84" spans="11:18" x14ac:dyDescent="0.25">
      <c r="K84" s="20">
        <v>41</v>
      </c>
      <c r="L84" s="20">
        <v>40</v>
      </c>
      <c r="M84" s="20">
        <f t="shared" si="6"/>
        <v>77.599999999999994</v>
      </c>
      <c r="N84" s="20">
        <f t="shared" si="8"/>
        <v>2.3499999999999992</v>
      </c>
      <c r="O84" s="20">
        <v>0.5</v>
      </c>
      <c r="P84" s="84"/>
      <c r="Q84" s="11">
        <f t="shared" si="7"/>
        <v>18.799999999999997</v>
      </c>
      <c r="R84" s="20">
        <v>0.5</v>
      </c>
    </row>
    <row r="85" spans="11:18" x14ac:dyDescent="0.25">
      <c r="K85" s="20">
        <v>41.5</v>
      </c>
      <c r="L85" s="20">
        <v>40</v>
      </c>
      <c r="M85" s="20">
        <f t="shared" si="6"/>
        <v>76.424999999999997</v>
      </c>
      <c r="N85" s="20">
        <f t="shared" si="8"/>
        <v>2.3499999999999992</v>
      </c>
      <c r="O85" s="20">
        <v>0.5</v>
      </c>
      <c r="P85" s="84"/>
      <c r="Q85" s="11">
        <f t="shared" si="7"/>
        <v>18.212499999999999</v>
      </c>
      <c r="R85" s="20">
        <v>0.5</v>
      </c>
    </row>
    <row r="86" spans="11:18" x14ac:dyDescent="0.25">
      <c r="K86" s="20">
        <v>42</v>
      </c>
      <c r="L86" s="20">
        <v>40</v>
      </c>
      <c r="M86" s="20">
        <f t="shared" si="6"/>
        <v>75.25</v>
      </c>
      <c r="N86" s="20">
        <f t="shared" si="8"/>
        <v>2.3499999999999992</v>
      </c>
      <c r="O86" s="20">
        <v>0.5</v>
      </c>
      <c r="P86" s="84"/>
      <c r="Q86" s="11">
        <f t="shared" si="7"/>
        <v>17.625</v>
      </c>
    </row>
    <row r="87" spans="11:18" x14ac:dyDescent="0.25">
      <c r="K87" s="20">
        <v>42.5</v>
      </c>
      <c r="L87" s="20">
        <v>40</v>
      </c>
      <c r="M87" s="20">
        <f t="shared" si="6"/>
        <v>74</v>
      </c>
      <c r="N87" s="20">
        <f>+N82+0.15</f>
        <v>2.4999999999999991</v>
      </c>
      <c r="O87" s="20">
        <v>0.5</v>
      </c>
      <c r="P87" s="84"/>
      <c r="Q87" s="11">
        <f t="shared" si="7"/>
        <v>17</v>
      </c>
    </row>
    <row r="88" spans="11:18" x14ac:dyDescent="0.25">
      <c r="K88" s="20">
        <v>43</v>
      </c>
      <c r="L88" s="20">
        <v>40</v>
      </c>
      <c r="M88" s="20">
        <f t="shared" si="6"/>
        <v>72.75</v>
      </c>
      <c r="N88" s="20">
        <f t="shared" si="8"/>
        <v>2.4999999999999991</v>
      </c>
      <c r="O88" s="20">
        <v>0.5</v>
      </c>
      <c r="P88" s="84"/>
      <c r="Q88" s="11">
        <f t="shared" si="7"/>
        <v>16.375</v>
      </c>
    </row>
    <row r="89" spans="11:18" x14ac:dyDescent="0.25">
      <c r="K89" s="20">
        <v>43.5</v>
      </c>
      <c r="L89" s="20">
        <v>40</v>
      </c>
      <c r="M89" s="20">
        <f t="shared" si="6"/>
        <v>71.5</v>
      </c>
      <c r="N89" s="20">
        <f t="shared" si="8"/>
        <v>2.4999999999999991</v>
      </c>
      <c r="O89" s="20">
        <v>0.5</v>
      </c>
      <c r="P89" s="84"/>
      <c r="Q89" s="11">
        <f t="shared" si="7"/>
        <v>15.75</v>
      </c>
    </row>
    <row r="90" spans="11:18" x14ac:dyDescent="0.25">
      <c r="K90" s="20">
        <v>44</v>
      </c>
      <c r="L90" s="20">
        <v>40</v>
      </c>
      <c r="M90" s="20">
        <f t="shared" si="6"/>
        <v>70.25</v>
      </c>
      <c r="N90" s="20">
        <f t="shared" si="8"/>
        <v>2.4999999999999991</v>
      </c>
      <c r="O90" s="20">
        <v>0.5</v>
      </c>
      <c r="P90" s="84"/>
      <c r="Q90" s="11">
        <f t="shared" si="7"/>
        <v>15.125</v>
      </c>
    </row>
    <row r="91" spans="11:18" x14ac:dyDescent="0.25">
      <c r="K91" s="20">
        <v>44.5</v>
      </c>
      <c r="L91" s="20">
        <v>40</v>
      </c>
      <c r="M91" s="20">
        <f t="shared" si="6"/>
        <v>69</v>
      </c>
      <c r="N91" s="20">
        <f t="shared" si="8"/>
        <v>2.4999999999999991</v>
      </c>
      <c r="O91" s="20">
        <v>0.5</v>
      </c>
      <c r="P91" s="84"/>
      <c r="Q91" s="11">
        <f t="shared" si="7"/>
        <v>14.5</v>
      </c>
    </row>
    <row r="92" spans="11:18" x14ac:dyDescent="0.25">
      <c r="K92" s="20">
        <v>45</v>
      </c>
      <c r="L92" s="20">
        <v>40</v>
      </c>
      <c r="M92" s="20">
        <f t="shared" si="6"/>
        <v>67.674999999999997</v>
      </c>
      <c r="N92" s="20">
        <f>+N87+0.15</f>
        <v>2.649999999999999</v>
      </c>
      <c r="O92" s="20">
        <v>0.5</v>
      </c>
      <c r="P92" s="84"/>
      <c r="Q92" s="11">
        <f t="shared" si="7"/>
        <v>13.837499999999999</v>
      </c>
    </row>
    <row r="93" spans="11:18" x14ac:dyDescent="0.25">
      <c r="K93" s="20">
        <v>45.5</v>
      </c>
      <c r="L93" s="20">
        <v>40</v>
      </c>
      <c r="M93" s="20">
        <f t="shared" si="6"/>
        <v>66.349999999999994</v>
      </c>
      <c r="N93" s="20">
        <f t="shared" si="8"/>
        <v>2.649999999999999</v>
      </c>
      <c r="O93" s="20">
        <v>0.5</v>
      </c>
      <c r="P93" s="84"/>
      <c r="Q93" s="11">
        <f t="shared" si="7"/>
        <v>13.174999999999997</v>
      </c>
    </row>
    <row r="94" spans="11:18" x14ac:dyDescent="0.25">
      <c r="K94" s="20">
        <v>46</v>
      </c>
      <c r="L94" s="20">
        <v>40</v>
      </c>
      <c r="M94" s="20">
        <f t="shared" si="6"/>
        <v>65.024999999999991</v>
      </c>
      <c r="N94" s="20">
        <f t="shared" si="8"/>
        <v>2.649999999999999</v>
      </c>
      <c r="O94" s="20">
        <v>0.5</v>
      </c>
      <c r="P94" s="84"/>
      <c r="Q94" s="11">
        <f t="shared" si="7"/>
        <v>12.512499999999996</v>
      </c>
    </row>
    <row r="95" spans="11:18" x14ac:dyDescent="0.25">
      <c r="K95" s="20">
        <v>46.5</v>
      </c>
      <c r="L95" s="20">
        <v>40</v>
      </c>
      <c r="M95" s="20">
        <f t="shared" si="6"/>
        <v>63.699999999999989</v>
      </c>
      <c r="N95" s="20">
        <f t="shared" si="8"/>
        <v>2.649999999999999</v>
      </c>
      <c r="O95" s="20">
        <v>0.5</v>
      </c>
      <c r="P95" s="84"/>
      <c r="Q95" s="11">
        <f t="shared" si="7"/>
        <v>11.849999999999994</v>
      </c>
    </row>
    <row r="96" spans="11:18" x14ac:dyDescent="0.25">
      <c r="K96" s="20">
        <v>47</v>
      </c>
      <c r="L96" s="20">
        <v>40</v>
      </c>
      <c r="M96" s="20">
        <f t="shared" si="6"/>
        <v>62.374999999999986</v>
      </c>
      <c r="N96" s="20">
        <f t="shared" si="8"/>
        <v>2.649999999999999</v>
      </c>
      <c r="O96" s="20">
        <v>0.5</v>
      </c>
      <c r="P96" s="84"/>
      <c r="Q96" s="11">
        <f t="shared" si="7"/>
        <v>11.187499999999993</v>
      </c>
    </row>
    <row r="97" spans="11:17" x14ac:dyDescent="0.25">
      <c r="K97" s="20">
        <v>47.5</v>
      </c>
      <c r="L97" s="20">
        <v>40</v>
      </c>
      <c r="M97" s="20">
        <f t="shared" si="6"/>
        <v>60.974999999999987</v>
      </c>
      <c r="N97" s="20">
        <f>+N92+0.15</f>
        <v>2.7999999999999989</v>
      </c>
      <c r="O97" s="20">
        <v>0.5</v>
      </c>
      <c r="P97" s="84"/>
      <c r="Q97" s="11">
        <f t="shared" si="7"/>
        <v>10.487499999999994</v>
      </c>
    </row>
    <row r="98" spans="11:17" x14ac:dyDescent="0.25">
      <c r="K98" s="20">
        <v>48</v>
      </c>
      <c r="L98" s="20">
        <v>40</v>
      </c>
      <c r="M98" s="20">
        <f t="shared" si="6"/>
        <v>59.574999999999989</v>
      </c>
      <c r="N98" s="20">
        <f t="shared" si="8"/>
        <v>2.7999999999999989</v>
      </c>
      <c r="O98" s="20">
        <v>0.5</v>
      </c>
      <c r="P98" s="84"/>
      <c r="Q98" s="11">
        <f t="shared" si="7"/>
        <v>9.7874999999999943</v>
      </c>
    </row>
    <row r="99" spans="11:17" x14ac:dyDescent="0.25">
      <c r="K99" s="20">
        <v>48.5</v>
      </c>
      <c r="L99" s="20">
        <v>40</v>
      </c>
      <c r="M99" s="20">
        <f t="shared" si="6"/>
        <v>56.774999999999991</v>
      </c>
      <c r="N99" s="20">
        <f t="shared" si="8"/>
        <v>2.7999999999999989</v>
      </c>
      <c r="O99" s="20">
        <v>1</v>
      </c>
      <c r="P99" s="84"/>
      <c r="Q99" s="11">
        <f t="shared" si="7"/>
        <v>8.3874999999999957</v>
      </c>
    </row>
    <row r="100" spans="11:17" x14ac:dyDescent="0.25">
      <c r="K100" s="20">
        <v>49</v>
      </c>
      <c r="L100" s="20">
        <v>40</v>
      </c>
      <c r="M100" s="20">
        <f t="shared" si="6"/>
        <v>53.974999999999994</v>
      </c>
      <c r="N100" s="20">
        <f t="shared" si="8"/>
        <v>2.7999999999999989</v>
      </c>
      <c r="O100" s="20">
        <v>1</v>
      </c>
      <c r="P100" s="84"/>
      <c r="Q100" s="11">
        <f t="shared" si="7"/>
        <v>6.9874999999999972</v>
      </c>
    </row>
    <row r="101" spans="11:17" x14ac:dyDescent="0.25">
      <c r="K101" s="20">
        <v>49.5</v>
      </c>
      <c r="L101" s="20">
        <v>40</v>
      </c>
      <c r="M101" s="20">
        <f t="shared" si="6"/>
        <v>51.174999999999997</v>
      </c>
      <c r="N101" s="20">
        <f t="shared" si="8"/>
        <v>2.7999999999999989</v>
      </c>
      <c r="O101" s="20">
        <v>1</v>
      </c>
      <c r="P101" s="84"/>
      <c r="Q101" s="11">
        <f t="shared" si="7"/>
        <v>5.5874999999999986</v>
      </c>
    </row>
    <row r="102" spans="11:17" x14ac:dyDescent="0.25">
      <c r="K102" s="20">
        <v>50</v>
      </c>
      <c r="L102" s="20">
        <v>40</v>
      </c>
      <c r="M102" s="20">
        <f t="shared" si="6"/>
        <v>48.225000000000001</v>
      </c>
      <c r="N102" s="20">
        <f>+N97+0.15</f>
        <v>2.9499999999999988</v>
      </c>
      <c r="O102" s="20">
        <v>1</v>
      </c>
      <c r="P102" s="84"/>
      <c r="Q102" s="11">
        <f t="shared" si="7"/>
        <v>4.1125000000000007</v>
      </c>
    </row>
    <row r="103" spans="11:17" x14ac:dyDescent="0.25">
      <c r="K103" s="20">
        <v>50.5</v>
      </c>
      <c r="L103" s="20">
        <v>40</v>
      </c>
      <c r="M103" s="20">
        <f t="shared" si="6"/>
        <v>45.275000000000006</v>
      </c>
      <c r="N103" s="20">
        <f t="shared" si="8"/>
        <v>2.9499999999999988</v>
      </c>
      <c r="O103" s="20">
        <v>1</v>
      </c>
      <c r="P103" s="84"/>
      <c r="Q103" s="11">
        <f t="shared" si="7"/>
        <v>2.6375000000000028</v>
      </c>
    </row>
    <row r="104" spans="11:17" x14ac:dyDescent="0.25">
      <c r="K104" s="20">
        <f>+K103+0.5</f>
        <v>51</v>
      </c>
      <c r="L104" s="20">
        <v>40</v>
      </c>
      <c r="M104" s="20">
        <f t="shared" ref="M104:M143" si="9">+M103+P104-N104*O104</f>
        <v>42.32500000000001</v>
      </c>
      <c r="N104" s="20">
        <f t="shared" si="8"/>
        <v>2.9499999999999988</v>
      </c>
      <c r="O104" s="20">
        <v>1</v>
      </c>
      <c r="P104" s="84"/>
      <c r="Q104" s="11">
        <f t="shared" ref="Q104:Q143" si="10">+(M104-L104)/2</f>
        <v>1.162500000000005</v>
      </c>
    </row>
    <row r="105" spans="11:17" x14ac:dyDescent="0.25">
      <c r="K105" s="20">
        <f t="shared" ref="K105:K143" si="11">+K104+0.5</f>
        <v>51.5</v>
      </c>
      <c r="L105" s="20">
        <v>40</v>
      </c>
      <c r="M105" s="20">
        <f t="shared" si="9"/>
        <v>39.375000000000014</v>
      </c>
      <c r="N105" s="20">
        <f t="shared" si="8"/>
        <v>2.9499999999999988</v>
      </c>
      <c r="O105" s="20">
        <v>1</v>
      </c>
      <c r="P105" s="84"/>
      <c r="Q105" s="11">
        <f t="shared" si="10"/>
        <v>-0.31249999999999289</v>
      </c>
    </row>
    <row r="106" spans="11:17" x14ac:dyDescent="0.25">
      <c r="K106" s="20">
        <f t="shared" si="11"/>
        <v>52</v>
      </c>
      <c r="L106" s="20">
        <v>40</v>
      </c>
      <c r="M106" s="20">
        <f t="shared" si="9"/>
        <v>36.425000000000018</v>
      </c>
      <c r="N106" s="20">
        <f t="shared" si="8"/>
        <v>2.9499999999999988</v>
      </c>
      <c r="O106" s="20">
        <v>1</v>
      </c>
      <c r="P106" s="84"/>
      <c r="Q106" s="11">
        <f t="shared" si="10"/>
        <v>-1.7874999999999908</v>
      </c>
    </row>
    <row r="107" spans="11:17" x14ac:dyDescent="0.25">
      <c r="K107" s="20">
        <f t="shared" si="11"/>
        <v>52.5</v>
      </c>
      <c r="L107" s="20">
        <v>40</v>
      </c>
      <c r="M107" s="20">
        <f t="shared" si="9"/>
        <v>33.325000000000017</v>
      </c>
      <c r="N107" s="20">
        <f t="shared" si="8"/>
        <v>3.0999999999999988</v>
      </c>
      <c r="O107" s="20">
        <v>1</v>
      </c>
      <c r="P107" s="84"/>
      <c r="Q107" s="11">
        <f t="shared" si="10"/>
        <v>-3.3374999999999915</v>
      </c>
    </row>
    <row r="108" spans="11:17" x14ac:dyDescent="0.25">
      <c r="K108" s="20">
        <f t="shared" si="11"/>
        <v>53</v>
      </c>
      <c r="L108" s="20">
        <v>40</v>
      </c>
      <c r="M108" s="20">
        <f t="shared" si="9"/>
        <v>30.225000000000019</v>
      </c>
      <c r="N108" s="20">
        <f t="shared" si="8"/>
        <v>3.0999999999999988</v>
      </c>
      <c r="O108" s="20">
        <v>1</v>
      </c>
      <c r="P108" s="84"/>
      <c r="Q108" s="11">
        <f t="shared" si="10"/>
        <v>-4.8874999999999904</v>
      </c>
    </row>
    <row r="109" spans="11:17" x14ac:dyDescent="0.25">
      <c r="K109" s="20">
        <f t="shared" si="11"/>
        <v>53.5</v>
      </c>
      <c r="L109" s="20">
        <v>40</v>
      </c>
      <c r="M109" s="20">
        <f t="shared" si="9"/>
        <v>27.125000000000021</v>
      </c>
      <c r="N109" s="20">
        <f t="shared" si="8"/>
        <v>3.0999999999999988</v>
      </c>
      <c r="O109" s="20">
        <v>1</v>
      </c>
      <c r="P109" s="84"/>
      <c r="Q109" s="11">
        <f t="shared" si="10"/>
        <v>-6.4374999999999893</v>
      </c>
    </row>
    <row r="110" spans="11:17" x14ac:dyDescent="0.25">
      <c r="K110" s="20">
        <f t="shared" si="11"/>
        <v>54</v>
      </c>
      <c r="L110" s="20">
        <v>40</v>
      </c>
      <c r="M110" s="20">
        <f t="shared" si="9"/>
        <v>24.025000000000023</v>
      </c>
      <c r="N110" s="20">
        <f t="shared" si="8"/>
        <v>3.0999999999999988</v>
      </c>
      <c r="O110" s="20">
        <v>1</v>
      </c>
      <c r="P110" s="84"/>
      <c r="Q110" s="11">
        <f t="shared" si="10"/>
        <v>-7.9874999999999883</v>
      </c>
    </row>
    <row r="111" spans="11:17" x14ac:dyDescent="0.25">
      <c r="K111" s="20">
        <f t="shared" si="11"/>
        <v>54.5</v>
      </c>
      <c r="L111" s="20">
        <v>40</v>
      </c>
      <c r="M111" s="20">
        <f t="shared" si="9"/>
        <v>20.925000000000026</v>
      </c>
      <c r="N111" s="20">
        <f t="shared" si="8"/>
        <v>3.0999999999999988</v>
      </c>
      <c r="O111" s="20">
        <v>1</v>
      </c>
      <c r="P111" s="84"/>
      <c r="Q111" s="11">
        <f t="shared" si="10"/>
        <v>-9.5374999999999872</v>
      </c>
    </row>
    <row r="112" spans="11:17" x14ac:dyDescent="0.25">
      <c r="K112" s="20">
        <f t="shared" si="11"/>
        <v>55</v>
      </c>
      <c r="L112" s="20">
        <v>40</v>
      </c>
      <c r="M112" s="20">
        <f t="shared" si="9"/>
        <v>17.675000000000026</v>
      </c>
      <c r="N112" s="20">
        <f t="shared" si="8"/>
        <v>3.2499999999999987</v>
      </c>
      <c r="O112" s="20">
        <v>1</v>
      </c>
      <c r="P112" s="84"/>
      <c r="Q112" s="11">
        <f t="shared" si="10"/>
        <v>-11.162499999999987</v>
      </c>
    </row>
    <row r="113" spans="11:17" x14ac:dyDescent="0.25">
      <c r="K113" s="20">
        <f t="shared" si="11"/>
        <v>55.5</v>
      </c>
      <c r="L113" s="20">
        <v>40</v>
      </c>
      <c r="M113" s="20">
        <f t="shared" si="9"/>
        <v>14.425000000000027</v>
      </c>
      <c r="N113" s="20">
        <f t="shared" si="8"/>
        <v>3.2499999999999987</v>
      </c>
      <c r="O113" s="20">
        <v>1</v>
      </c>
      <c r="P113" s="84"/>
      <c r="Q113" s="11">
        <f t="shared" si="10"/>
        <v>-12.787499999999987</v>
      </c>
    </row>
    <row r="114" spans="11:17" x14ac:dyDescent="0.25">
      <c r="K114" s="20">
        <f t="shared" si="11"/>
        <v>56</v>
      </c>
      <c r="L114" s="20">
        <v>40</v>
      </c>
      <c r="M114" s="20">
        <f t="shared" si="9"/>
        <v>11.175000000000029</v>
      </c>
      <c r="N114" s="20">
        <f t="shared" si="8"/>
        <v>3.2499999999999987</v>
      </c>
      <c r="O114" s="20">
        <v>1</v>
      </c>
      <c r="P114" s="84"/>
      <c r="Q114" s="11">
        <f t="shared" si="10"/>
        <v>-14.412499999999985</v>
      </c>
    </row>
    <row r="115" spans="11:17" x14ac:dyDescent="0.25">
      <c r="K115" s="20">
        <f t="shared" si="11"/>
        <v>56.5</v>
      </c>
      <c r="L115" s="20">
        <v>40</v>
      </c>
      <c r="M115" s="20">
        <f t="shared" si="9"/>
        <v>7.9250000000000309</v>
      </c>
      <c r="N115" s="20">
        <f t="shared" si="8"/>
        <v>3.2499999999999987</v>
      </c>
      <c r="O115" s="20">
        <v>1</v>
      </c>
      <c r="P115" s="84"/>
      <c r="Q115" s="11">
        <f t="shared" si="10"/>
        <v>-16.037499999999984</v>
      </c>
    </row>
    <row r="116" spans="11:17" x14ac:dyDescent="0.25">
      <c r="K116" s="20">
        <f t="shared" si="11"/>
        <v>57</v>
      </c>
      <c r="L116" s="20">
        <v>40</v>
      </c>
      <c r="M116" s="20">
        <f t="shared" si="9"/>
        <v>4.6750000000000327</v>
      </c>
      <c r="N116" s="20">
        <f t="shared" si="8"/>
        <v>3.2499999999999987</v>
      </c>
      <c r="O116" s="20">
        <v>1</v>
      </c>
      <c r="P116" s="84"/>
      <c r="Q116" s="11">
        <f t="shared" si="10"/>
        <v>-17.662499999999984</v>
      </c>
    </row>
    <row r="117" spans="11:17" x14ac:dyDescent="0.25">
      <c r="K117" s="20">
        <f t="shared" si="11"/>
        <v>57.5</v>
      </c>
      <c r="L117" s="20">
        <v>40</v>
      </c>
      <c r="M117" s="20">
        <f t="shared" si="9"/>
        <v>1.2750000000000341</v>
      </c>
      <c r="N117" s="20">
        <f t="shared" si="8"/>
        <v>3.3999999999999986</v>
      </c>
      <c r="O117" s="20">
        <v>1</v>
      </c>
      <c r="P117" s="84"/>
      <c r="Q117" s="11">
        <f t="shared" si="10"/>
        <v>-19.362499999999983</v>
      </c>
    </row>
    <row r="118" spans="11:17" x14ac:dyDescent="0.25">
      <c r="K118" s="20">
        <f t="shared" si="11"/>
        <v>58</v>
      </c>
      <c r="L118" s="20">
        <v>40</v>
      </c>
      <c r="M118" s="20">
        <f t="shared" si="9"/>
        <v>-2.1249999999999645</v>
      </c>
      <c r="N118" s="20">
        <f t="shared" si="8"/>
        <v>3.3999999999999986</v>
      </c>
      <c r="O118" s="20">
        <v>1</v>
      </c>
      <c r="P118" s="84"/>
      <c r="Q118" s="11">
        <f t="shared" si="10"/>
        <v>-21.062499999999982</v>
      </c>
    </row>
    <row r="119" spans="11:17" x14ac:dyDescent="0.25">
      <c r="K119" s="20">
        <f t="shared" si="11"/>
        <v>58.5</v>
      </c>
      <c r="L119" s="20">
        <v>40</v>
      </c>
      <c r="M119" s="20">
        <f t="shared" si="9"/>
        <v>-5.5249999999999631</v>
      </c>
      <c r="N119" s="20">
        <f t="shared" si="8"/>
        <v>3.3999999999999986</v>
      </c>
      <c r="O119" s="20">
        <v>1</v>
      </c>
      <c r="P119" s="84"/>
      <c r="Q119" s="11">
        <f t="shared" si="10"/>
        <v>-22.762499999999982</v>
      </c>
    </row>
    <row r="120" spans="11:17" x14ac:dyDescent="0.25">
      <c r="K120" s="20">
        <f t="shared" si="11"/>
        <v>59</v>
      </c>
      <c r="L120" s="20">
        <v>40</v>
      </c>
      <c r="M120" s="20">
        <f t="shared" si="9"/>
        <v>-8.9249999999999616</v>
      </c>
      <c r="N120" s="20">
        <f t="shared" si="8"/>
        <v>3.3999999999999986</v>
      </c>
      <c r="O120" s="20">
        <v>1</v>
      </c>
      <c r="P120" s="84"/>
      <c r="Q120" s="11">
        <f t="shared" si="10"/>
        <v>-24.462499999999981</v>
      </c>
    </row>
    <row r="121" spans="11:17" x14ac:dyDescent="0.25">
      <c r="K121" s="20">
        <f t="shared" si="11"/>
        <v>59.5</v>
      </c>
      <c r="L121" s="20">
        <v>40</v>
      </c>
      <c r="M121" s="20">
        <f t="shared" si="9"/>
        <v>-12.32499999999996</v>
      </c>
      <c r="N121" s="20">
        <f t="shared" si="8"/>
        <v>3.3999999999999986</v>
      </c>
      <c r="O121" s="20">
        <v>1</v>
      </c>
      <c r="P121" s="84"/>
      <c r="Q121" s="11">
        <f t="shared" si="10"/>
        <v>-26.16249999999998</v>
      </c>
    </row>
    <row r="122" spans="11:17" x14ac:dyDescent="0.25">
      <c r="K122" s="20">
        <f t="shared" si="11"/>
        <v>60</v>
      </c>
      <c r="L122" s="20">
        <v>40</v>
      </c>
      <c r="M122" s="20">
        <f t="shared" si="9"/>
        <v>-15.874999999999959</v>
      </c>
      <c r="N122" s="20">
        <f t="shared" si="8"/>
        <v>3.5499999999999985</v>
      </c>
      <c r="O122" s="20">
        <v>1</v>
      </c>
      <c r="P122" s="84"/>
      <c r="Q122" s="11">
        <f t="shared" si="10"/>
        <v>-27.937499999999979</v>
      </c>
    </row>
    <row r="123" spans="11:17" x14ac:dyDescent="0.25">
      <c r="K123" s="20">
        <f t="shared" si="11"/>
        <v>60.5</v>
      </c>
      <c r="L123" s="20">
        <v>40</v>
      </c>
      <c r="M123" s="20">
        <f t="shared" si="9"/>
        <v>-19.424999999999958</v>
      </c>
      <c r="N123" s="20">
        <f t="shared" si="8"/>
        <v>3.5499999999999985</v>
      </c>
      <c r="O123" s="20">
        <v>1</v>
      </c>
      <c r="P123" s="84"/>
      <c r="Q123" s="11">
        <f t="shared" si="10"/>
        <v>-29.712499999999977</v>
      </c>
    </row>
    <row r="124" spans="11:17" x14ac:dyDescent="0.25">
      <c r="K124" s="20">
        <f t="shared" si="11"/>
        <v>61</v>
      </c>
      <c r="L124" s="20">
        <v>40</v>
      </c>
      <c r="M124" s="20">
        <f t="shared" si="9"/>
        <v>-22.974999999999955</v>
      </c>
      <c r="N124" s="20">
        <f t="shared" si="8"/>
        <v>3.5499999999999985</v>
      </c>
      <c r="O124" s="20">
        <v>1</v>
      </c>
      <c r="P124" s="84"/>
      <c r="Q124" s="11">
        <f t="shared" si="10"/>
        <v>-31.487499999999976</v>
      </c>
    </row>
    <row r="125" spans="11:17" x14ac:dyDescent="0.25">
      <c r="K125" s="20">
        <f t="shared" si="11"/>
        <v>61.5</v>
      </c>
      <c r="L125" s="20">
        <v>40</v>
      </c>
      <c r="M125" s="20">
        <f t="shared" si="9"/>
        <v>-26.524999999999952</v>
      </c>
      <c r="N125" s="20">
        <f t="shared" si="8"/>
        <v>3.5499999999999985</v>
      </c>
      <c r="O125" s="20">
        <v>1</v>
      </c>
      <c r="P125" s="84"/>
      <c r="Q125" s="11">
        <f t="shared" si="10"/>
        <v>-33.262499999999974</v>
      </c>
    </row>
    <row r="126" spans="11:17" x14ac:dyDescent="0.25">
      <c r="K126" s="20">
        <f t="shared" si="11"/>
        <v>62</v>
      </c>
      <c r="L126" s="20">
        <v>40</v>
      </c>
      <c r="M126" s="20">
        <f t="shared" si="9"/>
        <v>-30.07499999999995</v>
      </c>
      <c r="N126" s="20">
        <f t="shared" si="8"/>
        <v>3.5499999999999985</v>
      </c>
      <c r="O126" s="20">
        <v>1</v>
      </c>
      <c r="P126" s="84"/>
      <c r="Q126" s="11">
        <f t="shared" si="10"/>
        <v>-35.037499999999973</v>
      </c>
    </row>
    <row r="127" spans="11:17" x14ac:dyDescent="0.25">
      <c r="K127" s="20">
        <f t="shared" si="11"/>
        <v>62.5</v>
      </c>
      <c r="L127" s="20">
        <v>40</v>
      </c>
      <c r="M127" s="20">
        <f t="shared" si="9"/>
        <v>-33.774999999999949</v>
      </c>
      <c r="N127" s="20">
        <f t="shared" si="8"/>
        <v>3.6999999999999984</v>
      </c>
      <c r="O127" s="20">
        <v>1</v>
      </c>
      <c r="P127" s="84"/>
      <c r="Q127" s="11">
        <f t="shared" si="10"/>
        <v>-36.887499999999974</v>
      </c>
    </row>
    <row r="128" spans="11:17" x14ac:dyDescent="0.25">
      <c r="K128" s="20">
        <f t="shared" si="11"/>
        <v>63</v>
      </c>
      <c r="L128" s="20">
        <v>40</v>
      </c>
      <c r="M128" s="20">
        <f t="shared" si="9"/>
        <v>-37.474999999999945</v>
      </c>
      <c r="N128" s="20">
        <f t="shared" si="8"/>
        <v>3.6999999999999984</v>
      </c>
      <c r="O128" s="20">
        <v>1</v>
      </c>
      <c r="P128" s="84"/>
      <c r="Q128" s="11">
        <f t="shared" si="10"/>
        <v>-38.737499999999969</v>
      </c>
    </row>
    <row r="129" spans="11:17" x14ac:dyDescent="0.25">
      <c r="K129" s="20">
        <f t="shared" si="11"/>
        <v>63.5</v>
      </c>
      <c r="L129" s="20">
        <v>40</v>
      </c>
      <c r="M129" s="20">
        <f t="shared" si="9"/>
        <v>-41.17499999999994</v>
      </c>
      <c r="N129" s="20">
        <f t="shared" si="8"/>
        <v>3.6999999999999984</v>
      </c>
      <c r="O129" s="20">
        <v>1</v>
      </c>
      <c r="P129" s="84"/>
      <c r="Q129" s="11">
        <f t="shared" si="10"/>
        <v>-40.58749999999997</v>
      </c>
    </row>
    <row r="130" spans="11:17" x14ac:dyDescent="0.25">
      <c r="K130" s="20">
        <f t="shared" si="11"/>
        <v>64</v>
      </c>
      <c r="L130" s="20">
        <v>40</v>
      </c>
      <c r="M130" s="20">
        <f t="shared" si="9"/>
        <v>-44.874999999999936</v>
      </c>
      <c r="N130" s="20">
        <f t="shared" si="8"/>
        <v>3.6999999999999984</v>
      </c>
      <c r="O130" s="20">
        <v>1</v>
      </c>
      <c r="P130" s="84"/>
      <c r="Q130" s="11">
        <f t="shared" si="10"/>
        <v>-42.437499999999972</v>
      </c>
    </row>
    <row r="131" spans="11:17" x14ac:dyDescent="0.25">
      <c r="K131" s="20">
        <f t="shared" si="11"/>
        <v>64.5</v>
      </c>
      <c r="L131" s="20">
        <v>40</v>
      </c>
      <c r="M131" s="20">
        <f t="shared" si="9"/>
        <v>-48.574999999999932</v>
      </c>
      <c r="N131" s="20">
        <f t="shared" si="8"/>
        <v>3.6999999999999984</v>
      </c>
      <c r="O131" s="20">
        <v>1</v>
      </c>
      <c r="P131" s="84"/>
      <c r="Q131" s="11">
        <f t="shared" si="10"/>
        <v>-44.287499999999966</v>
      </c>
    </row>
    <row r="132" spans="11:17" x14ac:dyDescent="0.25">
      <c r="K132" s="20">
        <f t="shared" si="11"/>
        <v>65</v>
      </c>
      <c r="L132" s="20">
        <v>40</v>
      </c>
      <c r="M132" s="20">
        <f t="shared" si="9"/>
        <v>-52.424999999999933</v>
      </c>
      <c r="N132" s="20">
        <f t="shared" si="8"/>
        <v>3.8499999999999983</v>
      </c>
      <c r="O132" s="20">
        <v>1</v>
      </c>
      <c r="P132" s="84"/>
      <c r="Q132" s="11">
        <f t="shared" si="10"/>
        <v>-46.212499999999963</v>
      </c>
    </row>
    <row r="133" spans="11:17" x14ac:dyDescent="0.25">
      <c r="K133" s="20">
        <f t="shared" si="11"/>
        <v>65.5</v>
      </c>
      <c r="L133" s="20">
        <v>40</v>
      </c>
      <c r="M133" s="20">
        <f t="shared" si="9"/>
        <v>-56.274999999999935</v>
      </c>
      <c r="N133" s="20">
        <f t="shared" si="8"/>
        <v>3.8499999999999983</v>
      </c>
      <c r="O133" s="20">
        <v>1</v>
      </c>
      <c r="P133" s="84"/>
      <c r="Q133" s="11">
        <f t="shared" si="10"/>
        <v>-48.137499999999967</v>
      </c>
    </row>
    <row r="134" spans="11:17" x14ac:dyDescent="0.25">
      <c r="K134" s="20">
        <f t="shared" si="11"/>
        <v>66</v>
      </c>
      <c r="L134" s="20">
        <v>40</v>
      </c>
      <c r="M134" s="20">
        <f t="shared" si="9"/>
        <v>-60.124999999999936</v>
      </c>
      <c r="N134" s="20">
        <f t="shared" si="8"/>
        <v>3.8499999999999983</v>
      </c>
      <c r="O134" s="20">
        <v>1</v>
      </c>
      <c r="P134" s="84"/>
      <c r="Q134" s="11">
        <f t="shared" si="10"/>
        <v>-50.062499999999972</v>
      </c>
    </row>
    <row r="135" spans="11:17" x14ac:dyDescent="0.25">
      <c r="K135" s="20">
        <f t="shared" si="11"/>
        <v>66.5</v>
      </c>
      <c r="L135" s="20">
        <v>40</v>
      </c>
      <c r="M135" s="20">
        <f t="shared" si="9"/>
        <v>-63.974999999999937</v>
      </c>
      <c r="N135" s="20">
        <f t="shared" si="8"/>
        <v>3.8499999999999983</v>
      </c>
      <c r="O135" s="20">
        <v>1</v>
      </c>
      <c r="P135" s="84"/>
      <c r="Q135" s="11">
        <f t="shared" si="10"/>
        <v>-51.987499999999969</v>
      </c>
    </row>
    <row r="136" spans="11:17" x14ac:dyDescent="0.25">
      <c r="K136" s="20">
        <f t="shared" si="11"/>
        <v>67</v>
      </c>
      <c r="L136" s="20">
        <v>40</v>
      </c>
      <c r="M136" s="20">
        <f t="shared" si="9"/>
        <v>-67.824999999999932</v>
      </c>
      <c r="N136" s="20">
        <f t="shared" si="8"/>
        <v>3.8499999999999983</v>
      </c>
      <c r="O136" s="20">
        <v>1</v>
      </c>
      <c r="P136" s="84"/>
      <c r="Q136" s="11">
        <f t="shared" si="10"/>
        <v>-53.912499999999966</v>
      </c>
    </row>
    <row r="137" spans="11:17" x14ac:dyDescent="0.25">
      <c r="K137" s="20">
        <f t="shared" si="11"/>
        <v>67.5</v>
      </c>
      <c r="L137" s="20">
        <v>40</v>
      </c>
      <c r="M137" s="20">
        <f t="shared" si="9"/>
        <v>-71.824999999999932</v>
      </c>
      <c r="N137" s="20">
        <f t="shared" si="8"/>
        <v>3.9999999999999982</v>
      </c>
      <c r="O137" s="20">
        <v>1</v>
      </c>
      <c r="P137" s="84"/>
      <c r="Q137" s="11">
        <f t="shared" si="10"/>
        <v>-55.912499999999966</v>
      </c>
    </row>
    <row r="138" spans="11:17" x14ac:dyDescent="0.25">
      <c r="K138" s="20">
        <f t="shared" si="11"/>
        <v>68</v>
      </c>
      <c r="L138" s="20">
        <v>40</v>
      </c>
      <c r="M138" s="20">
        <f t="shared" si="9"/>
        <v>-75.824999999999932</v>
      </c>
      <c r="N138" s="20">
        <f t="shared" si="8"/>
        <v>3.9999999999999982</v>
      </c>
      <c r="O138" s="20">
        <v>1</v>
      </c>
      <c r="P138" s="5"/>
      <c r="Q138" s="11">
        <f t="shared" si="10"/>
        <v>-57.912499999999966</v>
      </c>
    </row>
    <row r="139" spans="11:17" x14ac:dyDescent="0.25">
      <c r="K139" s="20">
        <f t="shared" si="11"/>
        <v>68.5</v>
      </c>
      <c r="L139" s="20">
        <v>40</v>
      </c>
      <c r="M139" s="20">
        <f t="shared" si="9"/>
        <v>-79.824999999999932</v>
      </c>
      <c r="N139" s="20">
        <f t="shared" si="8"/>
        <v>3.9999999999999982</v>
      </c>
      <c r="O139" s="20">
        <v>1</v>
      </c>
      <c r="P139" s="5"/>
      <c r="Q139" s="11">
        <f t="shared" si="10"/>
        <v>-59.912499999999966</v>
      </c>
    </row>
    <row r="140" spans="11:17" x14ac:dyDescent="0.25">
      <c r="K140" s="20">
        <f t="shared" si="11"/>
        <v>69</v>
      </c>
      <c r="L140" s="20">
        <v>40</v>
      </c>
      <c r="M140" s="20">
        <f t="shared" si="9"/>
        <v>-83.824999999999932</v>
      </c>
      <c r="N140" s="20">
        <f t="shared" si="8"/>
        <v>3.9999999999999982</v>
      </c>
      <c r="O140" s="20">
        <v>1</v>
      </c>
      <c r="P140" s="5"/>
      <c r="Q140" s="11">
        <f t="shared" si="10"/>
        <v>-61.912499999999966</v>
      </c>
    </row>
    <row r="141" spans="11:17" x14ac:dyDescent="0.25">
      <c r="K141" s="20">
        <f t="shared" si="11"/>
        <v>69.5</v>
      </c>
      <c r="L141" s="20">
        <v>40</v>
      </c>
      <c r="M141" s="20">
        <f t="shared" si="9"/>
        <v>-87.824999999999932</v>
      </c>
      <c r="N141" s="20">
        <f t="shared" si="8"/>
        <v>3.9999999999999982</v>
      </c>
      <c r="O141" s="20">
        <v>1</v>
      </c>
      <c r="P141" s="5"/>
      <c r="Q141" s="11">
        <f t="shared" si="10"/>
        <v>-63.912499999999966</v>
      </c>
    </row>
    <row r="142" spans="11:17" x14ac:dyDescent="0.25">
      <c r="K142" s="20">
        <f t="shared" si="11"/>
        <v>70</v>
      </c>
      <c r="L142" s="20">
        <v>40</v>
      </c>
      <c r="M142" s="20">
        <f t="shared" si="9"/>
        <v>-91.974999999999937</v>
      </c>
      <c r="N142" s="20">
        <f t="shared" si="8"/>
        <v>4.1499999999999986</v>
      </c>
      <c r="O142" s="20">
        <v>1</v>
      </c>
      <c r="P142" s="5"/>
      <c r="Q142" s="11">
        <f t="shared" si="10"/>
        <v>-65.987499999999969</v>
      </c>
    </row>
    <row r="143" spans="11:17" x14ac:dyDescent="0.25">
      <c r="K143" s="20">
        <f t="shared" si="11"/>
        <v>70.5</v>
      </c>
      <c r="L143" s="20">
        <v>40</v>
      </c>
      <c r="M143" s="20">
        <f t="shared" si="9"/>
        <v>-96.124999999999943</v>
      </c>
      <c r="N143" s="20">
        <f t="shared" si="8"/>
        <v>4.1499999999999986</v>
      </c>
      <c r="O143" s="20">
        <v>1</v>
      </c>
      <c r="P143" s="5"/>
      <c r="Q143" s="11">
        <f t="shared" si="10"/>
        <v>-68.062499999999972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"/>
  <sheetViews>
    <sheetView zoomScale="130" zoomScaleNormal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F1048576"/>
    </sheetView>
  </sheetViews>
  <sheetFormatPr defaultRowHeight="15" x14ac:dyDescent="0.25"/>
  <cols>
    <col min="1" max="1" width="35.42578125" bestFit="1" customWidth="1"/>
    <col min="2" max="2" width="5" customWidth="1"/>
    <col min="3" max="3" width="5" style="5" customWidth="1"/>
    <col min="4" max="4" width="6.140625" customWidth="1"/>
    <col min="5" max="5" width="5.140625" customWidth="1"/>
    <col min="6" max="6" width="11" style="6" bestFit="1" customWidth="1"/>
    <col min="7" max="7" width="13.5703125" style="6" bestFit="1" customWidth="1"/>
    <col min="8" max="8" width="11.85546875" style="6" bestFit="1" customWidth="1"/>
    <col min="9" max="9" width="15.85546875" bestFit="1" customWidth="1"/>
    <col min="10" max="10" width="12" bestFit="1" customWidth="1"/>
    <col min="11" max="11" width="10.28515625" bestFit="1" customWidth="1"/>
    <col min="12" max="12" width="20" bestFit="1" customWidth="1"/>
    <col min="13" max="13" width="17.42578125" bestFit="1" customWidth="1"/>
    <col min="14" max="14" width="6.5703125" bestFit="1" customWidth="1"/>
  </cols>
  <sheetData>
    <row r="1" spans="1:73" x14ac:dyDescent="0.25">
      <c r="A1" s="2" t="s">
        <v>8</v>
      </c>
      <c r="B1" s="2" t="s">
        <v>9</v>
      </c>
      <c r="C1" s="5" t="s">
        <v>10</v>
      </c>
      <c r="D1" s="2" t="s">
        <v>11</v>
      </c>
      <c r="E1" s="2" t="s">
        <v>1</v>
      </c>
      <c r="F1" s="6" t="s">
        <v>16</v>
      </c>
      <c r="G1" s="6" t="s">
        <v>17</v>
      </c>
      <c r="H1" s="6" t="s">
        <v>18</v>
      </c>
      <c r="I1" s="2" t="s">
        <v>19</v>
      </c>
      <c r="J1" s="2" t="s">
        <v>25</v>
      </c>
      <c r="K1" s="2" t="s">
        <v>20</v>
      </c>
      <c r="L1" s="2" t="s">
        <v>21</v>
      </c>
      <c r="M1" s="2" t="s">
        <v>22</v>
      </c>
      <c r="N1" s="2" t="s">
        <v>23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" t="s">
        <v>3</v>
      </c>
      <c r="B2">
        <v>57</v>
      </c>
      <c r="C2" s="4" t="s">
        <v>12</v>
      </c>
      <c r="D2">
        <v>5000</v>
      </c>
      <c r="E2" s="17">
        <v>94.04</v>
      </c>
      <c r="F2" s="76">
        <v>0</v>
      </c>
      <c r="G2" s="107">
        <v>0</v>
      </c>
      <c r="H2" s="85">
        <v>145.5</v>
      </c>
      <c r="I2" s="85">
        <v>128.1</v>
      </c>
      <c r="J2" s="85">
        <v>145.5</v>
      </c>
      <c r="K2" s="85">
        <v>164.6</v>
      </c>
      <c r="L2" s="85">
        <v>0</v>
      </c>
      <c r="M2" s="85">
        <v>0</v>
      </c>
      <c r="N2" s="85">
        <v>0</v>
      </c>
    </row>
    <row r="3" spans="1:73" x14ac:dyDescent="0.25">
      <c r="A3" s="2" t="s">
        <v>4</v>
      </c>
      <c r="B3">
        <v>57</v>
      </c>
      <c r="C3" s="5" t="s">
        <v>14</v>
      </c>
      <c r="D3">
        <v>5000</v>
      </c>
      <c r="E3" s="17">
        <v>80</v>
      </c>
      <c r="F3" s="76">
        <v>0</v>
      </c>
      <c r="G3" s="107">
        <v>0</v>
      </c>
      <c r="H3" s="85">
        <v>254.9</v>
      </c>
      <c r="I3" s="85">
        <v>234.8</v>
      </c>
      <c r="J3" s="85">
        <v>254.7</v>
      </c>
      <c r="K3" s="85">
        <v>274.5</v>
      </c>
      <c r="L3" s="85">
        <v>0</v>
      </c>
      <c r="M3" s="85">
        <v>0</v>
      </c>
      <c r="N3" s="85">
        <v>0</v>
      </c>
    </row>
    <row r="4" spans="1:73" x14ac:dyDescent="0.25">
      <c r="A4" s="2" t="s">
        <v>5</v>
      </c>
      <c r="B4">
        <v>52</v>
      </c>
      <c r="C4" s="4" t="s">
        <v>12</v>
      </c>
      <c r="D4">
        <v>5000</v>
      </c>
      <c r="E4" s="17">
        <v>73.650000000000006</v>
      </c>
      <c r="F4" s="76">
        <v>0</v>
      </c>
      <c r="G4" s="107">
        <v>0</v>
      </c>
      <c r="H4" s="85">
        <v>288.5</v>
      </c>
      <c r="I4" s="85">
        <v>267.89999999999998</v>
      </c>
      <c r="J4" s="85">
        <v>289</v>
      </c>
      <c r="K4" s="85">
        <v>307.89999999999998</v>
      </c>
      <c r="L4" s="85">
        <v>401.6</v>
      </c>
      <c r="M4" s="85">
        <v>0</v>
      </c>
      <c r="N4" s="85">
        <v>0</v>
      </c>
    </row>
    <row r="5" spans="1:73" x14ac:dyDescent="0.25">
      <c r="A5" s="2" t="s">
        <v>6</v>
      </c>
      <c r="B5">
        <v>52</v>
      </c>
      <c r="C5" s="5" t="s">
        <v>14</v>
      </c>
      <c r="D5">
        <v>5000</v>
      </c>
      <c r="E5" s="17">
        <v>43</v>
      </c>
      <c r="F5" s="76">
        <v>0</v>
      </c>
      <c r="G5" s="107">
        <v>0</v>
      </c>
      <c r="H5" s="85">
        <v>0</v>
      </c>
      <c r="I5" s="85">
        <v>314.3</v>
      </c>
      <c r="J5" s="85">
        <v>334.4</v>
      </c>
      <c r="K5" s="85">
        <v>351.8</v>
      </c>
      <c r="L5" s="85">
        <v>413.7</v>
      </c>
      <c r="M5" s="85">
        <v>0</v>
      </c>
      <c r="N5" s="85">
        <v>0</v>
      </c>
    </row>
    <row r="6" spans="1:73" x14ac:dyDescent="0.25">
      <c r="A6" s="2" t="s">
        <v>166</v>
      </c>
      <c r="B6">
        <v>48</v>
      </c>
      <c r="C6" s="4" t="s">
        <v>12</v>
      </c>
      <c r="D6">
        <v>150</v>
      </c>
      <c r="E6" s="17">
        <v>89.95</v>
      </c>
      <c r="F6" s="76">
        <v>0</v>
      </c>
      <c r="G6" s="107">
        <v>53.7</v>
      </c>
      <c r="H6" s="85">
        <v>78.099999999999994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</row>
    <row r="7" spans="1:73" x14ac:dyDescent="0.25">
      <c r="A7" s="2" t="s">
        <v>167</v>
      </c>
      <c r="B7">
        <v>48</v>
      </c>
      <c r="C7" s="5" t="s">
        <v>14</v>
      </c>
      <c r="D7">
        <v>150</v>
      </c>
      <c r="E7" s="17">
        <v>80.510000000000005</v>
      </c>
      <c r="F7" s="76">
        <v>0</v>
      </c>
      <c r="G7" s="107">
        <v>125.1</v>
      </c>
      <c r="H7" s="85">
        <v>0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</row>
    <row r="8" spans="1:73" x14ac:dyDescent="0.25">
      <c r="A8" s="2" t="s">
        <v>168</v>
      </c>
      <c r="B8">
        <v>48</v>
      </c>
      <c r="C8" s="6" t="s">
        <v>13</v>
      </c>
      <c r="D8">
        <v>150</v>
      </c>
      <c r="E8" s="17">
        <v>67.180000000000007</v>
      </c>
      <c r="F8" s="76">
        <v>0</v>
      </c>
      <c r="G8" s="107">
        <v>196.8</v>
      </c>
      <c r="H8" s="85">
        <v>0</v>
      </c>
      <c r="I8" s="85">
        <v>0</v>
      </c>
      <c r="J8" s="85">
        <v>0</v>
      </c>
      <c r="K8" s="85">
        <v>0</v>
      </c>
      <c r="L8" s="85">
        <v>419.6</v>
      </c>
      <c r="M8" s="85">
        <v>247.8</v>
      </c>
      <c r="N8" s="85">
        <v>0</v>
      </c>
    </row>
    <row r="9" spans="1:73" x14ac:dyDescent="0.25">
      <c r="A9" s="2" t="s">
        <v>169</v>
      </c>
      <c r="B9">
        <v>48</v>
      </c>
      <c r="C9" s="4" t="s">
        <v>12</v>
      </c>
      <c r="D9">
        <v>400</v>
      </c>
      <c r="E9" s="17">
        <v>79.67</v>
      </c>
      <c r="F9" s="76">
        <v>0</v>
      </c>
      <c r="G9" s="107">
        <v>50.4</v>
      </c>
      <c r="H9" s="85">
        <v>70</v>
      </c>
      <c r="I9" s="85">
        <v>57.4</v>
      </c>
      <c r="J9" s="85">
        <v>0</v>
      </c>
      <c r="K9" s="85">
        <v>285.7</v>
      </c>
      <c r="L9" s="85">
        <v>384.3</v>
      </c>
      <c r="M9" s="85">
        <v>0</v>
      </c>
      <c r="N9" s="85">
        <v>0</v>
      </c>
    </row>
    <row r="10" spans="1:73" x14ac:dyDescent="0.25">
      <c r="A10" s="2" t="s">
        <v>170</v>
      </c>
      <c r="B10">
        <v>48</v>
      </c>
      <c r="C10" s="5" t="s">
        <v>14</v>
      </c>
      <c r="D10">
        <v>400</v>
      </c>
      <c r="E10" s="17">
        <v>67.22999999999999</v>
      </c>
      <c r="F10" s="76">
        <v>0</v>
      </c>
      <c r="G10" s="107">
        <v>117.4</v>
      </c>
      <c r="H10" s="85">
        <v>0</v>
      </c>
      <c r="I10" s="85">
        <v>121.6</v>
      </c>
      <c r="J10" s="85">
        <v>315</v>
      </c>
      <c r="K10" s="85">
        <v>333.9</v>
      </c>
      <c r="L10" s="85">
        <v>419.6</v>
      </c>
      <c r="M10" s="85">
        <v>247.3</v>
      </c>
      <c r="N10" s="85">
        <v>0</v>
      </c>
    </row>
    <row r="11" spans="1:73" x14ac:dyDescent="0.25">
      <c r="A11" s="2" t="s">
        <v>171</v>
      </c>
      <c r="B11">
        <v>48</v>
      </c>
      <c r="C11" s="6" t="s">
        <v>13</v>
      </c>
      <c r="D11">
        <v>400</v>
      </c>
      <c r="E11" s="17">
        <v>50.24</v>
      </c>
      <c r="F11" s="76">
        <v>0</v>
      </c>
      <c r="G11" s="107">
        <v>158.6</v>
      </c>
      <c r="H11" s="85">
        <v>0</v>
      </c>
      <c r="I11" s="85">
        <v>0</v>
      </c>
      <c r="J11" s="85">
        <v>0</v>
      </c>
      <c r="K11" s="85">
        <v>0</v>
      </c>
      <c r="L11" s="85">
        <v>423.5</v>
      </c>
      <c r="M11" s="85">
        <v>228.8</v>
      </c>
      <c r="N11" s="85">
        <v>683.3</v>
      </c>
    </row>
    <row r="12" spans="1:73" x14ac:dyDescent="0.25">
      <c r="A12" s="2" t="s">
        <v>165</v>
      </c>
      <c r="B12">
        <v>48</v>
      </c>
      <c r="C12" s="4" t="s">
        <v>12</v>
      </c>
      <c r="D12">
        <v>150</v>
      </c>
      <c r="E12" s="17">
        <v>89.95</v>
      </c>
      <c r="F12" s="76">
        <v>0</v>
      </c>
      <c r="G12" s="107">
        <v>53.7</v>
      </c>
      <c r="H12" s="85">
        <v>78.099999999999994</v>
      </c>
      <c r="I12" s="85">
        <v>62.4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</row>
    <row r="13" spans="1:73" x14ac:dyDescent="0.25">
      <c r="A13" s="1" t="s">
        <v>172</v>
      </c>
      <c r="B13">
        <v>48</v>
      </c>
      <c r="C13" s="5" t="s">
        <v>14</v>
      </c>
      <c r="D13">
        <v>150</v>
      </c>
      <c r="E13" s="17">
        <v>80.510000000000005</v>
      </c>
      <c r="F13" s="76">
        <v>0</v>
      </c>
      <c r="G13" s="107">
        <v>125.1</v>
      </c>
      <c r="H13" s="85">
        <v>0</v>
      </c>
      <c r="I13" s="85">
        <v>0</v>
      </c>
      <c r="J13" s="85">
        <v>0</v>
      </c>
      <c r="K13" s="85">
        <v>0</v>
      </c>
      <c r="L13" s="85">
        <v>375.8</v>
      </c>
      <c r="M13" s="85">
        <v>186.6</v>
      </c>
      <c r="N13" s="85">
        <v>0</v>
      </c>
    </row>
    <row r="14" spans="1:73" x14ac:dyDescent="0.25">
      <c r="A14" s="2" t="s">
        <v>173</v>
      </c>
      <c r="B14">
        <v>48</v>
      </c>
      <c r="C14" s="6" t="s">
        <v>13</v>
      </c>
      <c r="D14">
        <v>150</v>
      </c>
      <c r="E14" s="17">
        <v>67.180000000000007</v>
      </c>
      <c r="F14" s="76">
        <v>0</v>
      </c>
      <c r="G14" s="107">
        <v>196.8</v>
      </c>
      <c r="H14" s="85">
        <v>142.19999999999999</v>
      </c>
      <c r="I14" s="85">
        <v>0</v>
      </c>
      <c r="J14" s="85">
        <v>0</v>
      </c>
      <c r="K14" s="85">
        <v>0</v>
      </c>
      <c r="L14" s="85">
        <v>419.6</v>
      </c>
      <c r="M14" s="85">
        <v>247.3</v>
      </c>
      <c r="N14" s="85">
        <v>0</v>
      </c>
    </row>
    <row r="15" spans="1:73" x14ac:dyDescent="0.25">
      <c r="A15" s="2" t="s">
        <v>174</v>
      </c>
      <c r="B15">
        <v>48</v>
      </c>
      <c r="C15" s="4" t="s">
        <v>12</v>
      </c>
      <c r="D15">
        <v>100</v>
      </c>
      <c r="E15" s="17">
        <v>92.59</v>
      </c>
      <c r="F15" s="76">
        <v>0</v>
      </c>
      <c r="G15" s="107">
        <v>52.9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</row>
    <row r="16" spans="1:73" x14ac:dyDescent="0.25">
      <c r="A16" s="1" t="s">
        <v>196</v>
      </c>
      <c r="B16">
        <v>48</v>
      </c>
      <c r="C16" s="5" t="s">
        <v>14</v>
      </c>
      <c r="D16">
        <v>100</v>
      </c>
      <c r="E16" s="17">
        <v>84.289999999999992</v>
      </c>
      <c r="F16" s="76">
        <v>0</v>
      </c>
      <c r="G16" s="107">
        <v>140.4</v>
      </c>
      <c r="H16" s="85">
        <v>165.2</v>
      </c>
      <c r="I16" s="85">
        <v>147.69999999999999</v>
      </c>
      <c r="J16" s="85">
        <v>0</v>
      </c>
      <c r="K16" s="85">
        <v>0</v>
      </c>
      <c r="L16" s="85">
        <v>365.6</v>
      </c>
      <c r="M16" s="85">
        <v>0</v>
      </c>
      <c r="N16" s="85">
        <v>0</v>
      </c>
    </row>
    <row r="17" spans="1:14" x14ac:dyDescent="0.25">
      <c r="A17" s="1" t="s">
        <v>175</v>
      </c>
      <c r="B17">
        <v>48</v>
      </c>
      <c r="C17" s="6" t="s">
        <v>13</v>
      </c>
      <c r="D17">
        <v>100</v>
      </c>
      <c r="E17" s="17">
        <v>72.819999999999993</v>
      </c>
      <c r="F17" s="76">
        <v>0</v>
      </c>
      <c r="G17" s="107">
        <v>204</v>
      </c>
      <c r="H17" s="85">
        <v>0</v>
      </c>
      <c r="I17" s="85">
        <v>0</v>
      </c>
      <c r="J17" s="85">
        <v>0</v>
      </c>
      <c r="K17" s="85">
        <v>0</v>
      </c>
      <c r="L17" s="85">
        <v>407.9</v>
      </c>
      <c r="M17" s="85">
        <v>248.5</v>
      </c>
      <c r="N17" s="85">
        <v>0</v>
      </c>
    </row>
    <row r="18" spans="1:14" x14ac:dyDescent="0.25">
      <c r="A18" s="2" t="s">
        <v>176</v>
      </c>
      <c r="B18">
        <v>48</v>
      </c>
      <c r="C18" s="4" t="s">
        <v>12</v>
      </c>
      <c r="D18">
        <v>500</v>
      </c>
      <c r="E18" s="17">
        <v>76.73</v>
      </c>
      <c r="F18" s="76">
        <v>0</v>
      </c>
      <c r="G18" s="107">
        <v>53.8</v>
      </c>
      <c r="H18" s="85">
        <v>0</v>
      </c>
      <c r="I18" s="85">
        <v>61.7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</row>
    <row r="19" spans="1:14" x14ac:dyDescent="0.25">
      <c r="A19" s="2" t="s">
        <v>177</v>
      </c>
      <c r="B19">
        <v>48</v>
      </c>
      <c r="C19" s="5" t="s">
        <v>14</v>
      </c>
      <c r="D19">
        <v>500</v>
      </c>
      <c r="E19" s="17">
        <v>63.49</v>
      </c>
      <c r="F19" s="76">
        <v>0</v>
      </c>
      <c r="G19" s="107">
        <v>119.1</v>
      </c>
      <c r="H19" s="85">
        <v>0</v>
      </c>
      <c r="I19" s="85">
        <v>0</v>
      </c>
      <c r="J19" s="85">
        <v>0</v>
      </c>
      <c r="K19" s="85">
        <v>307.89999999999998</v>
      </c>
      <c r="L19" s="85">
        <v>401.6</v>
      </c>
      <c r="M19" s="85">
        <v>0</v>
      </c>
      <c r="N19" s="85">
        <v>0</v>
      </c>
    </row>
    <row r="20" spans="1:14" x14ac:dyDescent="0.25">
      <c r="A20" s="1" t="s">
        <v>178</v>
      </c>
      <c r="B20">
        <v>48</v>
      </c>
      <c r="C20" s="6" t="s">
        <v>13</v>
      </c>
      <c r="D20">
        <v>500</v>
      </c>
      <c r="E20" s="17">
        <v>45.88</v>
      </c>
      <c r="F20" s="76">
        <v>0</v>
      </c>
      <c r="G20" s="107">
        <v>176.5</v>
      </c>
      <c r="H20" s="85">
        <v>0</v>
      </c>
      <c r="I20" s="85">
        <v>0</v>
      </c>
      <c r="J20" s="85">
        <v>0</v>
      </c>
      <c r="K20" s="85">
        <v>350.5</v>
      </c>
      <c r="L20" s="85">
        <v>427.3</v>
      </c>
      <c r="M20" s="85">
        <v>0</v>
      </c>
      <c r="N20" s="85">
        <v>0</v>
      </c>
    </row>
    <row r="21" spans="1:14" x14ac:dyDescent="0.25">
      <c r="A21" s="2" t="s">
        <v>179</v>
      </c>
      <c r="B21">
        <v>43</v>
      </c>
      <c r="C21" s="4" t="s">
        <v>12</v>
      </c>
      <c r="D21">
        <v>5000</v>
      </c>
      <c r="E21" s="17">
        <v>64.400000000000006</v>
      </c>
      <c r="F21" s="76">
        <v>0</v>
      </c>
      <c r="G21" s="108">
        <v>34</v>
      </c>
      <c r="H21" s="85">
        <v>0</v>
      </c>
      <c r="I21" s="85">
        <v>37.6</v>
      </c>
      <c r="J21" s="85">
        <v>0</v>
      </c>
      <c r="K21" s="85">
        <v>339.8</v>
      </c>
      <c r="L21" s="85">
        <v>0</v>
      </c>
      <c r="M21" s="85">
        <v>0</v>
      </c>
      <c r="N21" s="85">
        <v>0</v>
      </c>
    </row>
    <row r="22" spans="1:14" x14ac:dyDescent="0.25">
      <c r="A22" s="2" t="s">
        <v>180</v>
      </c>
      <c r="B22">
        <v>43</v>
      </c>
      <c r="C22" s="5" t="s">
        <v>14</v>
      </c>
      <c r="D22">
        <v>5000</v>
      </c>
      <c r="E22" s="17">
        <v>46.99</v>
      </c>
      <c r="F22" s="76">
        <v>0</v>
      </c>
      <c r="G22" s="107">
        <v>67.8</v>
      </c>
      <c r="H22" s="85">
        <v>74</v>
      </c>
      <c r="I22" s="85">
        <v>0</v>
      </c>
      <c r="J22" s="85">
        <v>0</v>
      </c>
      <c r="K22" s="85">
        <v>354.2</v>
      </c>
      <c r="L22" s="85">
        <v>418.6</v>
      </c>
      <c r="M22" s="85">
        <v>0</v>
      </c>
      <c r="N22" s="85">
        <v>0</v>
      </c>
    </row>
    <row r="23" spans="1:14" x14ac:dyDescent="0.25">
      <c r="A23" s="2" t="s">
        <v>181</v>
      </c>
      <c r="B23">
        <v>43</v>
      </c>
      <c r="C23" s="6" t="s">
        <v>13</v>
      </c>
      <c r="D23">
        <v>5000</v>
      </c>
      <c r="E23" s="17">
        <v>21.620000000000005</v>
      </c>
      <c r="F23" s="76">
        <v>0</v>
      </c>
      <c r="G23" s="107">
        <v>64.2</v>
      </c>
      <c r="H23" s="85">
        <v>0</v>
      </c>
      <c r="I23" s="85">
        <v>0</v>
      </c>
      <c r="J23" s="85">
        <v>0</v>
      </c>
      <c r="K23" s="85">
        <v>328.2</v>
      </c>
      <c r="L23" s="85">
        <v>376.5</v>
      </c>
      <c r="M23" s="85">
        <v>200.7</v>
      </c>
      <c r="N23" s="85">
        <v>691.5</v>
      </c>
    </row>
    <row r="24" spans="1:14" x14ac:dyDescent="0.25">
      <c r="A24" s="2" t="s">
        <v>7</v>
      </c>
      <c r="B24">
        <v>47</v>
      </c>
      <c r="C24" s="4" t="s">
        <v>12</v>
      </c>
      <c r="D24">
        <v>200</v>
      </c>
      <c r="E24" s="17">
        <v>90.69</v>
      </c>
      <c r="F24" s="76">
        <v>0</v>
      </c>
      <c r="G24" s="107">
        <v>57.7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</row>
    <row r="25" spans="1:14" x14ac:dyDescent="0.25">
      <c r="A25" s="2" t="s">
        <v>182</v>
      </c>
      <c r="B25">
        <v>47</v>
      </c>
      <c r="C25" s="5" t="s">
        <v>14</v>
      </c>
      <c r="D25">
        <v>200</v>
      </c>
      <c r="E25" s="17">
        <v>75.289999999999992</v>
      </c>
      <c r="F25" s="76">
        <v>0</v>
      </c>
      <c r="G25" s="107">
        <v>171.6</v>
      </c>
      <c r="H25" s="85">
        <v>0</v>
      </c>
      <c r="I25" s="85">
        <v>0</v>
      </c>
      <c r="J25" s="85">
        <v>0</v>
      </c>
      <c r="K25" s="85">
        <v>307.89999999999998</v>
      </c>
      <c r="L25" s="85">
        <v>401.6</v>
      </c>
      <c r="M25" s="85">
        <v>0</v>
      </c>
      <c r="N25" s="85">
        <v>0</v>
      </c>
    </row>
    <row r="26" spans="1:14" x14ac:dyDescent="0.25">
      <c r="A26" s="2" t="s">
        <v>183</v>
      </c>
      <c r="B26">
        <v>47</v>
      </c>
      <c r="C26" s="6" t="s">
        <v>13</v>
      </c>
      <c r="D26">
        <v>200</v>
      </c>
      <c r="E26" s="17">
        <v>63.84</v>
      </c>
      <c r="F26" s="76">
        <v>0</v>
      </c>
      <c r="G26" s="107">
        <v>210.1</v>
      </c>
      <c r="H26" s="85">
        <v>0</v>
      </c>
      <c r="I26" s="85">
        <v>0</v>
      </c>
      <c r="J26" s="85">
        <v>0</v>
      </c>
      <c r="K26" s="85">
        <v>0</v>
      </c>
      <c r="L26" s="85">
        <v>427.3</v>
      </c>
      <c r="M26" s="85">
        <v>244</v>
      </c>
      <c r="N26" s="85">
        <v>660.3</v>
      </c>
    </row>
    <row r="27" spans="1:14" x14ac:dyDescent="0.25">
      <c r="A27" s="1" t="s">
        <v>184</v>
      </c>
      <c r="B27">
        <v>41</v>
      </c>
      <c r="C27" s="4" t="s">
        <v>12</v>
      </c>
      <c r="D27">
        <v>500</v>
      </c>
      <c r="E27" s="17">
        <v>56.75</v>
      </c>
      <c r="F27" s="76">
        <v>0</v>
      </c>
      <c r="G27" s="107">
        <v>20.8</v>
      </c>
      <c r="H27" s="85">
        <v>23.4</v>
      </c>
      <c r="I27" s="85">
        <v>22.1</v>
      </c>
      <c r="J27" s="85">
        <v>0</v>
      </c>
      <c r="K27" s="85">
        <v>0</v>
      </c>
      <c r="L27" s="85">
        <v>0</v>
      </c>
      <c r="M27" s="85">
        <v>213.4</v>
      </c>
      <c r="N27" s="85">
        <v>0</v>
      </c>
    </row>
    <row r="28" spans="1:14" x14ac:dyDescent="0.25">
      <c r="A28" s="1" t="s">
        <v>185</v>
      </c>
      <c r="B28">
        <v>41</v>
      </c>
      <c r="C28" s="5" t="s">
        <v>14</v>
      </c>
      <c r="D28">
        <v>500</v>
      </c>
      <c r="E28" s="17">
        <v>43.78</v>
      </c>
      <c r="F28" s="76">
        <v>0</v>
      </c>
      <c r="G28" s="107">
        <v>39</v>
      </c>
      <c r="H28" s="85">
        <v>39.5</v>
      </c>
      <c r="I28" s="85">
        <v>40.299999999999997</v>
      </c>
      <c r="J28" s="85">
        <v>0</v>
      </c>
      <c r="K28" s="85">
        <v>351.8</v>
      </c>
      <c r="L28" s="85">
        <v>0</v>
      </c>
      <c r="M28" s="85">
        <v>217.8</v>
      </c>
      <c r="N28" s="85">
        <v>0</v>
      </c>
    </row>
    <row r="29" spans="1:14" x14ac:dyDescent="0.25">
      <c r="A29" s="1" t="s">
        <v>186</v>
      </c>
      <c r="B29">
        <v>41</v>
      </c>
      <c r="C29" s="6" t="s">
        <v>13</v>
      </c>
      <c r="D29">
        <v>500</v>
      </c>
      <c r="E29" s="17">
        <v>29.39</v>
      </c>
      <c r="F29" s="76">
        <v>0</v>
      </c>
      <c r="G29" s="107">
        <v>37.200000000000003</v>
      </c>
      <c r="H29" s="85">
        <v>2.7</v>
      </c>
      <c r="I29" s="85">
        <v>0</v>
      </c>
      <c r="J29" s="85">
        <v>0</v>
      </c>
      <c r="K29" s="85">
        <v>333.4</v>
      </c>
      <c r="L29" s="85">
        <v>384.1</v>
      </c>
      <c r="M29" s="85">
        <v>201.4</v>
      </c>
      <c r="N29" s="85">
        <v>691.5</v>
      </c>
    </row>
    <row r="30" spans="1:14" x14ac:dyDescent="0.25">
      <c r="A30" s="2" t="s">
        <v>187</v>
      </c>
      <c r="B30">
        <v>41</v>
      </c>
      <c r="C30" s="4" t="s">
        <v>12</v>
      </c>
      <c r="D30">
        <v>1500</v>
      </c>
      <c r="E30" s="17">
        <v>44.26</v>
      </c>
      <c r="F30" s="76">
        <v>0</v>
      </c>
      <c r="G30" s="107">
        <v>0</v>
      </c>
      <c r="H30" s="85">
        <v>1.9</v>
      </c>
      <c r="I30" s="85">
        <v>1.9</v>
      </c>
      <c r="J30" s="85">
        <v>0</v>
      </c>
      <c r="K30" s="85">
        <v>351.8</v>
      </c>
      <c r="L30" s="85">
        <v>413.7</v>
      </c>
      <c r="M30" s="85">
        <v>146.19999999999999</v>
      </c>
      <c r="N30" s="85">
        <v>690.5</v>
      </c>
    </row>
    <row r="31" spans="1:14" x14ac:dyDescent="0.25">
      <c r="A31" s="1" t="s">
        <v>188</v>
      </c>
      <c r="B31">
        <v>41</v>
      </c>
      <c r="C31" s="5" t="s">
        <v>14</v>
      </c>
      <c r="D31">
        <v>1500</v>
      </c>
      <c r="E31" s="17">
        <v>29.28</v>
      </c>
      <c r="F31" s="76">
        <v>0</v>
      </c>
      <c r="G31" s="107">
        <v>0</v>
      </c>
      <c r="H31" s="85">
        <v>0</v>
      </c>
      <c r="I31" s="85">
        <v>0</v>
      </c>
      <c r="J31" s="85">
        <v>0</v>
      </c>
      <c r="K31" s="85">
        <v>333.4</v>
      </c>
      <c r="L31" s="85">
        <v>384.1</v>
      </c>
      <c r="M31" s="85">
        <v>135.80000000000001</v>
      </c>
      <c r="N31" s="85">
        <v>691.5</v>
      </c>
    </row>
    <row r="32" spans="1:14" x14ac:dyDescent="0.25">
      <c r="A32" s="2" t="s">
        <v>189</v>
      </c>
      <c r="B32">
        <v>41</v>
      </c>
      <c r="C32" s="6" t="s">
        <v>13</v>
      </c>
      <c r="D32">
        <v>1500</v>
      </c>
      <c r="E32" s="17">
        <v>10.739999999999995</v>
      </c>
      <c r="F32" s="76">
        <v>0</v>
      </c>
      <c r="G32" s="107">
        <v>0</v>
      </c>
      <c r="H32" s="85">
        <v>0</v>
      </c>
      <c r="I32" s="85">
        <v>0</v>
      </c>
      <c r="J32" s="85">
        <v>0</v>
      </c>
      <c r="K32" s="85">
        <v>0</v>
      </c>
      <c r="L32" s="85">
        <v>356.8</v>
      </c>
      <c r="M32" s="85">
        <v>132.30000000000001</v>
      </c>
      <c r="N32" s="85">
        <v>691.5</v>
      </c>
    </row>
    <row r="33" spans="1:14" x14ac:dyDescent="0.25">
      <c r="A33" s="2" t="s">
        <v>190</v>
      </c>
      <c r="B33">
        <v>50</v>
      </c>
      <c r="C33" s="4" t="s">
        <v>12</v>
      </c>
      <c r="D33">
        <v>500</v>
      </c>
      <c r="E33" s="17">
        <v>85.44</v>
      </c>
      <c r="F33" s="76">
        <v>0</v>
      </c>
      <c r="G33" s="108">
        <v>53.8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</row>
    <row r="34" spans="1:14" x14ac:dyDescent="0.25">
      <c r="A34" s="2" t="s">
        <v>191</v>
      </c>
      <c r="B34">
        <v>50</v>
      </c>
      <c r="C34" s="5" t="s">
        <v>14</v>
      </c>
      <c r="D34">
        <v>500</v>
      </c>
      <c r="E34" s="17">
        <v>72.460000000000008</v>
      </c>
      <c r="F34" s="76">
        <v>0</v>
      </c>
      <c r="G34" s="107">
        <v>43.7</v>
      </c>
      <c r="H34" s="85">
        <v>0</v>
      </c>
      <c r="I34" s="85">
        <v>49.5</v>
      </c>
      <c r="J34" s="85">
        <v>297.7</v>
      </c>
      <c r="K34" s="85">
        <v>0</v>
      </c>
      <c r="L34" s="85">
        <v>0</v>
      </c>
      <c r="M34" s="85">
        <v>157.5</v>
      </c>
      <c r="N34" s="85">
        <v>0</v>
      </c>
    </row>
    <row r="35" spans="1:14" x14ac:dyDescent="0.25">
      <c r="A35" s="2" t="s">
        <v>192</v>
      </c>
      <c r="B35">
        <v>50</v>
      </c>
      <c r="C35" s="6" t="s">
        <v>13</v>
      </c>
      <c r="D35">
        <v>500</v>
      </c>
      <c r="E35" s="17">
        <v>57.87</v>
      </c>
      <c r="F35" s="76">
        <v>0</v>
      </c>
      <c r="G35" s="107">
        <v>0</v>
      </c>
      <c r="H35" s="85">
        <v>0</v>
      </c>
      <c r="I35" s="85">
        <v>27.5</v>
      </c>
      <c r="J35" s="85">
        <v>331.7</v>
      </c>
      <c r="K35" s="85">
        <v>350.5</v>
      </c>
      <c r="L35" s="85">
        <v>427.3</v>
      </c>
      <c r="M35" s="85">
        <v>207.4</v>
      </c>
      <c r="N35" s="85">
        <v>0</v>
      </c>
    </row>
    <row r="36" spans="1:14" x14ac:dyDescent="0.25">
      <c r="A36" s="2" t="s">
        <v>193</v>
      </c>
      <c r="B36">
        <v>50</v>
      </c>
      <c r="C36" s="4" t="s">
        <v>12</v>
      </c>
      <c r="D36">
        <v>1500</v>
      </c>
      <c r="E36" s="17">
        <v>75.7</v>
      </c>
      <c r="F36" s="76">
        <v>0</v>
      </c>
      <c r="G36" s="107">
        <v>46.5</v>
      </c>
      <c r="H36" s="85">
        <v>0</v>
      </c>
      <c r="I36" s="85">
        <v>52.4</v>
      </c>
      <c r="J36" s="85">
        <v>289</v>
      </c>
      <c r="K36" s="85">
        <v>297</v>
      </c>
      <c r="L36" s="85">
        <v>393.8</v>
      </c>
      <c r="M36" s="85">
        <v>0</v>
      </c>
      <c r="N36" s="85">
        <v>0</v>
      </c>
    </row>
    <row r="37" spans="1:14" x14ac:dyDescent="0.25">
      <c r="A37" s="2" t="s">
        <v>194</v>
      </c>
      <c r="B37">
        <v>50</v>
      </c>
      <c r="C37" s="5" t="s">
        <v>14</v>
      </c>
      <c r="D37">
        <v>1500</v>
      </c>
      <c r="E37" s="17">
        <v>55.13</v>
      </c>
      <c r="F37" s="76">
        <v>0</v>
      </c>
      <c r="G37" s="107">
        <v>0</v>
      </c>
      <c r="H37" s="85">
        <v>0</v>
      </c>
      <c r="I37" s="85">
        <v>22.1</v>
      </c>
      <c r="J37" s="85">
        <v>334.5</v>
      </c>
      <c r="K37" s="85">
        <v>352.9</v>
      </c>
      <c r="L37" s="85">
        <v>426.9</v>
      </c>
      <c r="M37" s="85">
        <v>136.19999999999999</v>
      </c>
      <c r="N37" s="85">
        <v>669.5</v>
      </c>
    </row>
    <row r="38" spans="1:14" x14ac:dyDescent="0.25">
      <c r="A38" s="2" t="s">
        <v>195</v>
      </c>
      <c r="B38">
        <v>50</v>
      </c>
      <c r="C38" s="6" t="s">
        <v>13</v>
      </c>
      <c r="D38">
        <v>1500</v>
      </c>
      <c r="E38" s="17">
        <v>34.97</v>
      </c>
      <c r="F38" s="76">
        <v>0</v>
      </c>
      <c r="G38" s="107">
        <v>0</v>
      </c>
      <c r="H38" s="85">
        <v>0</v>
      </c>
      <c r="I38" s="85">
        <v>0</v>
      </c>
      <c r="J38" s="85">
        <v>324.3</v>
      </c>
      <c r="K38" s="85">
        <v>342.5</v>
      </c>
      <c r="L38" s="85">
        <v>398.3</v>
      </c>
      <c r="M38" s="85">
        <v>143.69999999999999</v>
      </c>
      <c r="N38" s="85">
        <v>691.5</v>
      </c>
    </row>
    <row r="39" spans="1:14" x14ac:dyDescent="0.25">
      <c r="A39" s="2" t="s">
        <v>197</v>
      </c>
      <c r="B39">
        <v>56</v>
      </c>
      <c r="C39" s="5" t="s">
        <v>14</v>
      </c>
      <c r="D39">
        <v>1000</v>
      </c>
      <c r="E39" s="17">
        <v>55.84</v>
      </c>
      <c r="F39" s="76">
        <v>0</v>
      </c>
      <c r="G39" s="107">
        <v>0</v>
      </c>
      <c r="H39" s="85">
        <v>0</v>
      </c>
      <c r="I39" s="85">
        <v>0</v>
      </c>
      <c r="J39" s="85">
        <v>0</v>
      </c>
      <c r="K39" s="85">
        <v>0</v>
      </c>
      <c r="L39" s="85">
        <v>426.9</v>
      </c>
      <c r="M39" s="85">
        <v>167</v>
      </c>
      <c r="N39" s="85">
        <v>0</v>
      </c>
    </row>
    <row r="40" spans="1:14" x14ac:dyDescent="0.25">
      <c r="A40" s="2" t="s">
        <v>198</v>
      </c>
      <c r="B40">
        <v>56</v>
      </c>
      <c r="C40" s="5" t="s">
        <v>14</v>
      </c>
      <c r="D40">
        <v>3000</v>
      </c>
      <c r="E40" s="17">
        <v>35.629999999999995</v>
      </c>
      <c r="F40" s="76">
        <v>0</v>
      </c>
      <c r="G40" s="107">
        <v>0</v>
      </c>
      <c r="H40" s="85">
        <v>0</v>
      </c>
      <c r="I40" s="85">
        <v>0</v>
      </c>
      <c r="J40" s="85">
        <v>0</v>
      </c>
      <c r="K40" s="85">
        <v>0</v>
      </c>
      <c r="L40" s="85">
        <v>398.3</v>
      </c>
      <c r="M40" s="85">
        <v>99.4</v>
      </c>
      <c r="N40" s="85">
        <v>691.5</v>
      </c>
    </row>
    <row r="41" spans="1:14" x14ac:dyDescent="0.25">
      <c r="A41" s="2" t="s">
        <v>199</v>
      </c>
      <c r="B41">
        <v>44</v>
      </c>
      <c r="C41" s="5" t="s">
        <v>14</v>
      </c>
      <c r="D41">
        <v>2500</v>
      </c>
      <c r="E41" s="17">
        <v>16.489999999999995</v>
      </c>
      <c r="F41" s="76">
        <v>0</v>
      </c>
      <c r="G41" s="107">
        <v>0</v>
      </c>
      <c r="H41" s="85">
        <v>0</v>
      </c>
      <c r="I41" s="85">
        <v>0</v>
      </c>
      <c r="J41" s="85">
        <v>0</v>
      </c>
      <c r="K41" s="85">
        <v>0</v>
      </c>
      <c r="L41" s="85">
        <v>363.7</v>
      </c>
      <c r="M41" s="85">
        <v>98.6</v>
      </c>
      <c r="N41" s="8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7109375" style="20" customWidth="1"/>
    <col min="13" max="13" width="7.5703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59</v>
      </c>
      <c r="H1" s="2" t="s">
        <v>152</v>
      </c>
      <c r="I1" s="2" t="s">
        <v>26</v>
      </c>
      <c r="J1" s="2" t="s">
        <v>60</v>
      </c>
      <c r="K1" s="20" t="s">
        <v>0</v>
      </c>
      <c r="L1" s="12" t="s">
        <v>129</v>
      </c>
      <c r="M1" s="20" t="s">
        <v>151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4"/>
      <c r="Q6" s="11">
        <f t="shared" si="0"/>
        <v>0</v>
      </c>
      <c r="R6" s="20">
        <v>0.5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H7" s="9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4"/>
      <c r="Q7" s="11">
        <f t="shared" si="0"/>
        <v>0</v>
      </c>
      <c r="R7" s="20">
        <v>0.5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4"/>
      <c r="Q8" s="11">
        <f t="shared" si="0"/>
        <v>0</v>
      </c>
      <c r="R8" s="20">
        <v>0.5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4"/>
      <c r="Q9" s="11">
        <f t="shared" si="0"/>
        <v>0</v>
      </c>
      <c r="R9" s="20">
        <v>0.5</v>
      </c>
    </row>
    <row r="10" spans="1:18" x14ac:dyDescent="0.25">
      <c r="A10" s="11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4"/>
      <c r="Q10" s="11">
        <f t="shared" si="0"/>
        <v>0</v>
      </c>
      <c r="R10" s="20">
        <v>0.5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6">
        <v>60.26</v>
      </c>
      <c r="F11" s="9">
        <v>711.7</v>
      </c>
      <c r="G11" s="73" t="s">
        <v>24</v>
      </c>
      <c r="H11" s="16">
        <f>100-0-E11</f>
        <v>39.74</v>
      </c>
      <c r="I11" s="9">
        <v>15.1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4"/>
      <c r="Q11" s="11">
        <f t="shared" si="0"/>
        <v>0</v>
      </c>
      <c r="R11" s="20">
        <v>0.5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">
        <v>584</v>
      </c>
      <c r="G12" s="73" t="s">
        <v>24</v>
      </c>
      <c r="H12" s="16">
        <f t="shared" ref="H12:H14" si="3">100-0-E12</f>
        <v>19.010000000000005</v>
      </c>
      <c r="I12" s="9">
        <v>9.8000000000000007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4"/>
      <c r="Q12" s="11">
        <f t="shared" si="0"/>
        <v>0</v>
      </c>
      <c r="R12" s="20">
        <v>0.5</v>
      </c>
    </row>
    <row r="13" spans="1:18" x14ac:dyDescent="0.25">
      <c r="A13" s="111" t="s">
        <v>214</v>
      </c>
      <c r="B13" s="20">
        <v>63</v>
      </c>
      <c r="C13" s="5" t="s">
        <v>14</v>
      </c>
      <c r="D13" s="20">
        <v>8</v>
      </c>
      <c r="E13" s="16">
        <v>60.26</v>
      </c>
      <c r="F13" s="9">
        <v>711.7</v>
      </c>
      <c r="G13" s="73" t="s">
        <v>24</v>
      </c>
      <c r="H13" s="16">
        <f>100-0-E13</f>
        <v>39.74</v>
      </c>
      <c r="I13" s="9">
        <v>15.1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4"/>
      <c r="Q13" s="11">
        <f t="shared" si="0"/>
        <v>0</v>
      </c>
      <c r="R13" s="20">
        <v>0.5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711.1</v>
      </c>
      <c r="G14" s="73" t="s">
        <v>24</v>
      </c>
      <c r="H14" s="16">
        <f t="shared" si="3"/>
        <v>58.28</v>
      </c>
      <c r="I14" s="9">
        <v>18.8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4"/>
      <c r="Q14" s="11">
        <f t="shared" si="0"/>
        <v>0</v>
      </c>
      <c r="R14" s="20">
        <v>0.5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12">
        <v>0</v>
      </c>
      <c r="G15" s="12"/>
      <c r="H15" s="12"/>
      <c r="I15" s="12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4"/>
      <c r="Q15" s="11">
        <f t="shared" si="0"/>
        <v>0</v>
      </c>
      <c r="R15" s="20">
        <v>0.5</v>
      </c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12">
        <v>0</v>
      </c>
      <c r="G16" s="12"/>
      <c r="H16" s="12"/>
      <c r="I16" s="12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4"/>
      <c r="Q16" s="11">
        <f t="shared" si="0"/>
        <v>0</v>
      </c>
      <c r="R16" s="20">
        <v>0.5</v>
      </c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12">
        <v>0</v>
      </c>
      <c r="G17" s="12"/>
      <c r="H17" s="12"/>
      <c r="I17" s="12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4"/>
      <c r="Q17" s="11">
        <f t="shared" si="0"/>
        <v>0</v>
      </c>
      <c r="R17" s="20">
        <v>0.5</v>
      </c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12">
        <v>0</v>
      </c>
      <c r="G18" s="12"/>
      <c r="H18" s="12"/>
      <c r="I18" s="12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4">+N13+0.15</f>
        <v>0.4</v>
      </c>
      <c r="O18" s="20">
        <v>1</v>
      </c>
      <c r="P18" s="84"/>
      <c r="Q18" s="11">
        <f t="shared" si="0"/>
        <v>0</v>
      </c>
      <c r="R18" s="20">
        <v>0.5</v>
      </c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6">
        <v>68.14</v>
      </c>
      <c r="F19" s="9">
        <v>678.8</v>
      </c>
      <c r="G19" s="73" t="s">
        <v>24</v>
      </c>
      <c r="H19" s="16">
        <f t="shared" ref="H19" si="5">100-0-E19</f>
        <v>31.86</v>
      </c>
      <c r="I19" s="9">
        <v>13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4"/>
        <v>0.4</v>
      </c>
      <c r="O19" s="20">
        <v>1</v>
      </c>
      <c r="P19" s="84"/>
      <c r="Q19" s="11">
        <f t="shared" si="0"/>
        <v>0</v>
      </c>
      <c r="R19" s="20">
        <v>0.5</v>
      </c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12">
        <v>0</v>
      </c>
      <c r="G20" s="12"/>
      <c r="H20" s="12"/>
      <c r="I20" s="12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4"/>
        <v>0.4</v>
      </c>
      <c r="O20" s="20">
        <v>1</v>
      </c>
      <c r="P20" s="84"/>
      <c r="Q20" s="11">
        <f t="shared" si="0"/>
        <v>0</v>
      </c>
      <c r="R20" s="20">
        <v>0.5</v>
      </c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12">
        <v>0</v>
      </c>
      <c r="G21" s="12"/>
      <c r="H21" s="12"/>
      <c r="I21" s="12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4"/>
        <v>0.4</v>
      </c>
      <c r="O21" s="20">
        <v>1</v>
      </c>
      <c r="P21" s="84"/>
      <c r="Q21" s="11">
        <f t="shared" si="0"/>
        <v>0</v>
      </c>
      <c r="R21" s="20">
        <v>0.5</v>
      </c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12">
        <v>0</v>
      </c>
      <c r="G22" s="12"/>
      <c r="H22" s="12"/>
      <c r="I22" s="12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>
        <v>0.5</v>
      </c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16">
        <v>60.26</v>
      </c>
      <c r="F23" s="9">
        <v>711.7</v>
      </c>
      <c r="G23" s="73" t="s">
        <v>24</v>
      </c>
      <c r="H23" s="16">
        <f>100-0-E23</f>
        <v>39.74</v>
      </c>
      <c r="I23" s="9">
        <v>15.1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4"/>
        <v>0.55000000000000004</v>
      </c>
      <c r="O23" s="20">
        <v>1</v>
      </c>
      <c r="P23" s="84"/>
      <c r="Q23" s="11">
        <f t="shared" si="0"/>
        <v>0</v>
      </c>
      <c r="R23" s="20">
        <v>0.5</v>
      </c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6">
        <v>68.14</v>
      </c>
      <c r="F24" s="9">
        <v>678.8</v>
      </c>
      <c r="G24" s="73" t="s">
        <v>24</v>
      </c>
      <c r="H24" s="16">
        <f t="shared" ref="H24" si="6">100-0-E24</f>
        <v>31.86</v>
      </c>
      <c r="I24" s="9">
        <v>13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4"/>
        <v>0.55000000000000004</v>
      </c>
      <c r="O24" s="20">
        <v>1</v>
      </c>
      <c r="P24" s="84"/>
      <c r="Q24" s="11">
        <f t="shared" si="0"/>
        <v>0</v>
      </c>
      <c r="R24" s="20">
        <v>0.5</v>
      </c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9">
        <v>719.7</v>
      </c>
      <c r="G25" s="73" t="s">
        <v>24</v>
      </c>
      <c r="H25" s="16">
        <f t="shared" ref="H25:H26" si="7">100-0-E25</f>
        <v>46.91</v>
      </c>
      <c r="I25" s="9">
        <v>16.600000000000001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4"/>
        <v>0.55000000000000004</v>
      </c>
      <c r="O25" s="20">
        <v>1</v>
      </c>
      <c r="P25" s="84"/>
      <c r="Q25" s="11">
        <f t="shared" si="0"/>
        <v>0</v>
      </c>
      <c r="R25" s="20">
        <v>0.5</v>
      </c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">
        <v>701.6</v>
      </c>
      <c r="G26" s="73" t="s">
        <v>24</v>
      </c>
      <c r="H26" s="16">
        <f t="shared" si="7"/>
        <v>60.91</v>
      </c>
      <c r="I26" s="9">
        <v>19.2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4"/>
        <v>0.55000000000000004</v>
      </c>
      <c r="O26" s="20">
        <v>1</v>
      </c>
      <c r="P26" s="84"/>
      <c r="Q26" s="11">
        <f t="shared" si="0"/>
        <v>0</v>
      </c>
      <c r="R26" s="20">
        <v>0.5</v>
      </c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>
        <v>0.5</v>
      </c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4"/>
        <v>0.70000000000000007</v>
      </c>
      <c r="O28" s="20">
        <v>1</v>
      </c>
      <c r="P28" s="84"/>
      <c r="Q28" s="11">
        <f t="shared" si="0"/>
        <v>0</v>
      </c>
      <c r="R28" s="20">
        <v>0.5</v>
      </c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4"/>
        <v>0.70000000000000007</v>
      </c>
      <c r="O29" s="20">
        <v>1</v>
      </c>
      <c r="P29" s="84"/>
      <c r="Q29" s="11">
        <f t="shared" si="0"/>
        <v>0</v>
      </c>
      <c r="R29" s="20">
        <v>0.8</v>
      </c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9">
        <v>572.79999999999995</v>
      </c>
      <c r="G30" s="73" t="s">
        <v>24</v>
      </c>
      <c r="H30" s="16">
        <f t="shared" ref="H30:H32" si="8">100-0-E30</f>
        <v>18</v>
      </c>
      <c r="I30" s="9">
        <v>9.5</v>
      </c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4"/>
        <v>0.70000000000000007</v>
      </c>
      <c r="O30" s="20">
        <v>1</v>
      </c>
      <c r="P30" s="84"/>
      <c r="Q30" s="11">
        <f t="shared" si="0"/>
        <v>0</v>
      </c>
      <c r="R30" s="20"/>
      <c r="T30" s="20" t="s">
        <v>30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9">
        <v>707.3</v>
      </c>
      <c r="G31" s="73" t="s">
        <v>24</v>
      </c>
      <c r="H31" s="16">
        <f t="shared" si="8"/>
        <v>37.86</v>
      </c>
      <c r="I31" s="9">
        <v>14.8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4"/>
        <v>0.70000000000000007</v>
      </c>
      <c r="O31" s="20">
        <v>1</v>
      </c>
      <c r="P31" s="84"/>
      <c r="Q31" s="11">
        <f t="shared" si="0"/>
        <v>0</v>
      </c>
      <c r="R31" s="20"/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685.2</v>
      </c>
      <c r="G32" s="73" t="s">
        <v>24</v>
      </c>
      <c r="H32" s="16">
        <f t="shared" si="8"/>
        <v>66.760000000000005</v>
      </c>
      <c r="I32" s="9">
        <v>18.7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/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H33" s="17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4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4"/>
        <v>0.85000000000000009</v>
      </c>
      <c r="O34" s="20">
        <v>1</v>
      </c>
      <c r="P34" s="84"/>
      <c r="Q34" s="11">
        <f t="shared" ref="Q34:Q64" si="9">+(M34-L34)/2</f>
        <v>0</v>
      </c>
      <c r="R34" s="20"/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10">+M34+P35-N35*O35</f>
        <v>86.600000000000023</v>
      </c>
      <c r="N35" s="20">
        <f t="shared" si="4"/>
        <v>0.85000000000000009</v>
      </c>
      <c r="O35" s="20">
        <v>1</v>
      </c>
      <c r="P35" s="84"/>
      <c r="Q35" s="11">
        <f t="shared" si="9"/>
        <v>0</v>
      </c>
      <c r="R35" s="20"/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596</v>
      </c>
      <c r="G36" s="73" t="s">
        <v>24</v>
      </c>
      <c r="H36" s="16">
        <f t="shared" ref="H36:H38" si="11">100-0-E36</f>
        <v>19.539999999999992</v>
      </c>
      <c r="I36" s="9">
        <v>10.199999999999999</v>
      </c>
      <c r="K36" s="20">
        <v>17</v>
      </c>
      <c r="L36" s="20">
        <f t="shared" si="2"/>
        <v>85.750000000000028</v>
      </c>
      <c r="M36" s="20">
        <f t="shared" si="10"/>
        <v>85.750000000000028</v>
      </c>
      <c r="N36" s="20">
        <f t="shared" si="4"/>
        <v>0.85000000000000009</v>
      </c>
      <c r="O36" s="20">
        <v>1</v>
      </c>
      <c r="P36" s="84"/>
      <c r="Q36" s="11">
        <f t="shared" si="9"/>
        <v>0</v>
      </c>
      <c r="R36" s="20"/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672.1</v>
      </c>
      <c r="G37" s="73" t="s">
        <v>24</v>
      </c>
      <c r="H37" s="16">
        <f t="shared" si="11"/>
        <v>29.930000000000007</v>
      </c>
      <c r="I37" s="9">
        <v>12.7</v>
      </c>
      <c r="K37" s="20">
        <v>17.5</v>
      </c>
      <c r="L37" s="20">
        <f t="shared" si="2"/>
        <v>84.750000000000028</v>
      </c>
      <c r="M37" s="20">
        <f t="shared" si="10"/>
        <v>84.750000000000028</v>
      </c>
      <c r="N37" s="20">
        <f>+N32+0.15</f>
        <v>1</v>
      </c>
      <c r="O37" s="20">
        <v>1</v>
      </c>
      <c r="P37" s="84"/>
      <c r="Q37" s="11">
        <f t="shared" si="9"/>
        <v>0</v>
      </c>
      <c r="R37" s="20"/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720.6</v>
      </c>
      <c r="G38" s="73" t="s">
        <v>24</v>
      </c>
      <c r="H38" s="16">
        <f t="shared" si="11"/>
        <v>49.11</v>
      </c>
      <c r="I38" s="9">
        <v>16.899999999999999</v>
      </c>
      <c r="K38" s="20">
        <v>18</v>
      </c>
      <c r="L38" s="20">
        <f t="shared" si="2"/>
        <v>83.750000000000028</v>
      </c>
      <c r="M38" s="20">
        <f t="shared" si="10"/>
        <v>83.750000000000028</v>
      </c>
      <c r="N38" s="20">
        <f t="shared" si="4"/>
        <v>1</v>
      </c>
      <c r="O38" s="20">
        <v>1</v>
      </c>
      <c r="P38" s="84"/>
      <c r="Q38" s="11">
        <f t="shared" si="9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10"/>
        <v>82.750000000000028</v>
      </c>
      <c r="N39" s="20">
        <f t="shared" si="4"/>
        <v>1</v>
      </c>
      <c r="O39" s="20">
        <v>1</v>
      </c>
      <c r="P39" s="84"/>
      <c r="Q39" s="11">
        <f t="shared" si="9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10"/>
        <v>81.750000000000028</v>
      </c>
      <c r="N40" s="20">
        <f t="shared" si="4"/>
        <v>1</v>
      </c>
      <c r="O40" s="20">
        <v>1</v>
      </c>
      <c r="P40" s="84"/>
      <c r="Q40" s="11">
        <f t="shared" si="9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10"/>
        <v>80.750000000000028</v>
      </c>
      <c r="N41" s="20">
        <f t="shared" si="4"/>
        <v>1</v>
      </c>
      <c r="O41" s="20">
        <v>1</v>
      </c>
      <c r="P41" s="84"/>
      <c r="Q41" s="11">
        <f t="shared" si="9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10"/>
        <v>79.600000000000023</v>
      </c>
      <c r="N42" s="20">
        <f>+N37+0.15</f>
        <v>1.1499999999999999</v>
      </c>
      <c r="O42" s="20">
        <v>1</v>
      </c>
      <c r="P42" s="84"/>
      <c r="Q42" s="11">
        <f t="shared" si="9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10"/>
        <v>78.450000000000017</v>
      </c>
      <c r="N43" s="20">
        <f t="shared" si="4"/>
        <v>1.1499999999999999</v>
      </c>
      <c r="O43" s="20">
        <v>1</v>
      </c>
      <c r="P43" s="84"/>
      <c r="Q43" s="11">
        <f t="shared" si="9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10"/>
        <v>77.300000000000011</v>
      </c>
      <c r="N44" s="20">
        <f t="shared" si="4"/>
        <v>1.1499999999999999</v>
      </c>
      <c r="O44" s="20">
        <v>1</v>
      </c>
      <c r="P44" s="84"/>
      <c r="Q44" s="11">
        <f t="shared" si="9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10"/>
        <v>76.150000000000006</v>
      </c>
      <c r="N45" s="20">
        <f t="shared" si="4"/>
        <v>1.1499999999999999</v>
      </c>
      <c r="O45" s="20">
        <v>1</v>
      </c>
      <c r="P45" s="84"/>
      <c r="Q45" s="11">
        <f t="shared" si="9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10"/>
        <v>75</v>
      </c>
      <c r="N46" s="20">
        <f t="shared" si="4"/>
        <v>1.1499999999999999</v>
      </c>
      <c r="O46" s="20">
        <v>1</v>
      </c>
      <c r="P46" s="84"/>
      <c r="Q46" s="11">
        <f t="shared" si="9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10"/>
        <v>73.7</v>
      </c>
      <c r="N47" s="20">
        <f>+N42+0.15</f>
        <v>1.2999999999999998</v>
      </c>
      <c r="O47" s="20">
        <v>1</v>
      </c>
      <c r="P47" s="84"/>
      <c r="Q47" s="11">
        <f t="shared" si="9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10"/>
        <v>72.400000000000006</v>
      </c>
      <c r="N48" s="20">
        <f t="shared" si="4"/>
        <v>1.2999999999999998</v>
      </c>
      <c r="O48" s="20">
        <v>1</v>
      </c>
      <c r="P48" s="84"/>
      <c r="Q48" s="11">
        <f t="shared" si="9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10"/>
        <v>71.100000000000009</v>
      </c>
      <c r="N49" s="20">
        <f t="shared" si="4"/>
        <v>1.2999999999999998</v>
      </c>
      <c r="O49" s="20">
        <v>1</v>
      </c>
      <c r="P49" s="84"/>
      <c r="Q49" s="11">
        <f t="shared" si="9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10"/>
        <v>69.800000000000011</v>
      </c>
      <c r="N50" s="20">
        <f t="shared" si="4"/>
        <v>1.2999999999999998</v>
      </c>
      <c r="O50" s="20">
        <v>1</v>
      </c>
      <c r="P50" s="84"/>
      <c r="Q50" s="11">
        <f t="shared" si="9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10"/>
        <v>68.500000000000014</v>
      </c>
      <c r="N51" s="20">
        <f t="shared" si="4"/>
        <v>1.2999999999999998</v>
      </c>
      <c r="O51" s="20">
        <v>1</v>
      </c>
      <c r="P51" s="84"/>
      <c r="Q51" s="11">
        <f t="shared" si="9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10"/>
        <v>67.050000000000011</v>
      </c>
      <c r="N52" s="20">
        <f>+N47+0.15</f>
        <v>1.4499999999999997</v>
      </c>
      <c r="O52" s="20">
        <v>1</v>
      </c>
      <c r="P52" s="84"/>
      <c r="Q52" s="11">
        <f t="shared" si="9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10"/>
        <v>65.600000000000009</v>
      </c>
      <c r="N53" s="20">
        <f t="shared" si="4"/>
        <v>1.4499999999999997</v>
      </c>
      <c r="O53" s="20">
        <v>1</v>
      </c>
      <c r="P53" s="84"/>
      <c r="Q53" s="11">
        <f t="shared" si="9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10"/>
        <v>64.150000000000006</v>
      </c>
      <c r="N54" s="20">
        <f t="shared" si="4"/>
        <v>1.4499999999999997</v>
      </c>
      <c r="O54" s="20">
        <v>1</v>
      </c>
      <c r="P54" s="84"/>
      <c r="Q54" s="11">
        <f t="shared" si="9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10"/>
        <v>62.7</v>
      </c>
      <c r="N55" s="20">
        <f t="shared" si="4"/>
        <v>1.4499999999999997</v>
      </c>
      <c r="O55" s="20">
        <v>1</v>
      </c>
      <c r="P55" s="84"/>
      <c r="Q55" s="11">
        <f t="shared" si="9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10"/>
        <v>61.25</v>
      </c>
      <c r="N56" s="20">
        <f t="shared" si="4"/>
        <v>1.4499999999999997</v>
      </c>
      <c r="O56" s="20">
        <v>1</v>
      </c>
      <c r="P56" s="84"/>
      <c r="Q56" s="11">
        <f t="shared" si="9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10"/>
        <v>59.65</v>
      </c>
      <c r="N57" s="20">
        <f>+N52+0.15</f>
        <v>1.5999999999999996</v>
      </c>
      <c r="O57" s="20">
        <v>1</v>
      </c>
      <c r="P57" s="84"/>
      <c r="Q57" s="11">
        <f t="shared" si="9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10"/>
        <v>58.05</v>
      </c>
      <c r="N58" s="20">
        <f t="shared" si="4"/>
        <v>1.5999999999999996</v>
      </c>
      <c r="O58" s="20">
        <v>1</v>
      </c>
      <c r="P58" s="84"/>
      <c r="Q58" s="11">
        <f t="shared" si="9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10"/>
        <v>56.449999999999996</v>
      </c>
      <c r="N59" s="20">
        <f t="shared" si="4"/>
        <v>1.5999999999999996</v>
      </c>
      <c r="O59" s="20">
        <v>1</v>
      </c>
      <c r="P59" s="84"/>
      <c r="Q59" s="11">
        <f t="shared" si="9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10"/>
        <v>54.849999999999994</v>
      </c>
      <c r="N60" s="20">
        <f t="shared" si="4"/>
        <v>1.5999999999999996</v>
      </c>
      <c r="O60" s="20">
        <v>1</v>
      </c>
      <c r="P60" s="84"/>
      <c r="Q60" s="11">
        <f t="shared" si="9"/>
        <v>0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10"/>
        <v>53.249999999999993</v>
      </c>
      <c r="N61" s="20">
        <f t="shared" si="4"/>
        <v>1.5999999999999996</v>
      </c>
      <c r="O61" s="20">
        <v>1</v>
      </c>
      <c r="P61" s="84"/>
      <c r="Q61" s="11">
        <f t="shared" si="9"/>
        <v>0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10"/>
        <v>100</v>
      </c>
      <c r="N62" s="20">
        <f>+N57+0.15</f>
        <v>1.7499999999999996</v>
      </c>
      <c r="O62" s="20">
        <v>0.5</v>
      </c>
      <c r="P62" s="84">
        <v>47.625</v>
      </c>
      <c r="Q62" s="11">
        <f t="shared" si="9"/>
        <v>24.250000000000004</v>
      </c>
      <c r="R62" s="20">
        <v>0.5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10"/>
        <v>99.125</v>
      </c>
      <c r="N63" s="20">
        <f t="shared" si="4"/>
        <v>1.7499999999999996</v>
      </c>
      <c r="O63" s="20">
        <v>0.5</v>
      </c>
      <c r="P63" s="84"/>
      <c r="Q63" s="11">
        <f t="shared" si="9"/>
        <v>24.687500000000004</v>
      </c>
      <c r="R63" s="20">
        <v>0.5</v>
      </c>
    </row>
    <row r="64" spans="11:18" x14ac:dyDescent="0.25">
      <c r="K64" s="20">
        <v>31</v>
      </c>
      <c r="L64" s="20">
        <f t="shared" si="2"/>
        <v>47.999999999999993</v>
      </c>
      <c r="M64" s="20">
        <f t="shared" si="10"/>
        <v>98.25</v>
      </c>
      <c r="N64" s="20">
        <f t="shared" si="4"/>
        <v>1.7499999999999996</v>
      </c>
      <c r="O64" s="20">
        <v>0.5</v>
      </c>
      <c r="P64" s="84"/>
      <c r="Q64" s="11">
        <f t="shared" si="9"/>
        <v>25.125000000000004</v>
      </c>
      <c r="R64" s="20">
        <v>0.5</v>
      </c>
    </row>
    <row r="65" spans="11:18" x14ac:dyDescent="0.25">
      <c r="K65" s="20">
        <v>31.5</v>
      </c>
      <c r="L65" s="20">
        <f t="shared" si="2"/>
        <v>46.249999999999993</v>
      </c>
      <c r="M65" s="20">
        <f t="shared" ref="M65:M128" si="12">+M64+P65-N65*O65</f>
        <v>97.375</v>
      </c>
      <c r="N65" s="20">
        <f t="shared" si="4"/>
        <v>1.7499999999999996</v>
      </c>
      <c r="O65" s="20">
        <v>0.5</v>
      </c>
      <c r="P65" s="84"/>
      <c r="Q65" s="11">
        <f t="shared" ref="Q65:Q128" si="13">+(M65-L65)/2</f>
        <v>25.562500000000004</v>
      </c>
      <c r="R65" s="20">
        <v>0.5</v>
      </c>
    </row>
    <row r="66" spans="11:18" x14ac:dyDescent="0.25">
      <c r="K66" s="20">
        <v>32</v>
      </c>
      <c r="L66" s="20">
        <f t="shared" si="2"/>
        <v>44.499999999999993</v>
      </c>
      <c r="M66" s="20">
        <f t="shared" si="12"/>
        <v>96.5</v>
      </c>
      <c r="N66" s="20">
        <f t="shared" si="4"/>
        <v>1.7499999999999996</v>
      </c>
      <c r="O66" s="20">
        <v>0.5</v>
      </c>
      <c r="P66" s="84"/>
      <c r="Q66" s="11">
        <f t="shared" si="13"/>
        <v>26.000000000000004</v>
      </c>
      <c r="R66" s="20">
        <v>0.5</v>
      </c>
    </row>
    <row r="67" spans="11:18" x14ac:dyDescent="0.25">
      <c r="K67" s="20">
        <v>32.5</v>
      </c>
      <c r="L67" s="20">
        <f t="shared" si="2"/>
        <v>42.599999999999994</v>
      </c>
      <c r="M67" s="20">
        <f t="shared" si="12"/>
        <v>95.55</v>
      </c>
      <c r="N67" s="20">
        <f>+N62+0.15</f>
        <v>1.8999999999999995</v>
      </c>
      <c r="O67" s="20">
        <v>0.5</v>
      </c>
      <c r="P67" s="84"/>
      <c r="Q67" s="11">
        <f t="shared" si="13"/>
        <v>26.475000000000001</v>
      </c>
      <c r="R67" s="20">
        <v>0.5</v>
      </c>
    </row>
    <row r="68" spans="11:18" x14ac:dyDescent="0.25">
      <c r="K68" s="9">
        <v>33</v>
      </c>
      <c r="L68" s="9">
        <f t="shared" si="2"/>
        <v>40.699999999999996</v>
      </c>
      <c r="M68" s="9">
        <f t="shared" si="12"/>
        <v>94.6</v>
      </c>
      <c r="N68" s="9">
        <f t="shared" si="4"/>
        <v>1.8999999999999995</v>
      </c>
      <c r="O68" s="20">
        <v>0.5</v>
      </c>
      <c r="P68" s="84"/>
      <c r="Q68" s="82">
        <f t="shared" si="13"/>
        <v>26.95</v>
      </c>
      <c r="R68" s="20">
        <v>0.5</v>
      </c>
    </row>
    <row r="69" spans="11:18" x14ac:dyDescent="0.25">
      <c r="K69" s="20">
        <v>33.5</v>
      </c>
      <c r="L69" s="20">
        <v>40</v>
      </c>
      <c r="M69" s="20">
        <f t="shared" si="12"/>
        <v>93.649999999999991</v>
      </c>
      <c r="N69" s="20">
        <f t="shared" si="4"/>
        <v>1.8999999999999995</v>
      </c>
      <c r="O69" s="20">
        <v>0.5</v>
      </c>
      <c r="P69" s="84"/>
      <c r="Q69" s="11">
        <f t="shared" si="13"/>
        <v>26.824999999999996</v>
      </c>
      <c r="R69" s="20">
        <v>0.8</v>
      </c>
    </row>
    <row r="70" spans="11:18" x14ac:dyDescent="0.25">
      <c r="K70" s="20">
        <v>34</v>
      </c>
      <c r="L70" s="20">
        <v>40</v>
      </c>
      <c r="M70" s="20">
        <f t="shared" si="12"/>
        <v>92.699999999999989</v>
      </c>
      <c r="N70" s="20">
        <f t="shared" si="4"/>
        <v>1.8999999999999995</v>
      </c>
      <c r="O70" s="20">
        <v>0.5</v>
      </c>
      <c r="P70" s="84"/>
      <c r="Q70" s="11">
        <f t="shared" si="13"/>
        <v>26.349999999999994</v>
      </c>
    </row>
    <row r="71" spans="11:18" x14ac:dyDescent="0.25">
      <c r="K71" s="20">
        <v>34.5</v>
      </c>
      <c r="L71" s="20">
        <v>40</v>
      </c>
      <c r="M71" s="20">
        <f t="shared" si="12"/>
        <v>91.749999999999986</v>
      </c>
      <c r="N71" s="20">
        <f t="shared" si="4"/>
        <v>1.8999999999999995</v>
      </c>
      <c r="O71" s="20">
        <v>0.5</v>
      </c>
      <c r="P71" s="84"/>
      <c r="Q71" s="11">
        <f t="shared" si="13"/>
        <v>25.874999999999993</v>
      </c>
    </row>
    <row r="72" spans="11:18" x14ac:dyDescent="0.25">
      <c r="K72" s="20">
        <v>35</v>
      </c>
      <c r="L72" s="20">
        <v>40</v>
      </c>
      <c r="M72" s="20">
        <f t="shared" si="12"/>
        <v>90.72499999999998</v>
      </c>
      <c r="N72" s="20">
        <f>+N67+0.15</f>
        <v>2.0499999999999994</v>
      </c>
      <c r="O72" s="20">
        <v>0.5</v>
      </c>
      <c r="P72" s="84"/>
      <c r="Q72" s="11">
        <f t="shared" si="13"/>
        <v>25.36249999999999</v>
      </c>
    </row>
    <row r="73" spans="11:18" x14ac:dyDescent="0.25">
      <c r="K73" s="20">
        <v>35.5</v>
      </c>
      <c r="L73" s="20">
        <v>40</v>
      </c>
      <c r="M73" s="20">
        <f t="shared" si="12"/>
        <v>89.699999999999974</v>
      </c>
      <c r="N73" s="20">
        <f t="shared" si="4"/>
        <v>2.0499999999999994</v>
      </c>
      <c r="O73" s="20">
        <v>0.5</v>
      </c>
      <c r="P73" s="84"/>
      <c r="Q73" s="11">
        <f t="shared" si="13"/>
        <v>24.849999999999987</v>
      </c>
    </row>
    <row r="74" spans="11:18" x14ac:dyDescent="0.25">
      <c r="K74" s="20">
        <v>36</v>
      </c>
      <c r="L74" s="20">
        <v>40</v>
      </c>
      <c r="M74" s="20">
        <f t="shared" si="12"/>
        <v>88.674999999999969</v>
      </c>
      <c r="N74" s="20">
        <f t="shared" si="4"/>
        <v>2.0499999999999994</v>
      </c>
      <c r="O74" s="20">
        <v>0.5</v>
      </c>
      <c r="P74" s="84"/>
      <c r="Q74" s="11">
        <f t="shared" si="13"/>
        <v>24.337499999999984</v>
      </c>
    </row>
    <row r="75" spans="11:18" x14ac:dyDescent="0.25">
      <c r="K75" s="20">
        <v>36.5</v>
      </c>
      <c r="L75" s="20">
        <v>40</v>
      </c>
      <c r="M75" s="20">
        <f t="shared" si="12"/>
        <v>87.649999999999963</v>
      </c>
      <c r="N75" s="20">
        <f t="shared" si="4"/>
        <v>2.0499999999999994</v>
      </c>
      <c r="O75" s="20">
        <v>0.5</v>
      </c>
      <c r="P75" s="84"/>
      <c r="Q75" s="11">
        <f t="shared" si="13"/>
        <v>23.824999999999982</v>
      </c>
    </row>
    <row r="76" spans="11:18" x14ac:dyDescent="0.25">
      <c r="K76" s="20">
        <v>37</v>
      </c>
      <c r="L76" s="20">
        <v>40</v>
      </c>
      <c r="M76" s="20">
        <f t="shared" si="12"/>
        <v>86.624999999999957</v>
      </c>
      <c r="N76" s="20">
        <f t="shared" si="4"/>
        <v>2.0499999999999994</v>
      </c>
      <c r="O76" s="20">
        <v>0.5</v>
      </c>
      <c r="P76" s="84"/>
      <c r="Q76" s="11">
        <f t="shared" si="13"/>
        <v>23.312499999999979</v>
      </c>
    </row>
    <row r="77" spans="11:18" x14ac:dyDescent="0.25">
      <c r="K77" s="20">
        <v>37.5</v>
      </c>
      <c r="L77" s="20">
        <v>40</v>
      </c>
      <c r="M77" s="20">
        <f t="shared" si="12"/>
        <v>85.524999999999963</v>
      </c>
      <c r="N77" s="20">
        <f>+N72+0.15</f>
        <v>2.1999999999999993</v>
      </c>
      <c r="O77" s="20">
        <v>0.5</v>
      </c>
      <c r="P77" s="84"/>
      <c r="Q77" s="11">
        <f t="shared" si="13"/>
        <v>22.762499999999982</v>
      </c>
    </row>
    <row r="78" spans="11:18" x14ac:dyDescent="0.25">
      <c r="K78" s="20">
        <v>38</v>
      </c>
      <c r="L78" s="20">
        <v>40</v>
      </c>
      <c r="M78" s="20">
        <f t="shared" si="12"/>
        <v>84.424999999999969</v>
      </c>
      <c r="N78" s="20">
        <f t="shared" si="4"/>
        <v>2.1999999999999993</v>
      </c>
      <c r="O78" s="20">
        <v>0.5</v>
      </c>
      <c r="P78" s="84"/>
      <c r="Q78" s="11">
        <f t="shared" si="13"/>
        <v>22.212499999999984</v>
      </c>
    </row>
    <row r="79" spans="11:18" x14ac:dyDescent="0.25">
      <c r="K79" s="20">
        <v>38.5</v>
      </c>
      <c r="L79" s="20">
        <v>40</v>
      </c>
      <c r="M79" s="20">
        <f t="shared" si="12"/>
        <v>83.324999999999974</v>
      </c>
      <c r="N79" s="20">
        <f t="shared" si="4"/>
        <v>2.1999999999999993</v>
      </c>
      <c r="O79" s="20">
        <v>0.5</v>
      </c>
      <c r="P79" s="84"/>
      <c r="Q79" s="11">
        <f t="shared" si="13"/>
        <v>21.662499999999987</v>
      </c>
    </row>
    <row r="80" spans="11:18" x14ac:dyDescent="0.25">
      <c r="K80" s="20">
        <v>39</v>
      </c>
      <c r="L80" s="20">
        <v>40</v>
      </c>
      <c r="M80" s="20">
        <f t="shared" si="12"/>
        <v>82.22499999999998</v>
      </c>
      <c r="N80" s="20">
        <f t="shared" si="4"/>
        <v>2.1999999999999993</v>
      </c>
      <c r="O80" s="20">
        <v>0.5</v>
      </c>
      <c r="P80" s="84"/>
      <c r="Q80" s="11">
        <f t="shared" si="13"/>
        <v>21.11249999999999</v>
      </c>
    </row>
    <row r="81" spans="11:17" x14ac:dyDescent="0.25">
      <c r="K81" s="20">
        <v>39.5</v>
      </c>
      <c r="L81" s="20">
        <v>40</v>
      </c>
      <c r="M81" s="20">
        <f t="shared" si="12"/>
        <v>81.124999999999986</v>
      </c>
      <c r="N81" s="20">
        <f t="shared" si="4"/>
        <v>2.1999999999999993</v>
      </c>
      <c r="O81" s="20">
        <v>0.5</v>
      </c>
      <c r="P81" s="84"/>
      <c r="Q81" s="11">
        <f t="shared" si="13"/>
        <v>20.562499999999993</v>
      </c>
    </row>
    <row r="82" spans="11:17" x14ac:dyDescent="0.25">
      <c r="K82" s="20">
        <v>40</v>
      </c>
      <c r="L82" s="20">
        <v>40</v>
      </c>
      <c r="M82" s="20">
        <f t="shared" si="12"/>
        <v>79.949999999999989</v>
      </c>
      <c r="N82" s="20">
        <f>+N77+0.15</f>
        <v>2.3499999999999992</v>
      </c>
      <c r="O82" s="20">
        <v>0.5</v>
      </c>
      <c r="P82" s="84"/>
      <c r="Q82" s="11">
        <f t="shared" si="13"/>
        <v>19.974999999999994</v>
      </c>
    </row>
    <row r="83" spans="11:17" x14ac:dyDescent="0.25">
      <c r="K83" s="20">
        <v>40.5</v>
      </c>
      <c r="L83" s="20">
        <v>40</v>
      </c>
      <c r="M83" s="20">
        <f t="shared" si="12"/>
        <v>78.774999999999991</v>
      </c>
      <c r="N83" s="20">
        <f t="shared" ref="N83:N143" si="14">+N78+0.15</f>
        <v>2.3499999999999992</v>
      </c>
      <c r="O83" s="20">
        <v>0.5</v>
      </c>
      <c r="P83" s="84"/>
      <c r="Q83" s="11">
        <f t="shared" si="13"/>
        <v>19.387499999999996</v>
      </c>
    </row>
    <row r="84" spans="11:17" x14ac:dyDescent="0.25">
      <c r="K84" s="20">
        <v>41</v>
      </c>
      <c r="L84" s="20">
        <v>40</v>
      </c>
      <c r="M84" s="20">
        <f t="shared" si="12"/>
        <v>77.599999999999994</v>
      </c>
      <c r="N84" s="20">
        <f t="shared" si="14"/>
        <v>2.3499999999999992</v>
      </c>
      <c r="O84" s="20">
        <v>0.5</v>
      </c>
      <c r="P84" s="84"/>
      <c r="Q84" s="11">
        <f t="shared" si="13"/>
        <v>18.799999999999997</v>
      </c>
    </row>
    <row r="85" spans="11:17" x14ac:dyDescent="0.25">
      <c r="K85" s="20">
        <v>41.5</v>
      </c>
      <c r="L85" s="20">
        <v>40</v>
      </c>
      <c r="M85" s="20">
        <f t="shared" si="12"/>
        <v>76.424999999999997</v>
      </c>
      <c r="N85" s="20">
        <f t="shared" si="14"/>
        <v>2.3499999999999992</v>
      </c>
      <c r="O85" s="20">
        <v>0.5</v>
      </c>
      <c r="P85" s="84"/>
      <c r="Q85" s="11">
        <f t="shared" si="13"/>
        <v>18.212499999999999</v>
      </c>
    </row>
    <row r="86" spans="11:17" x14ac:dyDescent="0.25">
      <c r="K86" s="20">
        <v>42</v>
      </c>
      <c r="L86" s="20">
        <v>40</v>
      </c>
      <c r="M86" s="20">
        <f t="shared" si="12"/>
        <v>75.25</v>
      </c>
      <c r="N86" s="20">
        <f t="shared" si="14"/>
        <v>2.3499999999999992</v>
      </c>
      <c r="O86" s="20">
        <v>0.5</v>
      </c>
      <c r="P86" s="84"/>
      <c r="Q86" s="11">
        <f t="shared" si="13"/>
        <v>17.625</v>
      </c>
    </row>
    <row r="87" spans="11:17" x14ac:dyDescent="0.25">
      <c r="K87" s="20">
        <v>42.5</v>
      </c>
      <c r="L87" s="20">
        <v>40</v>
      </c>
      <c r="M87" s="20">
        <f t="shared" si="12"/>
        <v>74</v>
      </c>
      <c r="N87" s="20">
        <f>+N82+0.15</f>
        <v>2.4999999999999991</v>
      </c>
      <c r="O87" s="20">
        <v>0.5</v>
      </c>
      <c r="P87" s="84"/>
      <c r="Q87" s="11">
        <f t="shared" si="13"/>
        <v>17</v>
      </c>
    </row>
    <row r="88" spans="11:17" x14ac:dyDescent="0.25">
      <c r="K88" s="20">
        <v>43</v>
      </c>
      <c r="L88" s="20">
        <v>40</v>
      </c>
      <c r="M88" s="20">
        <f t="shared" si="12"/>
        <v>72.75</v>
      </c>
      <c r="N88" s="20">
        <f t="shared" si="14"/>
        <v>2.4999999999999991</v>
      </c>
      <c r="O88" s="20">
        <v>0.5</v>
      </c>
      <c r="P88" s="84"/>
      <c r="Q88" s="11">
        <f t="shared" si="13"/>
        <v>16.375</v>
      </c>
    </row>
    <row r="89" spans="11:17" x14ac:dyDescent="0.25">
      <c r="K89" s="20">
        <v>43.5</v>
      </c>
      <c r="L89" s="20">
        <v>40</v>
      </c>
      <c r="M89" s="20">
        <f t="shared" si="12"/>
        <v>71.5</v>
      </c>
      <c r="N89" s="20">
        <f t="shared" si="14"/>
        <v>2.4999999999999991</v>
      </c>
      <c r="O89" s="20">
        <v>0.5</v>
      </c>
      <c r="P89" s="84"/>
      <c r="Q89" s="11">
        <f t="shared" si="13"/>
        <v>15.75</v>
      </c>
    </row>
    <row r="90" spans="11:17" x14ac:dyDescent="0.25">
      <c r="K90" s="20">
        <v>44</v>
      </c>
      <c r="L90" s="20">
        <v>40</v>
      </c>
      <c r="M90" s="20">
        <f t="shared" si="12"/>
        <v>69.5</v>
      </c>
      <c r="N90" s="20">
        <f t="shared" si="14"/>
        <v>2.4999999999999991</v>
      </c>
      <c r="O90" s="20">
        <v>0.8</v>
      </c>
      <c r="P90" s="84"/>
      <c r="Q90" s="11">
        <f t="shared" si="13"/>
        <v>14.75</v>
      </c>
    </row>
    <row r="91" spans="11:17" x14ac:dyDescent="0.25">
      <c r="K91" s="20">
        <v>44.5</v>
      </c>
      <c r="L91" s="20">
        <v>40</v>
      </c>
      <c r="M91" s="20">
        <f t="shared" si="12"/>
        <v>67</v>
      </c>
      <c r="N91" s="20">
        <f t="shared" si="14"/>
        <v>2.4999999999999991</v>
      </c>
      <c r="O91" s="20">
        <v>1</v>
      </c>
      <c r="P91" s="84"/>
      <c r="Q91" s="11">
        <f t="shared" si="13"/>
        <v>13.5</v>
      </c>
    </row>
    <row r="92" spans="11:17" x14ac:dyDescent="0.25">
      <c r="K92" s="20">
        <v>45</v>
      </c>
      <c r="L92" s="20">
        <v>40</v>
      </c>
      <c r="M92" s="20">
        <f t="shared" si="12"/>
        <v>64.349999999999994</v>
      </c>
      <c r="N92" s="20">
        <f>+N87+0.15</f>
        <v>2.649999999999999</v>
      </c>
      <c r="O92" s="20">
        <v>1</v>
      </c>
      <c r="P92" s="84"/>
      <c r="Q92" s="11">
        <f t="shared" si="13"/>
        <v>12.174999999999997</v>
      </c>
    </row>
    <row r="93" spans="11:17" x14ac:dyDescent="0.25">
      <c r="K93" s="20">
        <v>45.5</v>
      </c>
      <c r="L93" s="20">
        <v>40</v>
      </c>
      <c r="M93" s="20">
        <f t="shared" si="12"/>
        <v>61.699999999999996</v>
      </c>
      <c r="N93" s="20">
        <f t="shared" si="14"/>
        <v>2.649999999999999</v>
      </c>
      <c r="O93" s="20">
        <v>1</v>
      </c>
      <c r="P93" s="84"/>
      <c r="Q93" s="11">
        <f t="shared" si="13"/>
        <v>10.849999999999998</v>
      </c>
    </row>
    <row r="94" spans="11:17" x14ac:dyDescent="0.25">
      <c r="K94" s="20">
        <v>46</v>
      </c>
      <c r="L94" s="20">
        <v>40</v>
      </c>
      <c r="M94" s="20">
        <f t="shared" si="12"/>
        <v>59.05</v>
      </c>
      <c r="N94" s="20">
        <f t="shared" si="14"/>
        <v>2.649999999999999</v>
      </c>
      <c r="O94" s="20">
        <v>1</v>
      </c>
      <c r="P94" s="84"/>
      <c r="Q94" s="11">
        <f t="shared" si="13"/>
        <v>9.5249999999999986</v>
      </c>
    </row>
    <row r="95" spans="11:17" x14ac:dyDescent="0.25">
      <c r="K95" s="20">
        <v>46.5</v>
      </c>
      <c r="L95" s="20">
        <v>40</v>
      </c>
      <c r="M95" s="20">
        <f t="shared" si="12"/>
        <v>56.4</v>
      </c>
      <c r="N95" s="20">
        <f t="shared" si="14"/>
        <v>2.649999999999999</v>
      </c>
      <c r="O95" s="20">
        <v>1</v>
      </c>
      <c r="P95" s="84"/>
      <c r="Q95" s="11">
        <f t="shared" si="13"/>
        <v>8.1999999999999993</v>
      </c>
    </row>
    <row r="96" spans="11:17" x14ac:dyDescent="0.25">
      <c r="K96" s="20">
        <v>47</v>
      </c>
      <c r="L96" s="20">
        <v>40</v>
      </c>
      <c r="M96" s="20">
        <f t="shared" si="12"/>
        <v>53.75</v>
      </c>
      <c r="N96" s="20">
        <f t="shared" si="14"/>
        <v>2.649999999999999</v>
      </c>
      <c r="O96" s="20">
        <v>1</v>
      </c>
      <c r="P96" s="84"/>
      <c r="Q96" s="11">
        <f t="shared" si="13"/>
        <v>6.875</v>
      </c>
    </row>
    <row r="97" spans="11:17" x14ac:dyDescent="0.25">
      <c r="K97" s="20">
        <v>47.5</v>
      </c>
      <c r="L97" s="20">
        <v>40</v>
      </c>
      <c r="M97" s="20">
        <f t="shared" si="12"/>
        <v>50.95</v>
      </c>
      <c r="N97" s="20">
        <f>+N92+0.15</f>
        <v>2.7999999999999989</v>
      </c>
      <c r="O97" s="20">
        <v>1</v>
      </c>
      <c r="P97" s="84"/>
      <c r="Q97" s="11">
        <f t="shared" si="13"/>
        <v>5.4750000000000014</v>
      </c>
    </row>
    <row r="98" spans="11:17" x14ac:dyDescent="0.25">
      <c r="K98" s="20">
        <v>48</v>
      </c>
      <c r="L98" s="20">
        <v>40</v>
      </c>
      <c r="M98" s="20">
        <f t="shared" si="12"/>
        <v>48.150000000000006</v>
      </c>
      <c r="N98" s="20">
        <f t="shared" si="14"/>
        <v>2.7999999999999989</v>
      </c>
      <c r="O98" s="20">
        <v>1</v>
      </c>
      <c r="P98" s="84"/>
      <c r="Q98" s="11">
        <f t="shared" si="13"/>
        <v>4.0750000000000028</v>
      </c>
    </row>
    <row r="99" spans="11:17" x14ac:dyDescent="0.25">
      <c r="K99" s="20">
        <v>48.5</v>
      </c>
      <c r="L99" s="20">
        <v>40</v>
      </c>
      <c r="M99" s="20">
        <f t="shared" si="12"/>
        <v>45.350000000000009</v>
      </c>
      <c r="N99" s="20">
        <f t="shared" si="14"/>
        <v>2.7999999999999989</v>
      </c>
      <c r="O99" s="20">
        <v>1</v>
      </c>
      <c r="P99" s="84"/>
      <c r="Q99" s="11">
        <f t="shared" si="13"/>
        <v>2.6750000000000043</v>
      </c>
    </row>
    <row r="100" spans="11:17" x14ac:dyDescent="0.25">
      <c r="K100" s="20">
        <v>49</v>
      </c>
      <c r="L100" s="20">
        <v>40</v>
      </c>
      <c r="M100" s="20">
        <f t="shared" si="12"/>
        <v>42.550000000000011</v>
      </c>
      <c r="N100" s="20">
        <f t="shared" si="14"/>
        <v>2.7999999999999989</v>
      </c>
      <c r="O100" s="20">
        <v>1</v>
      </c>
      <c r="P100" s="84"/>
      <c r="Q100" s="11">
        <f t="shared" si="13"/>
        <v>1.2750000000000057</v>
      </c>
    </row>
    <row r="101" spans="11:17" x14ac:dyDescent="0.25">
      <c r="K101" s="20">
        <v>49.5</v>
      </c>
      <c r="L101" s="20">
        <v>40</v>
      </c>
      <c r="M101" s="20">
        <f t="shared" si="12"/>
        <v>39.750000000000014</v>
      </c>
      <c r="N101" s="20">
        <f t="shared" si="14"/>
        <v>2.7999999999999989</v>
      </c>
      <c r="O101" s="20">
        <v>1</v>
      </c>
      <c r="P101" s="84"/>
      <c r="Q101" s="11">
        <f t="shared" si="13"/>
        <v>-0.12499999999999289</v>
      </c>
    </row>
    <row r="102" spans="11:17" x14ac:dyDescent="0.25">
      <c r="K102" s="20">
        <v>50</v>
      </c>
      <c r="L102" s="20">
        <v>40</v>
      </c>
      <c r="M102" s="20">
        <f t="shared" si="12"/>
        <v>36.800000000000018</v>
      </c>
      <c r="N102" s="20">
        <f>+N97+0.15</f>
        <v>2.9499999999999988</v>
      </c>
      <c r="O102" s="20">
        <v>1</v>
      </c>
      <c r="P102" s="84"/>
      <c r="Q102" s="11">
        <f t="shared" si="13"/>
        <v>-1.5999999999999908</v>
      </c>
    </row>
    <row r="103" spans="11:17" x14ac:dyDescent="0.25">
      <c r="K103" s="20">
        <v>50.5</v>
      </c>
      <c r="L103" s="20">
        <v>40</v>
      </c>
      <c r="M103" s="20">
        <f t="shared" si="12"/>
        <v>33.850000000000023</v>
      </c>
      <c r="N103" s="20">
        <f t="shared" si="14"/>
        <v>2.9499999999999988</v>
      </c>
      <c r="O103" s="20">
        <v>1</v>
      </c>
      <c r="P103" s="84"/>
      <c r="Q103" s="11">
        <f t="shared" si="13"/>
        <v>-3.0749999999999886</v>
      </c>
    </row>
    <row r="104" spans="11:17" x14ac:dyDescent="0.25">
      <c r="K104" s="20">
        <f>+K103+0.5</f>
        <v>51</v>
      </c>
      <c r="L104" s="20">
        <v>40</v>
      </c>
      <c r="M104" s="20">
        <f t="shared" si="12"/>
        <v>30.900000000000023</v>
      </c>
      <c r="N104" s="20">
        <f t="shared" si="14"/>
        <v>2.9499999999999988</v>
      </c>
      <c r="O104" s="20">
        <v>1</v>
      </c>
      <c r="P104" s="84"/>
      <c r="Q104" s="11">
        <f t="shared" si="13"/>
        <v>-4.5499999999999883</v>
      </c>
    </row>
    <row r="105" spans="11:17" x14ac:dyDescent="0.25">
      <c r="K105" s="20">
        <f t="shared" ref="K105:K143" si="15">+K104+0.5</f>
        <v>51.5</v>
      </c>
      <c r="L105" s="20">
        <v>40</v>
      </c>
      <c r="M105" s="20">
        <f t="shared" si="12"/>
        <v>27.950000000000024</v>
      </c>
      <c r="N105" s="20">
        <f t="shared" si="14"/>
        <v>2.9499999999999988</v>
      </c>
      <c r="O105" s="20">
        <v>1</v>
      </c>
      <c r="P105" s="84"/>
      <c r="Q105" s="11">
        <f t="shared" si="13"/>
        <v>-6.0249999999999879</v>
      </c>
    </row>
    <row r="106" spans="11:17" x14ac:dyDescent="0.25">
      <c r="K106" s="20">
        <f t="shared" si="15"/>
        <v>52</v>
      </c>
      <c r="L106" s="20">
        <v>40</v>
      </c>
      <c r="M106" s="20">
        <f t="shared" si="12"/>
        <v>25.000000000000025</v>
      </c>
      <c r="N106" s="20">
        <f t="shared" si="14"/>
        <v>2.9499999999999988</v>
      </c>
      <c r="O106" s="20">
        <v>1</v>
      </c>
      <c r="P106" s="84"/>
      <c r="Q106" s="11">
        <f t="shared" si="13"/>
        <v>-7.4999999999999876</v>
      </c>
    </row>
    <row r="107" spans="11:17" x14ac:dyDescent="0.25">
      <c r="K107" s="20">
        <f t="shared" si="15"/>
        <v>52.5</v>
      </c>
      <c r="L107" s="20">
        <v>40</v>
      </c>
      <c r="M107" s="20">
        <f t="shared" si="12"/>
        <v>21.900000000000027</v>
      </c>
      <c r="N107" s="20">
        <f t="shared" si="14"/>
        <v>3.0999999999999988</v>
      </c>
      <c r="O107" s="20">
        <v>1</v>
      </c>
      <c r="P107" s="84"/>
      <c r="Q107" s="11">
        <f t="shared" si="13"/>
        <v>-9.0499999999999865</v>
      </c>
    </row>
    <row r="108" spans="11:17" x14ac:dyDescent="0.25">
      <c r="K108" s="20">
        <f t="shared" si="15"/>
        <v>53</v>
      </c>
      <c r="L108" s="20">
        <v>40</v>
      </c>
      <c r="M108" s="20">
        <f t="shared" si="12"/>
        <v>18.800000000000029</v>
      </c>
      <c r="N108" s="20">
        <f t="shared" si="14"/>
        <v>3.0999999999999988</v>
      </c>
      <c r="O108" s="20">
        <v>1</v>
      </c>
      <c r="P108" s="84"/>
      <c r="Q108" s="11">
        <f t="shared" si="13"/>
        <v>-10.599999999999985</v>
      </c>
    </row>
    <row r="109" spans="11:17" x14ac:dyDescent="0.25">
      <c r="K109" s="20">
        <f t="shared" si="15"/>
        <v>53.5</v>
      </c>
      <c r="L109" s="20">
        <v>40</v>
      </c>
      <c r="M109" s="20">
        <f t="shared" si="12"/>
        <v>15.700000000000031</v>
      </c>
      <c r="N109" s="20">
        <f t="shared" si="14"/>
        <v>3.0999999999999988</v>
      </c>
      <c r="O109" s="20">
        <v>1</v>
      </c>
      <c r="P109" s="84"/>
      <c r="Q109" s="11">
        <f t="shared" si="13"/>
        <v>-12.149999999999984</v>
      </c>
    </row>
    <row r="110" spans="11:17" x14ac:dyDescent="0.25">
      <c r="K110" s="20">
        <f t="shared" si="15"/>
        <v>54</v>
      </c>
      <c r="L110" s="20">
        <v>40</v>
      </c>
      <c r="M110" s="20">
        <f t="shared" si="12"/>
        <v>12.600000000000033</v>
      </c>
      <c r="N110" s="20">
        <f t="shared" si="14"/>
        <v>3.0999999999999988</v>
      </c>
      <c r="O110" s="20">
        <v>1</v>
      </c>
      <c r="P110" s="84"/>
      <c r="Q110" s="11">
        <f t="shared" si="13"/>
        <v>-13.699999999999983</v>
      </c>
    </row>
    <row r="111" spans="11:17" x14ac:dyDescent="0.25">
      <c r="K111" s="20">
        <f t="shared" si="15"/>
        <v>54.5</v>
      </c>
      <c r="L111" s="20">
        <v>40</v>
      </c>
      <c r="M111" s="20">
        <f t="shared" si="12"/>
        <v>9.5000000000000355</v>
      </c>
      <c r="N111" s="20">
        <f t="shared" si="14"/>
        <v>3.0999999999999988</v>
      </c>
      <c r="O111" s="20">
        <v>1</v>
      </c>
      <c r="P111" s="84"/>
      <c r="Q111" s="11">
        <f t="shared" si="13"/>
        <v>-15.249999999999982</v>
      </c>
    </row>
    <row r="112" spans="11:17" x14ac:dyDescent="0.25">
      <c r="K112" s="20">
        <f t="shared" si="15"/>
        <v>55</v>
      </c>
      <c r="L112" s="20">
        <v>40</v>
      </c>
      <c r="M112" s="20">
        <f t="shared" si="12"/>
        <v>6.2500000000000373</v>
      </c>
      <c r="N112" s="20">
        <f t="shared" si="14"/>
        <v>3.2499999999999987</v>
      </c>
      <c r="O112" s="20">
        <v>1</v>
      </c>
      <c r="P112" s="84"/>
      <c r="Q112" s="11">
        <f t="shared" si="13"/>
        <v>-16.874999999999982</v>
      </c>
    </row>
    <row r="113" spans="11:17" x14ac:dyDescent="0.25">
      <c r="K113" s="20">
        <f t="shared" si="15"/>
        <v>55.5</v>
      </c>
      <c r="L113" s="20">
        <v>40</v>
      </c>
      <c r="M113" s="20">
        <f t="shared" si="12"/>
        <v>3.0000000000000386</v>
      </c>
      <c r="N113" s="20">
        <f t="shared" si="14"/>
        <v>3.2499999999999987</v>
      </c>
      <c r="O113" s="20">
        <v>1</v>
      </c>
      <c r="P113" s="84"/>
      <c r="Q113" s="11">
        <f t="shared" si="13"/>
        <v>-18.499999999999982</v>
      </c>
    </row>
    <row r="114" spans="11:17" x14ac:dyDescent="0.25">
      <c r="K114" s="20">
        <f t="shared" si="15"/>
        <v>56</v>
      </c>
      <c r="L114" s="20">
        <v>40</v>
      </c>
      <c r="M114" s="20">
        <f t="shared" si="12"/>
        <v>-0.24999999999996003</v>
      </c>
      <c r="N114" s="20">
        <f t="shared" si="14"/>
        <v>3.2499999999999987</v>
      </c>
      <c r="O114" s="20">
        <v>1</v>
      </c>
      <c r="P114" s="84"/>
      <c r="Q114" s="11">
        <f t="shared" si="13"/>
        <v>-20.124999999999979</v>
      </c>
    </row>
    <row r="115" spans="11:17" x14ac:dyDescent="0.25">
      <c r="K115" s="20">
        <f t="shared" si="15"/>
        <v>56.5</v>
      </c>
      <c r="L115" s="20">
        <v>40</v>
      </c>
      <c r="M115" s="20">
        <f t="shared" si="12"/>
        <v>-3.4999999999999587</v>
      </c>
      <c r="N115" s="20">
        <f t="shared" si="14"/>
        <v>3.2499999999999987</v>
      </c>
      <c r="O115" s="20">
        <v>1</v>
      </c>
      <c r="P115" s="5"/>
      <c r="Q115" s="11">
        <f t="shared" si="13"/>
        <v>-21.749999999999979</v>
      </c>
    </row>
    <row r="116" spans="11:17" x14ac:dyDescent="0.25">
      <c r="K116" s="20">
        <f t="shared" si="15"/>
        <v>57</v>
      </c>
      <c r="L116" s="20">
        <v>40</v>
      </c>
      <c r="M116" s="20">
        <f t="shared" si="12"/>
        <v>-6.7499999999999574</v>
      </c>
      <c r="N116" s="20">
        <f t="shared" si="14"/>
        <v>3.2499999999999987</v>
      </c>
      <c r="O116" s="20">
        <v>1</v>
      </c>
      <c r="P116" s="5"/>
      <c r="Q116" s="11">
        <f t="shared" si="13"/>
        <v>-23.374999999999979</v>
      </c>
    </row>
    <row r="117" spans="11:17" x14ac:dyDescent="0.25">
      <c r="K117" s="20">
        <f t="shared" si="15"/>
        <v>57.5</v>
      </c>
      <c r="L117" s="20">
        <v>40</v>
      </c>
      <c r="M117" s="20">
        <f t="shared" si="12"/>
        <v>-10.149999999999956</v>
      </c>
      <c r="N117" s="20">
        <f t="shared" si="14"/>
        <v>3.3999999999999986</v>
      </c>
      <c r="O117" s="20">
        <v>1</v>
      </c>
      <c r="P117" s="5"/>
      <c r="Q117" s="11">
        <f t="shared" si="13"/>
        <v>-25.074999999999978</v>
      </c>
    </row>
    <row r="118" spans="11:17" x14ac:dyDescent="0.25">
      <c r="K118" s="20">
        <f t="shared" si="15"/>
        <v>58</v>
      </c>
      <c r="L118" s="20">
        <v>40</v>
      </c>
      <c r="M118" s="20">
        <f t="shared" si="12"/>
        <v>-13.549999999999955</v>
      </c>
      <c r="N118" s="20">
        <f t="shared" si="14"/>
        <v>3.3999999999999986</v>
      </c>
      <c r="O118" s="20">
        <v>1</v>
      </c>
      <c r="P118" s="5"/>
      <c r="Q118" s="11">
        <f t="shared" si="13"/>
        <v>-26.774999999999977</v>
      </c>
    </row>
    <row r="119" spans="11:17" x14ac:dyDescent="0.25">
      <c r="K119" s="20">
        <f t="shared" si="15"/>
        <v>58.5</v>
      </c>
      <c r="L119" s="20">
        <v>40</v>
      </c>
      <c r="M119" s="20">
        <f t="shared" si="12"/>
        <v>-16.949999999999953</v>
      </c>
      <c r="N119" s="20">
        <f t="shared" si="14"/>
        <v>3.3999999999999986</v>
      </c>
      <c r="O119" s="20">
        <v>1</v>
      </c>
      <c r="P119" s="5"/>
      <c r="Q119" s="11">
        <f t="shared" si="13"/>
        <v>-28.474999999999977</v>
      </c>
    </row>
    <row r="120" spans="11:17" x14ac:dyDescent="0.25">
      <c r="K120" s="20">
        <f t="shared" si="15"/>
        <v>59</v>
      </c>
      <c r="L120" s="20">
        <v>40</v>
      </c>
      <c r="M120" s="20">
        <f t="shared" si="12"/>
        <v>-20.349999999999952</v>
      </c>
      <c r="N120" s="20">
        <f t="shared" si="14"/>
        <v>3.3999999999999986</v>
      </c>
      <c r="O120" s="20">
        <v>1</v>
      </c>
      <c r="P120" s="5"/>
      <c r="Q120" s="11">
        <f t="shared" si="13"/>
        <v>-30.174999999999976</v>
      </c>
    </row>
    <row r="121" spans="11:17" x14ac:dyDescent="0.25">
      <c r="K121" s="20">
        <f t="shared" si="15"/>
        <v>59.5</v>
      </c>
      <c r="L121" s="20">
        <v>40</v>
      </c>
      <c r="M121" s="20">
        <f t="shared" si="12"/>
        <v>-23.74999999999995</v>
      </c>
      <c r="N121" s="20">
        <f t="shared" si="14"/>
        <v>3.3999999999999986</v>
      </c>
      <c r="O121" s="20">
        <v>1</v>
      </c>
      <c r="P121" s="5"/>
      <c r="Q121" s="11">
        <f t="shared" si="13"/>
        <v>-31.874999999999975</v>
      </c>
    </row>
    <row r="122" spans="11:17" x14ac:dyDescent="0.25">
      <c r="K122" s="20">
        <f t="shared" si="15"/>
        <v>60</v>
      </c>
      <c r="L122" s="20">
        <v>40</v>
      </c>
      <c r="M122" s="20">
        <f t="shared" si="12"/>
        <v>-27.299999999999947</v>
      </c>
      <c r="N122" s="20">
        <f t="shared" si="14"/>
        <v>3.5499999999999985</v>
      </c>
      <c r="O122" s="20">
        <v>1</v>
      </c>
      <c r="P122" s="5"/>
      <c r="Q122" s="11">
        <f t="shared" si="13"/>
        <v>-33.649999999999977</v>
      </c>
    </row>
    <row r="123" spans="11:17" x14ac:dyDescent="0.25">
      <c r="K123" s="20">
        <f t="shared" si="15"/>
        <v>60.5</v>
      </c>
      <c r="L123" s="20">
        <v>40</v>
      </c>
      <c r="M123" s="20">
        <f t="shared" si="12"/>
        <v>-30.849999999999945</v>
      </c>
      <c r="N123" s="20">
        <f t="shared" si="14"/>
        <v>3.5499999999999985</v>
      </c>
      <c r="O123" s="20">
        <v>1</v>
      </c>
      <c r="P123" s="5"/>
      <c r="Q123" s="11">
        <f t="shared" si="13"/>
        <v>-35.424999999999969</v>
      </c>
    </row>
    <row r="124" spans="11:17" x14ac:dyDescent="0.25">
      <c r="K124" s="20">
        <f t="shared" si="15"/>
        <v>61</v>
      </c>
      <c r="L124" s="20">
        <v>40</v>
      </c>
      <c r="M124" s="20">
        <f t="shared" si="12"/>
        <v>-34.399999999999942</v>
      </c>
      <c r="N124" s="20">
        <f t="shared" si="14"/>
        <v>3.5499999999999985</v>
      </c>
      <c r="O124" s="20">
        <v>1</v>
      </c>
      <c r="P124" s="5"/>
      <c r="Q124" s="11">
        <f t="shared" si="13"/>
        <v>-37.199999999999974</v>
      </c>
    </row>
    <row r="125" spans="11:17" x14ac:dyDescent="0.25">
      <c r="K125" s="20">
        <f t="shared" si="15"/>
        <v>61.5</v>
      </c>
      <c r="L125" s="20">
        <v>40</v>
      </c>
      <c r="M125" s="20">
        <f t="shared" si="12"/>
        <v>-37.949999999999939</v>
      </c>
      <c r="N125" s="20">
        <f t="shared" si="14"/>
        <v>3.5499999999999985</v>
      </c>
      <c r="O125" s="20">
        <v>1</v>
      </c>
      <c r="P125" s="5"/>
      <c r="Q125" s="11">
        <f t="shared" si="13"/>
        <v>-38.974999999999966</v>
      </c>
    </row>
    <row r="126" spans="11:17" x14ac:dyDescent="0.25">
      <c r="K126" s="20">
        <f t="shared" si="15"/>
        <v>62</v>
      </c>
      <c r="L126" s="20">
        <v>40</v>
      </c>
      <c r="M126" s="20">
        <f t="shared" si="12"/>
        <v>-41.499999999999936</v>
      </c>
      <c r="N126" s="20">
        <f t="shared" si="14"/>
        <v>3.5499999999999985</v>
      </c>
      <c r="O126" s="20">
        <v>1</v>
      </c>
      <c r="P126" s="5"/>
      <c r="Q126" s="11">
        <f t="shared" si="13"/>
        <v>-40.749999999999972</v>
      </c>
    </row>
    <row r="127" spans="11:17" x14ac:dyDescent="0.25">
      <c r="K127" s="20">
        <f t="shared" si="15"/>
        <v>62.5</v>
      </c>
      <c r="L127" s="20">
        <v>40</v>
      </c>
      <c r="M127" s="20">
        <f t="shared" si="12"/>
        <v>-45.199999999999932</v>
      </c>
      <c r="N127" s="20">
        <f t="shared" si="14"/>
        <v>3.6999999999999984</v>
      </c>
      <c r="O127" s="20">
        <v>1</v>
      </c>
      <c r="P127" s="5"/>
      <c r="Q127" s="11">
        <f t="shared" si="13"/>
        <v>-42.599999999999966</v>
      </c>
    </row>
    <row r="128" spans="11:17" x14ac:dyDescent="0.25">
      <c r="K128" s="20">
        <f t="shared" si="15"/>
        <v>63</v>
      </c>
      <c r="L128" s="20">
        <v>40</v>
      </c>
      <c r="M128" s="20">
        <f t="shared" si="12"/>
        <v>-48.899999999999928</v>
      </c>
      <c r="N128" s="20">
        <f t="shared" si="14"/>
        <v>3.6999999999999984</v>
      </c>
      <c r="O128" s="20">
        <v>1</v>
      </c>
      <c r="P128" s="5"/>
      <c r="Q128" s="11">
        <f t="shared" si="13"/>
        <v>-44.44999999999996</v>
      </c>
    </row>
    <row r="129" spans="11:17" x14ac:dyDescent="0.25">
      <c r="K129" s="20">
        <f t="shared" si="15"/>
        <v>63.5</v>
      </c>
      <c r="L129" s="20">
        <v>40</v>
      </c>
      <c r="M129" s="20">
        <f t="shared" ref="M129:M143" si="16">+M128+P129-N129*O129</f>
        <v>-52.599999999999923</v>
      </c>
      <c r="N129" s="20">
        <f t="shared" si="14"/>
        <v>3.6999999999999984</v>
      </c>
      <c r="O129" s="20">
        <v>1</v>
      </c>
      <c r="P129" s="5"/>
      <c r="Q129" s="11">
        <f t="shared" ref="Q129:Q143" si="17">+(M129-L129)/2</f>
        <v>-46.299999999999962</v>
      </c>
    </row>
    <row r="130" spans="11:17" x14ac:dyDescent="0.25">
      <c r="K130" s="20">
        <f t="shared" si="15"/>
        <v>64</v>
      </c>
      <c r="L130" s="20">
        <v>40</v>
      </c>
      <c r="M130" s="20">
        <f t="shared" si="16"/>
        <v>-56.299999999999919</v>
      </c>
      <c r="N130" s="20">
        <f t="shared" si="14"/>
        <v>3.6999999999999984</v>
      </c>
      <c r="O130" s="20">
        <v>1</v>
      </c>
      <c r="P130" s="5"/>
      <c r="Q130" s="11">
        <f t="shared" si="17"/>
        <v>-48.149999999999963</v>
      </c>
    </row>
    <row r="131" spans="11:17" x14ac:dyDescent="0.25">
      <c r="K131" s="20">
        <f t="shared" si="15"/>
        <v>64.5</v>
      </c>
      <c r="L131" s="20">
        <v>40</v>
      </c>
      <c r="M131" s="20">
        <f t="shared" si="16"/>
        <v>-59.999999999999915</v>
      </c>
      <c r="N131" s="20">
        <f t="shared" si="14"/>
        <v>3.6999999999999984</v>
      </c>
      <c r="O131" s="20">
        <v>1</v>
      </c>
      <c r="P131" s="5"/>
      <c r="Q131" s="11">
        <f t="shared" si="17"/>
        <v>-49.999999999999957</v>
      </c>
    </row>
    <row r="132" spans="11:17" x14ac:dyDescent="0.25">
      <c r="K132" s="20">
        <f t="shared" si="15"/>
        <v>65</v>
      </c>
      <c r="L132" s="20">
        <v>40</v>
      </c>
      <c r="M132" s="20">
        <f t="shared" si="16"/>
        <v>-63.849999999999916</v>
      </c>
      <c r="N132" s="20">
        <f t="shared" si="14"/>
        <v>3.8499999999999983</v>
      </c>
      <c r="O132" s="20">
        <v>1</v>
      </c>
      <c r="P132" s="5"/>
      <c r="Q132" s="11">
        <f t="shared" si="17"/>
        <v>-51.924999999999955</v>
      </c>
    </row>
    <row r="133" spans="11:17" x14ac:dyDescent="0.25">
      <c r="K133" s="20">
        <f t="shared" si="15"/>
        <v>65.5</v>
      </c>
      <c r="L133" s="20">
        <v>40</v>
      </c>
      <c r="M133" s="20">
        <f t="shared" si="16"/>
        <v>-67.699999999999918</v>
      </c>
      <c r="N133" s="20">
        <f t="shared" si="14"/>
        <v>3.8499999999999983</v>
      </c>
      <c r="O133" s="20">
        <v>1</v>
      </c>
      <c r="P133" s="5"/>
      <c r="Q133" s="11">
        <f t="shared" si="17"/>
        <v>-53.849999999999959</v>
      </c>
    </row>
    <row r="134" spans="11:17" x14ac:dyDescent="0.25">
      <c r="K134" s="20">
        <f t="shared" si="15"/>
        <v>66</v>
      </c>
      <c r="L134" s="20">
        <v>40</v>
      </c>
      <c r="M134" s="20">
        <f t="shared" si="16"/>
        <v>-71.549999999999912</v>
      </c>
      <c r="N134" s="20">
        <f t="shared" si="14"/>
        <v>3.8499999999999983</v>
      </c>
      <c r="O134" s="20">
        <v>1</v>
      </c>
      <c r="P134" s="5"/>
      <c r="Q134" s="11">
        <f t="shared" si="17"/>
        <v>-55.774999999999956</v>
      </c>
    </row>
    <row r="135" spans="11:17" x14ac:dyDescent="0.25">
      <c r="K135" s="20">
        <f t="shared" si="15"/>
        <v>66.5</v>
      </c>
      <c r="L135" s="20">
        <v>40</v>
      </c>
      <c r="M135" s="20">
        <f t="shared" si="16"/>
        <v>-75.399999999999906</v>
      </c>
      <c r="N135" s="20">
        <f t="shared" si="14"/>
        <v>3.8499999999999983</v>
      </c>
      <c r="O135" s="20">
        <v>1</v>
      </c>
      <c r="P135" s="5"/>
      <c r="Q135" s="11">
        <f t="shared" si="17"/>
        <v>-57.699999999999953</v>
      </c>
    </row>
    <row r="136" spans="11:17" x14ac:dyDescent="0.25">
      <c r="K136" s="20">
        <f t="shared" si="15"/>
        <v>67</v>
      </c>
      <c r="L136" s="20">
        <v>40</v>
      </c>
      <c r="M136" s="20">
        <f t="shared" si="16"/>
        <v>-79.249999999999901</v>
      </c>
      <c r="N136" s="20">
        <f t="shared" si="14"/>
        <v>3.8499999999999983</v>
      </c>
      <c r="O136" s="20">
        <v>1</v>
      </c>
      <c r="P136" s="5"/>
      <c r="Q136" s="11">
        <f t="shared" si="17"/>
        <v>-59.62499999999995</v>
      </c>
    </row>
    <row r="137" spans="11:17" x14ac:dyDescent="0.25">
      <c r="K137" s="20">
        <f t="shared" si="15"/>
        <v>67.5</v>
      </c>
      <c r="L137" s="20">
        <v>40</v>
      </c>
      <c r="M137" s="20">
        <f t="shared" si="16"/>
        <v>-83.249999999999901</v>
      </c>
      <c r="N137" s="20">
        <f t="shared" si="14"/>
        <v>3.9999999999999982</v>
      </c>
      <c r="O137" s="20">
        <v>1</v>
      </c>
      <c r="P137" s="5"/>
      <c r="Q137" s="11">
        <f t="shared" si="17"/>
        <v>-61.62499999999995</v>
      </c>
    </row>
    <row r="138" spans="11:17" x14ac:dyDescent="0.25">
      <c r="K138" s="20">
        <f t="shared" si="15"/>
        <v>68</v>
      </c>
      <c r="L138" s="20">
        <v>40</v>
      </c>
      <c r="M138" s="20">
        <f t="shared" si="16"/>
        <v>-87.249999999999901</v>
      </c>
      <c r="N138" s="20">
        <f t="shared" si="14"/>
        <v>3.9999999999999982</v>
      </c>
      <c r="O138" s="20">
        <v>1</v>
      </c>
      <c r="P138" s="5"/>
      <c r="Q138" s="11">
        <f t="shared" si="17"/>
        <v>-63.62499999999995</v>
      </c>
    </row>
    <row r="139" spans="11:17" x14ac:dyDescent="0.25">
      <c r="K139" s="20">
        <f t="shared" si="15"/>
        <v>68.5</v>
      </c>
      <c r="L139" s="20">
        <v>40</v>
      </c>
      <c r="M139" s="20">
        <f t="shared" si="16"/>
        <v>-91.249999999999901</v>
      </c>
      <c r="N139" s="20">
        <f t="shared" si="14"/>
        <v>3.9999999999999982</v>
      </c>
      <c r="O139" s="20">
        <v>1</v>
      </c>
      <c r="P139" s="5"/>
      <c r="Q139" s="11">
        <f t="shared" si="17"/>
        <v>-65.624999999999943</v>
      </c>
    </row>
    <row r="140" spans="11:17" x14ac:dyDescent="0.25">
      <c r="K140" s="20">
        <f t="shared" si="15"/>
        <v>69</v>
      </c>
      <c r="L140" s="20">
        <v>40</v>
      </c>
      <c r="M140" s="20">
        <f t="shared" si="16"/>
        <v>-95.249999999999901</v>
      </c>
      <c r="N140" s="20">
        <f t="shared" si="14"/>
        <v>3.9999999999999982</v>
      </c>
      <c r="O140" s="20">
        <v>1</v>
      </c>
      <c r="P140" s="5"/>
      <c r="Q140" s="11">
        <f t="shared" si="17"/>
        <v>-67.624999999999943</v>
      </c>
    </row>
    <row r="141" spans="11:17" x14ac:dyDescent="0.25">
      <c r="K141" s="20">
        <f t="shared" si="15"/>
        <v>69.5</v>
      </c>
      <c r="L141" s="20">
        <v>40</v>
      </c>
      <c r="M141" s="20">
        <f t="shared" si="16"/>
        <v>-99.249999999999901</v>
      </c>
      <c r="N141" s="20">
        <f t="shared" si="14"/>
        <v>3.9999999999999982</v>
      </c>
      <c r="O141" s="20">
        <v>1</v>
      </c>
      <c r="P141" s="5"/>
      <c r="Q141" s="11">
        <f t="shared" si="17"/>
        <v>-69.624999999999943</v>
      </c>
    </row>
    <row r="142" spans="11:17" x14ac:dyDescent="0.25">
      <c r="K142" s="20">
        <f t="shared" si="15"/>
        <v>70</v>
      </c>
      <c r="L142" s="20">
        <v>40</v>
      </c>
      <c r="M142" s="20">
        <f t="shared" si="16"/>
        <v>-103.39999999999989</v>
      </c>
      <c r="N142" s="20">
        <f t="shared" si="14"/>
        <v>4.1499999999999986</v>
      </c>
      <c r="O142" s="20">
        <v>1</v>
      </c>
      <c r="P142" s="5"/>
      <c r="Q142" s="11">
        <f t="shared" si="17"/>
        <v>-71.699999999999946</v>
      </c>
    </row>
    <row r="143" spans="11:17" x14ac:dyDescent="0.25">
      <c r="K143" s="20">
        <f t="shared" si="15"/>
        <v>70.5</v>
      </c>
      <c r="L143" s="20">
        <v>40</v>
      </c>
      <c r="M143" s="20">
        <f t="shared" si="16"/>
        <v>-107.5499999999999</v>
      </c>
      <c r="N143" s="20">
        <f t="shared" si="14"/>
        <v>4.1499999999999986</v>
      </c>
      <c r="O143" s="20">
        <v>1</v>
      </c>
      <c r="P143" s="5"/>
      <c r="Q143" s="11">
        <f t="shared" si="17"/>
        <v>-73.774999999999949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5703125" style="20" customWidth="1"/>
    <col min="13" max="13" width="8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49</v>
      </c>
      <c r="H1" s="2" t="s">
        <v>27</v>
      </c>
      <c r="I1" s="2" t="s">
        <v>26</v>
      </c>
      <c r="K1" s="20" t="s">
        <v>0</v>
      </c>
      <c r="L1" s="12" t="s">
        <v>129</v>
      </c>
      <c r="M1" s="20" t="s">
        <v>153</v>
      </c>
      <c r="N1" s="20" t="s">
        <v>41</v>
      </c>
      <c r="O1" s="20" t="s">
        <v>43</v>
      </c>
      <c r="P1" s="5" t="s">
        <v>36</v>
      </c>
      <c r="Q1" s="11" t="s">
        <v>37</v>
      </c>
      <c r="R1" s="20"/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9">
        <v>100</v>
      </c>
      <c r="P2" s="5"/>
      <c r="Q2" s="11">
        <f t="shared" ref="Q2:Q33" si="0">+(M2-L2)/2</f>
        <v>0</v>
      </c>
      <c r="R2" s="9">
        <v>100</v>
      </c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v>100</v>
      </c>
      <c r="P3" s="5"/>
      <c r="Q3" s="11">
        <f t="shared" si="0"/>
        <v>0</v>
      </c>
      <c r="R3" s="20">
        <v>100</v>
      </c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v>100</v>
      </c>
      <c r="P4" s="5"/>
      <c r="Q4" s="11">
        <f t="shared" si="0"/>
        <v>0</v>
      </c>
      <c r="R4" s="20">
        <v>100</v>
      </c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v>100</v>
      </c>
      <c r="P5" s="5"/>
      <c r="Q5" s="11">
        <f t="shared" si="0"/>
        <v>0</v>
      </c>
      <c r="R5" s="20">
        <v>100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v>100</v>
      </c>
      <c r="P6" s="5"/>
      <c r="Q6" s="11">
        <f t="shared" si="0"/>
        <v>0</v>
      </c>
      <c r="R6" s="20">
        <v>100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v>99.9</v>
      </c>
      <c r="M7" s="20">
        <v>99.9</v>
      </c>
      <c r="P7" s="5"/>
      <c r="Q7" s="11">
        <f t="shared" si="0"/>
        <v>0</v>
      </c>
      <c r="R7" s="20">
        <v>99.9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v>99.800000000000011</v>
      </c>
      <c r="M8" s="20">
        <v>99.800000000000011</v>
      </c>
      <c r="P8" s="5"/>
      <c r="Q8" s="11">
        <f t="shared" si="0"/>
        <v>0</v>
      </c>
      <c r="R8" s="20">
        <v>99.800000000000011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v>99.700000000000017</v>
      </c>
      <c r="M9" s="20">
        <v>99.700000000000017</v>
      </c>
      <c r="P9" s="5"/>
      <c r="Q9" s="11">
        <f t="shared" si="0"/>
        <v>0</v>
      </c>
      <c r="R9" s="20">
        <v>99.700000000000017</v>
      </c>
    </row>
    <row r="10" spans="1:18" x14ac:dyDescent="0.25">
      <c r="A10" s="11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v>99.600000000000023</v>
      </c>
      <c r="M10" s="20">
        <v>99.600000000000023</v>
      </c>
      <c r="P10" s="5"/>
      <c r="Q10" s="11">
        <f t="shared" si="0"/>
        <v>0</v>
      </c>
      <c r="R10" s="20">
        <v>99.600000000000023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v>99.500000000000028</v>
      </c>
      <c r="M11" s="20">
        <v>99.500000000000028</v>
      </c>
      <c r="P11" s="5"/>
      <c r="Q11" s="11">
        <f t="shared" si="0"/>
        <v>0</v>
      </c>
      <c r="R11" s="20">
        <v>99.500000000000028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v>99.250000000000028</v>
      </c>
      <c r="M12" s="20">
        <v>99.250000000000028</v>
      </c>
      <c r="P12" s="5"/>
      <c r="Q12" s="11">
        <f t="shared" si="0"/>
        <v>0</v>
      </c>
      <c r="R12" s="20">
        <v>99.250000000000028</v>
      </c>
    </row>
    <row r="13" spans="1:18" x14ac:dyDescent="0.25">
      <c r="A13" s="11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9">
        <v>1310.5999999999999</v>
      </c>
      <c r="G13" s="73" t="s">
        <v>24</v>
      </c>
      <c r="H13" s="9">
        <v>100</v>
      </c>
      <c r="I13" s="9">
        <v>28.2</v>
      </c>
      <c r="K13" s="20">
        <v>5.5</v>
      </c>
      <c r="L13" s="20">
        <v>99.000000000000028</v>
      </c>
      <c r="M13" s="20">
        <v>99.000000000000028</v>
      </c>
      <c r="P13" s="5"/>
      <c r="Q13" s="11">
        <f t="shared" si="0"/>
        <v>0</v>
      </c>
      <c r="R13" s="20">
        <v>99.000000000000028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1371.8</v>
      </c>
      <c r="G14" s="73" t="s">
        <v>24</v>
      </c>
      <c r="H14" s="9">
        <v>100</v>
      </c>
      <c r="I14" s="9">
        <v>33.200000000000003</v>
      </c>
      <c r="K14" s="20">
        <v>6</v>
      </c>
      <c r="L14" s="20">
        <v>98.750000000000028</v>
      </c>
      <c r="M14" s="20">
        <v>98.750000000000028</v>
      </c>
      <c r="P14" s="5"/>
      <c r="Q14" s="11">
        <f t="shared" si="0"/>
        <v>0</v>
      </c>
      <c r="R14" s="20">
        <v>98.750000000000028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v>98.500000000000028</v>
      </c>
      <c r="M15" s="20">
        <v>98.500000000000028</v>
      </c>
      <c r="P15" s="5"/>
      <c r="Q15" s="11">
        <f t="shared" si="0"/>
        <v>0</v>
      </c>
      <c r="R15" s="20">
        <v>98.500000000000028</v>
      </c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v>98.250000000000028</v>
      </c>
      <c r="M16" s="20">
        <v>98.250000000000028</v>
      </c>
      <c r="P16" s="5"/>
      <c r="Q16" s="11">
        <f t="shared" si="0"/>
        <v>0</v>
      </c>
      <c r="R16" s="20">
        <v>98.250000000000028</v>
      </c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v>97.850000000000023</v>
      </c>
      <c r="M17" s="20">
        <v>97.850000000000023</v>
      </c>
      <c r="P17" s="5"/>
      <c r="Q17" s="11">
        <f t="shared" si="0"/>
        <v>0</v>
      </c>
      <c r="R17" s="20">
        <v>97.850000000000023</v>
      </c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v>97.450000000000017</v>
      </c>
      <c r="M18" s="20">
        <v>97.450000000000017</v>
      </c>
      <c r="P18" s="5"/>
      <c r="Q18" s="11">
        <f t="shared" si="0"/>
        <v>0</v>
      </c>
      <c r="R18" s="20">
        <v>97.450000000000017</v>
      </c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v>97.050000000000011</v>
      </c>
      <c r="M19" s="20">
        <v>97.050000000000011</v>
      </c>
      <c r="P19" s="5"/>
      <c r="Q19" s="11">
        <f t="shared" si="0"/>
        <v>0</v>
      </c>
      <c r="R19" s="20">
        <v>97.050000000000011</v>
      </c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9">
        <v>1345.1</v>
      </c>
      <c r="G20" s="73" t="s">
        <v>24</v>
      </c>
      <c r="H20" s="9">
        <v>100</v>
      </c>
      <c r="I20" s="9">
        <v>30.2</v>
      </c>
      <c r="K20" s="20">
        <v>9</v>
      </c>
      <c r="L20" s="20">
        <v>96.65</v>
      </c>
      <c r="M20" s="20">
        <v>96.65</v>
      </c>
      <c r="P20" s="5"/>
      <c r="Q20" s="11">
        <f t="shared" si="0"/>
        <v>0</v>
      </c>
      <c r="R20" s="20">
        <v>96.65</v>
      </c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v>96.25</v>
      </c>
      <c r="M21" s="20">
        <v>96.25</v>
      </c>
      <c r="P21" s="5"/>
      <c r="Q21" s="11">
        <f t="shared" si="0"/>
        <v>0</v>
      </c>
      <c r="R21" s="20">
        <v>96.25</v>
      </c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v>95.7</v>
      </c>
      <c r="M22" s="20">
        <v>95.7</v>
      </c>
      <c r="P22" s="5"/>
      <c r="Q22" s="11">
        <f t="shared" si="0"/>
        <v>0</v>
      </c>
      <c r="R22" s="20">
        <v>95.7</v>
      </c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v>95.15</v>
      </c>
      <c r="M23" s="20">
        <v>95.15</v>
      </c>
      <c r="P23" s="5"/>
      <c r="Q23" s="11">
        <f t="shared" si="0"/>
        <v>0</v>
      </c>
      <c r="R23" s="20">
        <v>95.15</v>
      </c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9">
        <v>1236</v>
      </c>
      <c r="G24" s="73" t="s">
        <v>24</v>
      </c>
      <c r="H24" s="9">
        <v>100</v>
      </c>
      <c r="I24" s="9">
        <v>25.2</v>
      </c>
      <c r="K24" s="20">
        <v>11</v>
      </c>
      <c r="L24" s="20">
        <v>94.600000000000009</v>
      </c>
      <c r="M24" s="20">
        <v>94.600000000000009</v>
      </c>
      <c r="P24" s="5"/>
      <c r="Q24" s="11">
        <f t="shared" si="0"/>
        <v>0</v>
      </c>
      <c r="R24" s="20">
        <v>94.600000000000009</v>
      </c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9">
        <v>1345.1</v>
      </c>
      <c r="G25" s="73" t="s">
        <v>24</v>
      </c>
      <c r="H25" s="9">
        <v>100</v>
      </c>
      <c r="I25" s="9">
        <v>30.2</v>
      </c>
      <c r="K25" s="20">
        <v>11.5</v>
      </c>
      <c r="L25" s="20">
        <v>94.050000000000011</v>
      </c>
      <c r="M25" s="20">
        <v>94.050000000000011</v>
      </c>
      <c r="P25" s="5"/>
      <c r="Q25" s="11">
        <f t="shared" si="0"/>
        <v>0</v>
      </c>
      <c r="R25" s="20">
        <v>94.050000000000011</v>
      </c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">
        <v>1373.4</v>
      </c>
      <c r="G26" s="73" t="s">
        <v>24</v>
      </c>
      <c r="H26" s="9">
        <v>100</v>
      </c>
      <c r="I26" s="9">
        <v>34.200000000000003</v>
      </c>
      <c r="K26" s="20">
        <v>12</v>
      </c>
      <c r="L26" s="20">
        <v>93.500000000000014</v>
      </c>
      <c r="M26" s="20">
        <v>93.500000000000014</v>
      </c>
      <c r="P26" s="5"/>
      <c r="Q26" s="11">
        <f t="shared" si="0"/>
        <v>0</v>
      </c>
      <c r="R26" s="20">
        <v>93.500000000000014</v>
      </c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v>92.800000000000011</v>
      </c>
      <c r="M27" s="20">
        <v>92.800000000000011</v>
      </c>
      <c r="P27" s="5"/>
      <c r="Q27" s="11">
        <f t="shared" si="0"/>
        <v>0</v>
      </c>
      <c r="R27" s="20">
        <v>92.800000000000011</v>
      </c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v>92.100000000000009</v>
      </c>
      <c r="M28" s="20">
        <v>92.100000000000009</v>
      </c>
      <c r="P28" s="5"/>
      <c r="Q28" s="11">
        <f t="shared" si="0"/>
        <v>0</v>
      </c>
      <c r="R28" s="20">
        <v>92.100000000000009</v>
      </c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9">
        <v>1362.4</v>
      </c>
      <c r="G29" s="73" t="s">
        <v>24</v>
      </c>
      <c r="H29" s="9">
        <v>100</v>
      </c>
      <c r="I29" s="9">
        <v>31.7</v>
      </c>
      <c r="K29" s="20">
        <v>13.5</v>
      </c>
      <c r="L29" s="20">
        <v>91.4</v>
      </c>
      <c r="M29" s="20">
        <v>91.4</v>
      </c>
      <c r="P29" s="5"/>
      <c r="Q29" s="11">
        <f t="shared" si="0"/>
        <v>0</v>
      </c>
      <c r="R29" s="20">
        <v>91.4</v>
      </c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v>90.7</v>
      </c>
      <c r="M30" s="20">
        <v>90.7</v>
      </c>
      <c r="P30" s="5"/>
      <c r="Q30" s="11">
        <f t="shared" si="0"/>
        <v>0</v>
      </c>
      <c r="R30" s="20">
        <v>90.7</v>
      </c>
      <c r="T30" s="20" t="s">
        <v>154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v>90</v>
      </c>
      <c r="M31" s="20">
        <v>90</v>
      </c>
      <c r="P31" s="5"/>
      <c r="Q31" s="11">
        <f t="shared" si="0"/>
        <v>0</v>
      </c>
      <c r="R31" s="20">
        <v>90</v>
      </c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1373.4</v>
      </c>
      <c r="G32" s="73" t="s">
        <v>24</v>
      </c>
      <c r="H32" s="9">
        <v>100</v>
      </c>
      <c r="I32" s="9">
        <v>33.700000000000003</v>
      </c>
      <c r="K32" s="20">
        <v>15</v>
      </c>
      <c r="L32" s="20">
        <v>89.15</v>
      </c>
      <c r="M32" s="20">
        <v>89.15</v>
      </c>
      <c r="P32" s="5"/>
      <c r="Q32" s="11">
        <f t="shared" si="0"/>
        <v>0</v>
      </c>
      <c r="R32" s="20">
        <v>89.15</v>
      </c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v>88.300000000000011</v>
      </c>
      <c r="M33" s="20">
        <v>88.300000000000011</v>
      </c>
      <c r="P33" s="5"/>
      <c r="Q33" s="11">
        <f t="shared" si="0"/>
        <v>0</v>
      </c>
      <c r="R33" s="20">
        <v>88.300000000000011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v>87.450000000000017</v>
      </c>
      <c r="M34" s="20">
        <v>87.450000000000017</v>
      </c>
      <c r="P34" s="5"/>
      <c r="Q34" s="11">
        <f t="shared" ref="Q34:Q64" si="1">+(M34-L34)/2</f>
        <v>0</v>
      </c>
      <c r="R34" s="20">
        <v>87.450000000000017</v>
      </c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v>86.600000000000023</v>
      </c>
      <c r="M35" s="20">
        <v>86.600000000000023</v>
      </c>
      <c r="P35" s="5"/>
      <c r="Q35" s="11">
        <f t="shared" si="1"/>
        <v>0</v>
      </c>
      <c r="R35" s="20">
        <v>86.600000000000023</v>
      </c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20">
        <v>0</v>
      </c>
      <c r="G36" s="20"/>
      <c r="K36" s="20">
        <v>17</v>
      </c>
      <c r="L36" s="20">
        <v>85.750000000000028</v>
      </c>
      <c r="M36" s="20">
        <v>85.750000000000028</v>
      </c>
      <c r="P36" s="5"/>
      <c r="Q36" s="11">
        <f t="shared" si="1"/>
        <v>0</v>
      </c>
      <c r="R36" s="20">
        <v>85.750000000000028</v>
      </c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1221.0999999999999</v>
      </c>
      <c r="G37" s="73" t="s">
        <v>24</v>
      </c>
      <c r="H37" s="9">
        <v>100</v>
      </c>
      <c r="I37" s="9">
        <v>24.7</v>
      </c>
      <c r="K37" s="20">
        <v>17.5</v>
      </c>
      <c r="L37" s="20">
        <v>84.750000000000028</v>
      </c>
      <c r="M37" s="20">
        <v>84.750000000000028</v>
      </c>
      <c r="P37" s="5"/>
      <c r="Q37" s="11">
        <f t="shared" si="1"/>
        <v>0</v>
      </c>
      <c r="R37" s="20">
        <v>84.750000000000028</v>
      </c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1351.8</v>
      </c>
      <c r="G38" s="73" t="s">
        <v>24</v>
      </c>
      <c r="H38" s="9">
        <v>100</v>
      </c>
      <c r="I38" s="9">
        <v>30.7</v>
      </c>
      <c r="K38" s="20">
        <v>18</v>
      </c>
      <c r="L38" s="20">
        <v>83.750000000000028</v>
      </c>
      <c r="M38" s="20">
        <v>83.750000000000028</v>
      </c>
      <c r="P38" s="5"/>
      <c r="Q38" s="11">
        <f t="shared" si="1"/>
        <v>0</v>
      </c>
      <c r="R38" s="20">
        <v>83.750000000000028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v>82.750000000000028</v>
      </c>
      <c r="M39" s="20">
        <v>82.750000000000028</v>
      </c>
      <c r="P39" s="5"/>
      <c r="Q39" s="11">
        <f t="shared" si="1"/>
        <v>0</v>
      </c>
      <c r="R39" s="20">
        <v>82.750000000000028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v>81.750000000000028</v>
      </c>
      <c r="M40" s="20">
        <v>81.750000000000028</v>
      </c>
      <c r="P40" s="5"/>
      <c r="Q40" s="11">
        <f t="shared" si="1"/>
        <v>0</v>
      </c>
      <c r="R40" s="20">
        <v>81.750000000000028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v>80.750000000000028</v>
      </c>
      <c r="M41" s="20">
        <v>80.750000000000028</v>
      </c>
      <c r="P41" s="5"/>
      <c r="Q41" s="11">
        <f t="shared" si="1"/>
        <v>0</v>
      </c>
      <c r="R41" s="20">
        <v>80.750000000000028</v>
      </c>
      <c r="U41" s="20">
        <v>5</v>
      </c>
      <c r="V41" s="20">
        <v>5</v>
      </c>
    </row>
    <row r="42" spans="1:22" x14ac:dyDescent="0.25">
      <c r="K42" s="20">
        <v>20</v>
      </c>
      <c r="L42" s="20">
        <v>79.600000000000023</v>
      </c>
      <c r="M42" s="20">
        <v>79.600000000000023</v>
      </c>
      <c r="P42" s="5"/>
      <c r="Q42" s="11">
        <f t="shared" si="1"/>
        <v>0</v>
      </c>
      <c r="R42" s="20">
        <v>79.600000000000023</v>
      </c>
      <c r="U42" s="20">
        <v>5</v>
      </c>
      <c r="V42" s="20">
        <v>5</v>
      </c>
    </row>
    <row r="43" spans="1:22" x14ac:dyDescent="0.25">
      <c r="K43" s="20">
        <v>20.5</v>
      </c>
      <c r="L43" s="20">
        <v>78.450000000000017</v>
      </c>
      <c r="M43" s="20">
        <v>78.450000000000017</v>
      </c>
      <c r="P43" s="5"/>
      <c r="Q43" s="11">
        <f t="shared" si="1"/>
        <v>0</v>
      </c>
      <c r="R43" s="20">
        <v>78.450000000000017</v>
      </c>
      <c r="U43" s="20">
        <v>6</v>
      </c>
      <c r="V43" s="20">
        <v>6</v>
      </c>
    </row>
    <row r="44" spans="1:22" x14ac:dyDescent="0.25">
      <c r="K44" s="20">
        <v>21</v>
      </c>
      <c r="L44" s="20">
        <v>77.300000000000011</v>
      </c>
      <c r="M44" s="20">
        <v>77.300000000000011</v>
      </c>
      <c r="P44" s="5"/>
      <c r="Q44" s="11">
        <f t="shared" si="1"/>
        <v>0</v>
      </c>
      <c r="R44" s="20">
        <v>77.300000000000011</v>
      </c>
      <c r="U44" s="20">
        <v>6</v>
      </c>
      <c r="V44" s="20">
        <v>6</v>
      </c>
    </row>
    <row r="45" spans="1:22" x14ac:dyDescent="0.25">
      <c r="K45" s="20">
        <v>21.5</v>
      </c>
      <c r="L45" s="20">
        <v>76.150000000000006</v>
      </c>
      <c r="M45" s="20">
        <v>76.150000000000006</v>
      </c>
      <c r="P45" s="5"/>
      <c r="Q45" s="11">
        <f t="shared" si="1"/>
        <v>0</v>
      </c>
      <c r="R45" s="20">
        <v>76.150000000000006</v>
      </c>
      <c r="U45" s="20">
        <v>6</v>
      </c>
      <c r="V45" s="20">
        <v>6</v>
      </c>
    </row>
    <row r="46" spans="1:22" x14ac:dyDescent="0.25">
      <c r="K46" s="20">
        <v>22</v>
      </c>
      <c r="L46" s="20">
        <v>75</v>
      </c>
      <c r="M46" s="20">
        <v>75</v>
      </c>
      <c r="P46" s="5"/>
      <c r="Q46" s="11">
        <f t="shared" si="1"/>
        <v>0</v>
      </c>
      <c r="R46" s="20">
        <v>75</v>
      </c>
    </row>
    <row r="47" spans="1:22" x14ac:dyDescent="0.25">
      <c r="K47" s="20">
        <v>22.5</v>
      </c>
      <c r="L47" s="20">
        <v>73.7</v>
      </c>
      <c r="M47" s="20">
        <v>73.7</v>
      </c>
      <c r="P47" s="5"/>
      <c r="Q47" s="11">
        <f t="shared" si="1"/>
        <v>0</v>
      </c>
      <c r="R47" s="20">
        <v>73.7</v>
      </c>
    </row>
    <row r="48" spans="1:22" x14ac:dyDescent="0.25">
      <c r="K48" s="20">
        <v>23</v>
      </c>
      <c r="L48" s="20">
        <v>72.400000000000006</v>
      </c>
      <c r="M48" s="20">
        <v>72.400000000000006</v>
      </c>
      <c r="P48" s="5"/>
      <c r="Q48" s="11">
        <f t="shared" si="1"/>
        <v>0</v>
      </c>
      <c r="R48" s="20">
        <v>72.400000000000006</v>
      </c>
    </row>
    <row r="49" spans="11:18" x14ac:dyDescent="0.25">
      <c r="K49" s="20">
        <v>23.5</v>
      </c>
      <c r="L49" s="20">
        <v>71.100000000000009</v>
      </c>
      <c r="M49" s="20">
        <v>71.100000000000009</v>
      </c>
      <c r="P49" s="5"/>
      <c r="Q49" s="11">
        <f t="shared" si="1"/>
        <v>0</v>
      </c>
      <c r="R49" s="20">
        <v>71.100000000000009</v>
      </c>
    </row>
    <row r="50" spans="11:18" x14ac:dyDescent="0.25">
      <c r="K50" s="20">
        <v>24</v>
      </c>
      <c r="L50" s="20">
        <v>69.800000000000011</v>
      </c>
      <c r="M50" s="20">
        <v>69.800000000000011</v>
      </c>
      <c r="P50" s="5"/>
      <c r="Q50" s="11">
        <f t="shared" si="1"/>
        <v>0</v>
      </c>
      <c r="R50" s="20">
        <v>69.800000000000011</v>
      </c>
    </row>
    <row r="51" spans="11:18" x14ac:dyDescent="0.25">
      <c r="K51" s="20">
        <v>24.5</v>
      </c>
      <c r="L51" s="20">
        <v>68.500000000000014</v>
      </c>
      <c r="M51" s="20">
        <v>68.500000000000014</v>
      </c>
      <c r="P51" s="5"/>
      <c r="Q51" s="11">
        <f t="shared" si="1"/>
        <v>0</v>
      </c>
      <c r="R51" s="20">
        <v>68.500000000000014</v>
      </c>
    </row>
    <row r="52" spans="11:18" x14ac:dyDescent="0.25">
      <c r="K52" s="20">
        <v>25</v>
      </c>
      <c r="L52" s="20">
        <v>67.050000000000011</v>
      </c>
      <c r="M52" s="20">
        <v>67.050000000000011</v>
      </c>
      <c r="P52" s="5"/>
      <c r="Q52" s="11">
        <f t="shared" si="1"/>
        <v>0</v>
      </c>
      <c r="R52" s="20">
        <v>67.050000000000011</v>
      </c>
    </row>
    <row r="53" spans="11:18" x14ac:dyDescent="0.25">
      <c r="K53" s="20">
        <v>25.5</v>
      </c>
      <c r="L53" s="20">
        <v>65.600000000000009</v>
      </c>
      <c r="M53" s="20">
        <v>65.600000000000009</v>
      </c>
      <c r="P53" s="5"/>
      <c r="Q53" s="11">
        <f t="shared" si="1"/>
        <v>0</v>
      </c>
      <c r="R53" s="20">
        <v>65.600000000000009</v>
      </c>
    </row>
    <row r="54" spans="11:18" x14ac:dyDescent="0.25">
      <c r="K54" s="20">
        <v>26</v>
      </c>
      <c r="L54" s="20">
        <v>64.150000000000006</v>
      </c>
      <c r="M54" s="20">
        <v>64.150000000000006</v>
      </c>
      <c r="P54" s="5"/>
      <c r="Q54" s="11">
        <f t="shared" si="1"/>
        <v>0</v>
      </c>
      <c r="R54" s="20">
        <v>64.150000000000006</v>
      </c>
    </row>
    <row r="55" spans="11:18" x14ac:dyDescent="0.25">
      <c r="K55" s="20">
        <v>26.5</v>
      </c>
      <c r="L55" s="20">
        <v>62.7</v>
      </c>
      <c r="M55" s="20">
        <v>62.7</v>
      </c>
      <c r="P55" s="5"/>
      <c r="Q55" s="11">
        <f t="shared" si="1"/>
        <v>0</v>
      </c>
      <c r="R55" s="20">
        <v>62.7</v>
      </c>
    </row>
    <row r="56" spans="11:18" x14ac:dyDescent="0.25">
      <c r="K56" s="20">
        <v>27</v>
      </c>
      <c r="L56" s="20">
        <v>61.25</v>
      </c>
      <c r="M56" s="20">
        <v>61.25</v>
      </c>
      <c r="P56" s="5"/>
      <c r="Q56" s="11">
        <f t="shared" si="1"/>
        <v>0</v>
      </c>
      <c r="R56" s="20">
        <v>61.25</v>
      </c>
    </row>
    <row r="57" spans="11:18" x14ac:dyDescent="0.25">
      <c r="K57" s="20">
        <v>27.5</v>
      </c>
      <c r="L57" s="20">
        <v>59.65</v>
      </c>
      <c r="M57" s="20">
        <v>59.65</v>
      </c>
      <c r="P57" s="5"/>
      <c r="Q57" s="11">
        <f t="shared" si="1"/>
        <v>0</v>
      </c>
      <c r="R57" s="20">
        <v>59.65</v>
      </c>
    </row>
    <row r="58" spans="11:18" x14ac:dyDescent="0.25">
      <c r="K58" s="20">
        <v>28</v>
      </c>
      <c r="L58" s="20">
        <v>58.05</v>
      </c>
      <c r="M58" s="20">
        <v>58.05</v>
      </c>
      <c r="P58" s="5"/>
      <c r="Q58" s="11">
        <f t="shared" si="1"/>
        <v>0</v>
      </c>
      <c r="R58" s="20">
        <v>58.05</v>
      </c>
    </row>
    <row r="59" spans="11:18" x14ac:dyDescent="0.25">
      <c r="K59" s="20">
        <v>28.5</v>
      </c>
      <c r="L59" s="20">
        <v>56.449999999999996</v>
      </c>
      <c r="M59" s="20">
        <v>56.449999999999996</v>
      </c>
      <c r="P59" s="5"/>
      <c r="Q59" s="11">
        <f t="shared" si="1"/>
        <v>0</v>
      </c>
      <c r="R59" s="20">
        <v>56.449999999999996</v>
      </c>
    </row>
    <row r="60" spans="11:18" x14ac:dyDescent="0.25">
      <c r="K60" s="20">
        <v>29</v>
      </c>
      <c r="L60" s="20">
        <v>54.849999999999994</v>
      </c>
      <c r="M60" s="20">
        <v>54.849999999999994</v>
      </c>
      <c r="P60" s="5"/>
      <c r="Q60" s="11">
        <f t="shared" si="1"/>
        <v>0</v>
      </c>
      <c r="R60" s="20">
        <v>54.849999999999994</v>
      </c>
    </row>
    <row r="61" spans="11:18" x14ac:dyDescent="0.25">
      <c r="K61" s="20">
        <v>29.5</v>
      </c>
      <c r="L61" s="20">
        <v>53.249999999999993</v>
      </c>
      <c r="M61" s="20">
        <v>53.249999999999993</v>
      </c>
      <c r="P61" s="5"/>
      <c r="Q61" s="11">
        <f t="shared" si="1"/>
        <v>0</v>
      </c>
      <c r="R61" s="20">
        <v>53.249999999999993</v>
      </c>
    </row>
    <row r="62" spans="11:18" x14ac:dyDescent="0.25">
      <c r="K62" s="20">
        <v>30</v>
      </c>
      <c r="L62" s="20">
        <v>51.499999999999993</v>
      </c>
      <c r="M62" s="9">
        <v>100</v>
      </c>
      <c r="P62" s="5"/>
      <c r="Q62" s="11">
        <f t="shared" si="1"/>
        <v>24.250000000000004</v>
      </c>
      <c r="R62" s="20">
        <v>51.499999999999993</v>
      </c>
    </row>
    <row r="63" spans="11:18" x14ac:dyDescent="0.25">
      <c r="K63" s="20">
        <v>30.5</v>
      </c>
      <c r="L63" s="20">
        <v>49.749999999999993</v>
      </c>
      <c r="M63" s="20">
        <v>100</v>
      </c>
      <c r="P63" s="5"/>
      <c r="Q63" s="11">
        <f t="shared" si="1"/>
        <v>25.125000000000004</v>
      </c>
      <c r="R63" s="20">
        <v>49.749999999999993</v>
      </c>
    </row>
    <row r="64" spans="11:18" x14ac:dyDescent="0.25">
      <c r="K64" s="20">
        <v>31</v>
      </c>
      <c r="L64" s="20">
        <v>47.999999999999993</v>
      </c>
      <c r="M64" s="20">
        <v>100</v>
      </c>
      <c r="P64" s="5"/>
      <c r="Q64" s="11">
        <f t="shared" si="1"/>
        <v>26.000000000000004</v>
      </c>
      <c r="R64" s="20">
        <v>47.999999999999993</v>
      </c>
    </row>
    <row r="65" spans="11:18" x14ac:dyDescent="0.25">
      <c r="K65" s="20">
        <v>31.5</v>
      </c>
      <c r="L65" s="20">
        <v>46.249999999999993</v>
      </c>
      <c r="M65" s="20">
        <v>100</v>
      </c>
      <c r="P65" s="5"/>
      <c r="Q65" s="11">
        <f t="shared" ref="Q65:Q128" si="2">+(M65-L65)/2</f>
        <v>26.875000000000004</v>
      </c>
      <c r="R65" s="20">
        <v>46.249999999999993</v>
      </c>
    </row>
    <row r="66" spans="11:18" x14ac:dyDescent="0.25">
      <c r="K66" s="20">
        <v>32</v>
      </c>
      <c r="L66" s="20">
        <v>44.499999999999993</v>
      </c>
      <c r="M66" s="20">
        <v>100</v>
      </c>
      <c r="P66" s="5"/>
      <c r="Q66" s="11">
        <f t="shared" si="2"/>
        <v>27.750000000000004</v>
      </c>
      <c r="R66" s="20">
        <v>44.499999999999993</v>
      </c>
    </row>
    <row r="67" spans="11:18" x14ac:dyDescent="0.25">
      <c r="K67" s="20">
        <v>32.5</v>
      </c>
      <c r="L67" s="20">
        <v>42.599999999999994</v>
      </c>
      <c r="M67" s="20">
        <v>99.9</v>
      </c>
      <c r="P67" s="5"/>
      <c r="Q67" s="11">
        <f t="shared" si="2"/>
        <v>28.650000000000006</v>
      </c>
      <c r="R67" s="20">
        <v>42.599999999999994</v>
      </c>
    </row>
    <row r="68" spans="11:18" x14ac:dyDescent="0.25">
      <c r="K68" s="20">
        <v>33</v>
      </c>
      <c r="L68" s="9">
        <v>40.699999999999996</v>
      </c>
      <c r="M68" s="20">
        <v>99.800000000000011</v>
      </c>
      <c r="N68" s="9"/>
      <c r="O68" s="9"/>
      <c r="P68" s="73"/>
      <c r="Q68" s="82">
        <f t="shared" si="2"/>
        <v>29.550000000000008</v>
      </c>
      <c r="R68" s="20">
        <v>40.699999999999996</v>
      </c>
    </row>
    <row r="69" spans="11:18" x14ac:dyDescent="0.25">
      <c r="K69" s="20">
        <v>33.5</v>
      </c>
      <c r="L69" s="20">
        <v>40</v>
      </c>
      <c r="M69" s="20">
        <v>99.700000000000017</v>
      </c>
      <c r="P69" s="5"/>
      <c r="Q69" s="11">
        <f t="shared" si="2"/>
        <v>29.850000000000009</v>
      </c>
      <c r="R69" s="20">
        <v>38.799999999999997</v>
      </c>
    </row>
    <row r="70" spans="11:18" x14ac:dyDescent="0.25">
      <c r="K70" s="20">
        <v>34</v>
      </c>
      <c r="L70" s="20">
        <v>40</v>
      </c>
      <c r="M70" s="20">
        <v>99.600000000000023</v>
      </c>
      <c r="P70" s="5"/>
      <c r="Q70" s="11">
        <f t="shared" si="2"/>
        <v>29.800000000000011</v>
      </c>
      <c r="R70" s="20">
        <v>36.9</v>
      </c>
    </row>
    <row r="71" spans="11:18" x14ac:dyDescent="0.25">
      <c r="K71" s="20">
        <v>34.5</v>
      </c>
      <c r="L71" s="20">
        <v>40</v>
      </c>
      <c r="M71" s="20">
        <v>99.500000000000028</v>
      </c>
      <c r="P71" s="5"/>
      <c r="Q71" s="11">
        <f t="shared" si="2"/>
        <v>29.750000000000014</v>
      </c>
      <c r="R71" s="20">
        <v>35</v>
      </c>
    </row>
    <row r="72" spans="11:18" x14ac:dyDescent="0.25">
      <c r="K72" s="20">
        <v>35</v>
      </c>
      <c r="L72" s="20">
        <v>40</v>
      </c>
      <c r="M72" s="20">
        <v>99.250000000000028</v>
      </c>
      <c r="P72" s="5"/>
      <c r="Q72" s="11">
        <f t="shared" si="2"/>
        <v>29.625000000000014</v>
      </c>
      <c r="R72" s="20">
        <v>32.950000000000003</v>
      </c>
    </row>
    <row r="73" spans="11:18" x14ac:dyDescent="0.25">
      <c r="K73" s="20">
        <v>35.5</v>
      </c>
      <c r="L73" s="20">
        <v>40</v>
      </c>
      <c r="M73" s="20">
        <v>99.000000000000028</v>
      </c>
      <c r="P73" s="5"/>
      <c r="Q73" s="11">
        <f t="shared" si="2"/>
        <v>29.500000000000014</v>
      </c>
      <c r="R73" s="20">
        <v>30.900000000000002</v>
      </c>
    </row>
    <row r="74" spans="11:18" x14ac:dyDescent="0.25">
      <c r="K74" s="20">
        <v>36</v>
      </c>
      <c r="L74" s="20">
        <v>40</v>
      </c>
      <c r="M74" s="20">
        <v>98.750000000000028</v>
      </c>
      <c r="P74" s="5"/>
      <c r="Q74" s="11">
        <f t="shared" si="2"/>
        <v>29.375000000000014</v>
      </c>
      <c r="R74" s="20">
        <v>28.85</v>
      </c>
    </row>
    <row r="75" spans="11:18" x14ac:dyDescent="0.25">
      <c r="K75" s="20">
        <v>36.5</v>
      </c>
      <c r="L75" s="20">
        <v>40</v>
      </c>
      <c r="M75" s="20">
        <v>98.500000000000028</v>
      </c>
      <c r="P75" s="5"/>
      <c r="Q75" s="11">
        <f t="shared" si="2"/>
        <v>29.250000000000014</v>
      </c>
      <c r="R75" s="20">
        <v>26.8</v>
      </c>
    </row>
    <row r="76" spans="11:18" x14ac:dyDescent="0.25">
      <c r="K76" s="20">
        <v>37</v>
      </c>
      <c r="L76" s="20">
        <v>40</v>
      </c>
      <c r="M76" s="20">
        <v>98.250000000000028</v>
      </c>
      <c r="P76" s="5"/>
      <c r="Q76" s="11">
        <f t="shared" si="2"/>
        <v>29.125000000000014</v>
      </c>
      <c r="R76" s="20">
        <v>24.75</v>
      </c>
    </row>
    <row r="77" spans="11:18" x14ac:dyDescent="0.25">
      <c r="K77" s="20">
        <v>37.5</v>
      </c>
      <c r="L77" s="20">
        <v>40</v>
      </c>
      <c r="M77" s="20">
        <v>97.850000000000023</v>
      </c>
      <c r="P77" s="5"/>
      <c r="Q77" s="11">
        <f t="shared" si="2"/>
        <v>28.925000000000011</v>
      </c>
      <c r="R77" s="20">
        <v>22.55</v>
      </c>
    </row>
    <row r="78" spans="11:18" x14ac:dyDescent="0.25">
      <c r="K78" s="20">
        <v>38</v>
      </c>
      <c r="L78" s="20">
        <v>40</v>
      </c>
      <c r="M78" s="20">
        <v>97.450000000000017</v>
      </c>
      <c r="P78" s="5"/>
      <c r="Q78" s="11">
        <f t="shared" si="2"/>
        <v>28.725000000000009</v>
      </c>
      <c r="R78" s="20">
        <v>20.350000000000001</v>
      </c>
    </row>
    <row r="79" spans="11:18" x14ac:dyDescent="0.25">
      <c r="K79" s="20">
        <v>38.5</v>
      </c>
      <c r="L79" s="20">
        <v>40</v>
      </c>
      <c r="M79" s="20">
        <v>97.050000000000011</v>
      </c>
      <c r="P79" s="5"/>
      <c r="Q79" s="11">
        <f t="shared" si="2"/>
        <v>28.525000000000006</v>
      </c>
      <c r="R79" s="20">
        <v>18.150000000000002</v>
      </c>
    </row>
    <row r="80" spans="11:18" x14ac:dyDescent="0.25">
      <c r="K80" s="20">
        <v>39</v>
      </c>
      <c r="L80" s="20">
        <v>40</v>
      </c>
      <c r="M80" s="20">
        <v>96.65</v>
      </c>
      <c r="P80" s="5"/>
      <c r="Q80" s="11">
        <f t="shared" si="2"/>
        <v>28.325000000000003</v>
      </c>
      <c r="R80" s="20">
        <v>15.950000000000003</v>
      </c>
    </row>
    <row r="81" spans="11:18" x14ac:dyDescent="0.25">
      <c r="K81" s="20">
        <v>39.5</v>
      </c>
      <c r="L81" s="20">
        <v>40</v>
      </c>
      <c r="M81" s="20">
        <v>96.25</v>
      </c>
      <c r="P81" s="5"/>
      <c r="Q81" s="11">
        <f t="shared" si="2"/>
        <v>28.125</v>
      </c>
      <c r="R81" s="20">
        <v>13.750000000000004</v>
      </c>
    </row>
    <row r="82" spans="11:18" x14ac:dyDescent="0.25">
      <c r="K82" s="20">
        <v>40</v>
      </c>
      <c r="L82" s="20">
        <v>40</v>
      </c>
      <c r="M82" s="20">
        <v>95.7</v>
      </c>
      <c r="P82" s="5"/>
      <c r="Q82" s="11">
        <f t="shared" si="2"/>
        <v>27.85</v>
      </c>
      <c r="R82" s="20">
        <v>11.400000000000004</v>
      </c>
    </row>
    <row r="83" spans="11:18" x14ac:dyDescent="0.25">
      <c r="K83" s="20">
        <v>40.5</v>
      </c>
      <c r="L83" s="20">
        <v>40</v>
      </c>
      <c r="M83" s="20">
        <v>95.15</v>
      </c>
      <c r="P83" s="5"/>
      <c r="Q83" s="11">
        <f t="shared" si="2"/>
        <v>27.575000000000003</v>
      </c>
      <c r="R83" s="20">
        <v>9.0500000000000043</v>
      </c>
    </row>
    <row r="84" spans="11:18" x14ac:dyDescent="0.25">
      <c r="K84" s="20">
        <v>41</v>
      </c>
      <c r="L84" s="20">
        <v>40</v>
      </c>
      <c r="M84" s="20">
        <v>94.600000000000009</v>
      </c>
      <c r="P84" s="5"/>
      <c r="Q84" s="11">
        <f t="shared" si="2"/>
        <v>27.300000000000004</v>
      </c>
      <c r="R84" s="20">
        <v>6.7000000000000046</v>
      </c>
    </row>
    <row r="85" spans="11:18" x14ac:dyDescent="0.25">
      <c r="K85" s="20">
        <v>41.5</v>
      </c>
      <c r="L85" s="20">
        <v>40</v>
      </c>
      <c r="M85" s="20">
        <v>94.050000000000011</v>
      </c>
      <c r="P85" s="5"/>
      <c r="Q85" s="11">
        <f t="shared" si="2"/>
        <v>27.025000000000006</v>
      </c>
      <c r="R85" s="20">
        <v>4.350000000000005</v>
      </c>
    </row>
    <row r="86" spans="11:18" x14ac:dyDescent="0.25">
      <c r="K86" s="20">
        <v>42</v>
      </c>
      <c r="L86" s="20">
        <v>40</v>
      </c>
      <c r="M86" s="20">
        <v>93.500000000000014</v>
      </c>
      <c r="P86" s="5"/>
      <c r="Q86" s="11">
        <f t="shared" si="2"/>
        <v>26.750000000000007</v>
      </c>
      <c r="R86" s="20">
        <v>2.0000000000000058</v>
      </c>
    </row>
    <row r="87" spans="11:18" x14ac:dyDescent="0.25">
      <c r="K87" s="20">
        <v>42.5</v>
      </c>
      <c r="L87" s="20">
        <v>40</v>
      </c>
      <c r="M87" s="20">
        <v>92.800000000000011</v>
      </c>
      <c r="P87" s="5"/>
      <c r="Q87" s="11">
        <f t="shared" si="2"/>
        <v>26.400000000000006</v>
      </c>
      <c r="R87" s="20">
        <v>-0.49999999999999334</v>
      </c>
    </row>
    <row r="88" spans="11:18" x14ac:dyDescent="0.25">
      <c r="K88" s="20">
        <v>43</v>
      </c>
      <c r="L88" s="20">
        <v>40</v>
      </c>
      <c r="M88" s="20">
        <v>92.100000000000009</v>
      </c>
      <c r="P88" s="5"/>
      <c r="Q88" s="11">
        <f t="shared" si="2"/>
        <v>26.050000000000004</v>
      </c>
      <c r="R88" s="20">
        <v>-2.9999999999999925</v>
      </c>
    </row>
    <row r="89" spans="11:18" x14ac:dyDescent="0.25">
      <c r="K89" s="20">
        <v>43.5</v>
      </c>
      <c r="L89" s="20">
        <v>40</v>
      </c>
      <c r="M89" s="20">
        <v>91.4</v>
      </c>
      <c r="P89" s="5"/>
      <c r="Q89" s="11">
        <f t="shared" si="2"/>
        <v>25.700000000000003</v>
      </c>
      <c r="R89" s="20">
        <v>-5.4999999999999911</v>
      </c>
    </row>
    <row r="90" spans="11:18" x14ac:dyDescent="0.25">
      <c r="K90" s="20">
        <v>44</v>
      </c>
      <c r="L90" s="20">
        <v>40</v>
      </c>
      <c r="M90" s="20">
        <v>90.7</v>
      </c>
      <c r="P90" s="5"/>
      <c r="Q90" s="11">
        <f t="shared" si="2"/>
        <v>25.35</v>
      </c>
      <c r="R90" s="20">
        <v>-7.9999999999999902</v>
      </c>
    </row>
    <row r="91" spans="11:18" x14ac:dyDescent="0.25">
      <c r="K91" s="20">
        <v>44.5</v>
      </c>
      <c r="L91" s="20">
        <v>40</v>
      </c>
      <c r="M91" s="20">
        <v>90</v>
      </c>
      <c r="P91" s="5"/>
      <c r="Q91" s="11">
        <f t="shared" si="2"/>
        <v>25</v>
      </c>
      <c r="R91" s="20">
        <v>-10.499999999999989</v>
      </c>
    </row>
    <row r="92" spans="11:18" x14ac:dyDescent="0.25">
      <c r="K92" s="20">
        <v>45</v>
      </c>
      <c r="L92" s="20">
        <v>40</v>
      </c>
      <c r="M92" s="20">
        <v>89.15</v>
      </c>
      <c r="P92" s="5"/>
      <c r="Q92" s="11">
        <f t="shared" si="2"/>
        <v>24.575000000000003</v>
      </c>
      <c r="R92" s="20">
        <v>-13.149999999999988</v>
      </c>
    </row>
    <row r="93" spans="11:18" x14ac:dyDescent="0.25">
      <c r="K93" s="20">
        <v>45.5</v>
      </c>
      <c r="L93" s="20">
        <v>40</v>
      </c>
      <c r="M93" s="20">
        <v>88.300000000000011</v>
      </c>
      <c r="P93" s="5"/>
      <c r="Q93" s="11">
        <f t="shared" si="2"/>
        <v>24.150000000000006</v>
      </c>
      <c r="R93" s="20">
        <v>-15.799999999999986</v>
      </c>
    </row>
    <row r="94" spans="11:18" x14ac:dyDescent="0.25">
      <c r="K94" s="20">
        <v>46</v>
      </c>
      <c r="L94" s="20">
        <v>40</v>
      </c>
      <c r="M94" s="20">
        <v>87.450000000000017</v>
      </c>
      <c r="P94" s="5"/>
      <c r="Q94" s="11">
        <f t="shared" si="2"/>
        <v>23.725000000000009</v>
      </c>
      <c r="R94" s="20">
        <v>-18.449999999999985</v>
      </c>
    </row>
    <row r="95" spans="11:18" x14ac:dyDescent="0.25">
      <c r="K95" s="20">
        <v>46.5</v>
      </c>
      <c r="L95" s="20">
        <v>40</v>
      </c>
      <c r="M95" s="20">
        <v>86.600000000000023</v>
      </c>
      <c r="P95" s="5"/>
      <c r="Q95" s="11">
        <f t="shared" si="2"/>
        <v>23.300000000000011</v>
      </c>
      <c r="R95" s="20">
        <v>-21.099999999999984</v>
      </c>
    </row>
    <row r="96" spans="11:18" x14ac:dyDescent="0.25">
      <c r="K96" s="20">
        <v>47</v>
      </c>
      <c r="L96" s="20">
        <v>40</v>
      </c>
      <c r="M96" s="20">
        <v>85.750000000000028</v>
      </c>
      <c r="P96" s="5"/>
      <c r="Q96" s="11">
        <f t="shared" si="2"/>
        <v>22.875000000000014</v>
      </c>
      <c r="R96" s="20">
        <v>-23.749999999999982</v>
      </c>
    </row>
    <row r="97" spans="11:18" x14ac:dyDescent="0.25">
      <c r="K97" s="20">
        <v>47.5</v>
      </c>
      <c r="L97" s="20">
        <v>40</v>
      </c>
      <c r="M97" s="20">
        <v>84.750000000000028</v>
      </c>
      <c r="P97" s="5"/>
      <c r="Q97" s="11">
        <f t="shared" si="2"/>
        <v>22.375000000000014</v>
      </c>
      <c r="R97" s="20">
        <v>-26.549999999999983</v>
      </c>
    </row>
    <row r="98" spans="11:18" x14ac:dyDescent="0.25">
      <c r="K98" s="20">
        <v>48</v>
      </c>
      <c r="L98" s="20">
        <v>40</v>
      </c>
      <c r="M98" s="20">
        <v>83.750000000000028</v>
      </c>
      <c r="P98" s="5"/>
      <c r="Q98" s="11">
        <f t="shared" si="2"/>
        <v>21.875000000000014</v>
      </c>
      <c r="R98" s="20">
        <v>-29.34999999999998</v>
      </c>
    </row>
    <row r="99" spans="11:18" x14ac:dyDescent="0.25">
      <c r="K99" s="20">
        <v>48.5</v>
      </c>
      <c r="L99" s="20">
        <v>40</v>
      </c>
      <c r="M99" s="20">
        <v>82.750000000000028</v>
      </c>
      <c r="P99" s="5"/>
      <c r="Q99" s="11">
        <f t="shared" si="2"/>
        <v>21.375000000000014</v>
      </c>
      <c r="R99" s="20">
        <v>-32.149999999999977</v>
      </c>
    </row>
    <row r="100" spans="11:18" x14ac:dyDescent="0.25">
      <c r="K100" s="20">
        <v>49</v>
      </c>
      <c r="L100" s="20">
        <v>40</v>
      </c>
      <c r="M100" s="20">
        <v>81.750000000000028</v>
      </c>
      <c r="P100" s="5"/>
      <c r="Q100" s="11">
        <f t="shared" si="2"/>
        <v>20.875000000000014</v>
      </c>
      <c r="R100" s="20">
        <v>-34.949999999999974</v>
      </c>
    </row>
    <row r="101" spans="11:18" x14ac:dyDescent="0.25">
      <c r="K101" s="20">
        <v>49.5</v>
      </c>
      <c r="L101" s="20">
        <v>40</v>
      </c>
      <c r="M101" s="20">
        <v>80.750000000000028</v>
      </c>
      <c r="P101" s="5"/>
      <c r="Q101" s="11">
        <f t="shared" si="2"/>
        <v>20.375000000000014</v>
      </c>
      <c r="R101" s="20">
        <v>-37.749999999999972</v>
      </c>
    </row>
    <row r="102" spans="11:18" x14ac:dyDescent="0.25">
      <c r="K102" s="20">
        <v>50</v>
      </c>
      <c r="L102" s="20">
        <v>40</v>
      </c>
      <c r="M102" s="20">
        <v>79.600000000000023</v>
      </c>
      <c r="P102" s="5"/>
      <c r="Q102" s="11">
        <f t="shared" si="2"/>
        <v>19.800000000000011</v>
      </c>
      <c r="R102" s="20">
        <v>-40.699999999999967</v>
      </c>
    </row>
    <row r="103" spans="11:18" x14ac:dyDescent="0.25">
      <c r="K103" s="20">
        <v>50.5</v>
      </c>
      <c r="L103" s="20">
        <v>40</v>
      </c>
      <c r="M103" s="20">
        <v>78.450000000000017</v>
      </c>
      <c r="P103" s="5"/>
      <c r="Q103" s="11">
        <f t="shared" si="2"/>
        <v>19.225000000000009</v>
      </c>
      <c r="R103" s="20">
        <v>-43.649999999999963</v>
      </c>
    </row>
    <row r="104" spans="11:18" x14ac:dyDescent="0.25">
      <c r="K104" s="20">
        <v>51</v>
      </c>
      <c r="L104" s="20">
        <v>40</v>
      </c>
      <c r="M104" s="20">
        <v>77.300000000000011</v>
      </c>
      <c r="P104" s="5"/>
      <c r="Q104" s="11">
        <f t="shared" si="2"/>
        <v>18.650000000000006</v>
      </c>
      <c r="R104" s="20">
        <v>-46.599999999999959</v>
      </c>
    </row>
    <row r="105" spans="11:18" x14ac:dyDescent="0.25">
      <c r="K105" s="20">
        <v>51.5</v>
      </c>
      <c r="L105" s="20">
        <v>40</v>
      </c>
      <c r="M105" s="20">
        <v>76.150000000000006</v>
      </c>
      <c r="P105" s="5"/>
      <c r="Q105" s="11">
        <f t="shared" si="2"/>
        <v>18.075000000000003</v>
      </c>
      <c r="R105" s="20">
        <v>-49.549999999999955</v>
      </c>
    </row>
    <row r="106" spans="11:18" x14ac:dyDescent="0.25">
      <c r="K106" s="20">
        <v>52</v>
      </c>
      <c r="L106" s="20">
        <v>40</v>
      </c>
      <c r="M106" s="20">
        <v>75</v>
      </c>
      <c r="P106" s="5"/>
      <c r="Q106" s="11">
        <f t="shared" si="2"/>
        <v>17.5</v>
      </c>
      <c r="R106" s="20">
        <v>-52.49999999999995</v>
      </c>
    </row>
    <row r="107" spans="11:18" x14ac:dyDescent="0.25">
      <c r="K107" s="20">
        <v>52.5</v>
      </c>
      <c r="L107" s="20">
        <v>40</v>
      </c>
      <c r="M107" s="20">
        <v>73.7</v>
      </c>
      <c r="P107" s="5"/>
      <c r="Q107" s="11">
        <f t="shared" si="2"/>
        <v>16.850000000000001</v>
      </c>
      <c r="R107" s="20">
        <v>-55.599999999999952</v>
      </c>
    </row>
    <row r="108" spans="11:18" x14ac:dyDescent="0.25">
      <c r="K108" s="20">
        <v>53</v>
      </c>
      <c r="L108" s="20">
        <v>40</v>
      </c>
      <c r="M108" s="20">
        <v>72.400000000000006</v>
      </c>
      <c r="P108" s="5"/>
      <c r="Q108" s="11">
        <f t="shared" si="2"/>
        <v>16.200000000000003</v>
      </c>
      <c r="R108" s="20">
        <v>-58.699999999999953</v>
      </c>
    </row>
    <row r="109" spans="11:18" x14ac:dyDescent="0.25">
      <c r="K109" s="20">
        <v>53.5</v>
      </c>
      <c r="L109" s="20">
        <v>40</v>
      </c>
      <c r="M109" s="20">
        <v>71.100000000000009</v>
      </c>
      <c r="P109" s="5"/>
      <c r="Q109" s="11">
        <f t="shared" si="2"/>
        <v>15.550000000000004</v>
      </c>
      <c r="R109" s="20">
        <v>-61.799999999999955</v>
      </c>
    </row>
    <row r="110" spans="11:18" x14ac:dyDescent="0.25">
      <c r="K110" s="20">
        <v>54</v>
      </c>
      <c r="L110" s="20">
        <v>40</v>
      </c>
      <c r="M110" s="20">
        <v>69.800000000000011</v>
      </c>
      <c r="P110" s="5"/>
      <c r="Q110" s="11">
        <f t="shared" si="2"/>
        <v>14.900000000000006</v>
      </c>
      <c r="R110" s="20">
        <v>-64.899999999999949</v>
      </c>
    </row>
    <row r="111" spans="11:18" x14ac:dyDescent="0.25">
      <c r="K111" s="20">
        <v>54.5</v>
      </c>
      <c r="L111" s="20">
        <v>40</v>
      </c>
      <c r="M111" s="20">
        <v>68.500000000000014</v>
      </c>
      <c r="P111" s="5"/>
      <c r="Q111" s="11">
        <f t="shared" si="2"/>
        <v>14.250000000000007</v>
      </c>
      <c r="R111" s="20">
        <v>-67.999999999999943</v>
      </c>
    </row>
    <row r="112" spans="11:18" x14ac:dyDescent="0.25">
      <c r="K112" s="20">
        <v>55</v>
      </c>
      <c r="L112" s="20">
        <v>40</v>
      </c>
      <c r="M112" s="20">
        <v>67.050000000000011</v>
      </c>
      <c r="P112" s="5"/>
      <c r="Q112" s="11">
        <f t="shared" si="2"/>
        <v>13.525000000000006</v>
      </c>
      <c r="R112" s="20">
        <v>-71.249999999999943</v>
      </c>
    </row>
    <row r="113" spans="11:18" x14ac:dyDescent="0.25">
      <c r="K113" s="20">
        <v>55.5</v>
      </c>
      <c r="L113" s="20">
        <v>40</v>
      </c>
      <c r="M113" s="20">
        <v>65.600000000000009</v>
      </c>
      <c r="P113" s="5"/>
      <c r="Q113" s="11">
        <f t="shared" si="2"/>
        <v>12.800000000000004</v>
      </c>
      <c r="R113" s="20">
        <v>-74.499999999999943</v>
      </c>
    </row>
    <row r="114" spans="11:18" x14ac:dyDescent="0.25">
      <c r="K114" s="20">
        <v>56</v>
      </c>
      <c r="L114" s="20">
        <v>40</v>
      </c>
      <c r="M114" s="20">
        <v>64.150000000000006</v>
      </c>
      <c r="P114" s="5"/>
      <c r="Q114" s="11">
        <f t="shared" si="2"/>
        <v>12.075000000000003</v>
      </c>
      <c r="R114" s="20">
        <v>-77.749999999999943</v>
      </c>
    </row>
    <row r="115" spans="11:18" x14ac:dyDescent="0.25">
      <c r="K115" s="20">
        <v>56.5</v>
      </c>
      <c r="L115" s="20">
        <v>40</v>
      </c>
      <c r="M115" s="20">
        <v>62.7</v>
      </c>
      <c r="P115" s="5"/>
      <c r="Q115" s="11">
        <f t="shared" si="2"/>
        <v>11.350000000000001</v>
      </c>
      <c r="R115" s="20">
        <v>-80.999999999999943</v>
      </c>
    </row>
    <row r="116" spans="11:18" x14ac:dyDescent="0.25">
      <c r="K116" s="20">
        <v>57</v>
      </c>
      <c r="L116" s="20">
        <v>40</v>
      </c>
      <c r="M116" s="20">
        <v>61.25</v>
      </c>
      <c r="P116" s="5"/>
      <c r="Q116" s="11">
        <f t="shared" si="2"/>
        <v>10.625</v>
      </c>
      <c r="R116" s="20">
        <v>-84.249999999999943</v>
      </c>
    </row>
    <row r="117" spans="11:18" x14ac:dyDescent="0.25">
      <c r="K117" s="20">
        <v>57.5</v>
      </c>
      <c r="L117" s="20">
        <v>40</v>
      </c>
      <c r="M117" s="20">
        <v>59.65</v>
      </c>
      <c r="P117" s="5"/>
      <c r="Q117" s="11">
        <f t="shared" si="2"/>
        <v>9.8249999999999993</v>
      </c>
      <c r="R117" s="20">
        <v>-87.649999999999949</v>
      </c>
    </row>
    <row r="118" spans="11:18" x14ac:dyDescent="0.25">
      <c r="K118" s="20">
        <v>58</v>
      </c>
      <c r="L118" s="20">
        <v>40</v>
      </c>
      <c r="M118" s="20">
        <v>58.05</v>
      </c>
      <c r="P118" s="5"/>
      <c r="Q118" s="11">
        <f t="shared" si="2"/>
        <v>9.0249999999999986</v>
      </c>
      <c r="R118" s="20">
        <v>-91.049999999999955</v>
      </c>
    </row>
    <row r="119" spans="11:18" x14ac:dyDescent="0.25">
      <c r="K119" s="20">
        <v>58.5</v>
      </c>
      <c r="L119" s="20">
        <v>40</v>
      </c>
      <c r="M119" s="20">
        <v>56.449999999999996</v>
      </c>
      <c r="P119" s="5"/>
      <c r="Q119" s="11">
        <f t="shared" si="2"/>
        <v>8.2249999999999979</v>
      </c>
      <c r="R119" s="20">
        <v>-94.44999999999996</v>
      </c>
    </row>
    <row r="120" spans="11:18" x14ac:dyDescent="0.25">
      <c r="K120" s="20">
        <v>59</v>
      </c>
      <c r="L120" s="20">
        <v>40</v>
      </c>
      <c r="M120" s="20">
        <v>54.849999999999994</v>
      </c>
      <c r="P120" s="5"/>
      <c r="Q120" s="11">
        <f t="shared" si="2"/>
        <v>7.4249999999999972</v>
      </c>
      <c r="R120" s="20">
        <v>-97.849999999999966</v>
      </c>
    </row>
    <row r="121" spans="11:18" x14ac:dyDescent="0.25">
      <c r="K121" s="20">
        <v>59.5</v>
      </c>
      <c r="L121" s="20">
        <v>40</v>
      </c>
      <c r="M121" s="20">
        <v>53.249999999999993</v>
      </c>
      <c r="P121" s="5"/>
      <c r="Q121" s="11">
        <f t="shared" si="2"/>
        <v>6.6249999999999964</v>
      </c>
      <c r="R121" s="20">
        <v>-101.24999999999997</v>
      </c>
    </row>
    <row r="122" spans="11:18" x14ac:dyDescent="0.25">
      <c r="K122" s="20">
        <v>60</v>
      </c>
      <c r="L122" s="20">
        <v>40</v>
      </c>
      <c r="M122" s="20">
        <v>51.499999999999993</v>
      </c>
      <c r="P122" s="5"/>
      <c r="Q122" s="11">
        <f t="shared" si="2"/>
        <v>5.7499999999999964</v>
      </c>
      <c r="R122" s="20">
        <v>-104.79999999999997</v>
      </c>
    </row>
    <row r="123" spans="11:18" x14ac:dyDescent="0.25">
      <c r="K123" s="20">
        <v>60.5</v>
      </c>
      <c r="L123" s="20">
        <v>40</v>
      </c>
      <c r="M123" s="20">
        <v>49.749999999999993</v>
      </c>
      <c r="P123" s="5"/>
      <c r="Q123" s="11">
        <f t="shared" si="2"/>
        <v>4.8749999999999964</v>
      </c>
      <c r="R123" s="20">
        <v>-108.34999999999997</v>
      </c>
    </row>
    <row r="124" spans="11:18" x14ac:dyDescent="0.25">
      <c r="K124" s="20">
        <v>61</v>
      </c>
      <c r="L124" s="20">
        <v>40</v>
      </c>
      <c r="M124" s="20">
        <v>47.999999999999993</v>
      </c>
      <c r="P124" s="5"/>
      <c r="Q124" s="11">
        <f t="shared" si="2"/>
        <v>3.9999999999999964</v>
      </c>
      <c r="R124" s="20">
        <v>-111.89999999999996</v>
      </c>
    </row>
    <row r="125" spans="11:18" x14ac:dyDescent="0.25">
      <c r="K125" s="20">
        <v>61.5</v>
      </c>
      <c r="L125" s="20">
        <v>40</v>
      </c>
      <c r="M125" s="20">
        <v>46.249999999999993</v>
      </c>
      <c r="P125" s="5"/>
      <c r="Q125" s="11">
        <f t="shared" si="2"/>
        <v>3.1249999999999964</v>
      </c>
      <c r="R125" s="20">
        <v>-115.44999999999996</v>
      </c>
    </row>
    <row r="126" spans="11:18" x14ac:dyDescent="0.25">
      <c r="K126" s="20">
        <v>62</v>
      </c>
      <c r="L126" s="20">
        <v>40</v>
      </c>
      <c r="M126" s="20">
        <v>44.499999999999993</v>
      </c>
      <c r="P126" s="5"/>
      <c r="Q126" s="11">
        <f t="shared" si="2"/>
        <v>2.2499999999999964</v>
      </c>
      <c r="R126" s="20">
        <v>-118.99999999999996</v>
      </c>
    </row>
    <row r="127" spans="11:18" x14ac:dyDescent="0.25">
      <c r="K127" s="20">
        <v>62.5</v>
      </c>
      <c r="L127" s="20">
        <v>40</v>
      </c>
      <c r="M127" s="20">
        <v>42.599999999999994</v>
      </c>
      <c r="P127" s="5"/>
      <c r="Q127" s="11">
        <f t="shared" si="2"/>
        <v>1.2999999999999972</v>
      </c>
      <c r="R127" s="20">
        <v>-122.69999999999996</v>
      </c>
    </row>
    <row r="128" spans="11:18" x14ac:dyDescent="0.25">
      <c r="K128" s="20">
        <v>63</v>
      </c>
      <c r="L128" s="20">
        <v>40</v>
      </c>
      <c r="M128" s="20">
        <v>40.699999999999996</v>
      </c>
      <c r="P128" s="5"/>
      <c r="Q128" s="11">
        <f t="shared" si="2"/>
        <v>0.34999999999999787</v>
      </c>
      <c r="R128" s="20">
        <v>-126.39999999999996</v>
      </c>
    </row>
    <row r="129" spans="11:18" x14ac:dyDescent="0.25">
      <c r="K129" s="20">
        <v>63.5</v>
      </c>
      <c r="L129" s="20">
        <v>40</v>
      </c>
      <c r="M129" s="20">
        <v>38.799999999999997</v>
      </c>
      <c r="P129" s="5"/>
      <c r="Q129" s="11">
        <f t="shared" ref="Q129:Q192" si="3">+(M129-L129)/2</f>
        <v>-0.60000000000000142</v>
      </c>
      <c r="R129" s="20">
        <v>-130.09999999999997</v>
      </c>
    </row>
    <row r="130" spans="11:18" x14ac:dyDescent="0.25">
      <c r="K130" s="20">
        <v>64</v>
      </c>
      <c r="L130" s="20">
        <v>40</v>
      </c>
      <c r="M130" s="20">
        <v>36.9</v>
      </c>
      <c r="P130" s="5"/>
      <c r="Q130" s="11">
        <f t="shared" si="3"/>
        <v>-1.5500000000000007</v>
      </c>
      <c r="R130" s="20">
        <v>-133.79999999999995</v>
      </c>
    </row>
    <row r="131" spans="11:18" x14ac:dyDescent="0.25">
      <c r="K131" s="20">
        <v>64.5</v>
      </c>
      <c r="L131" s="20">
        <v>40</v>
      </c>
      <c r="M131" s="20">
        <v>35</v>
      </c>
      <c r="P131" s="5"/>
      <c r="Q131" s="11">
        <f t="shared" si="3"/>
        <v>-2.5</v>
      </c>
      <c r="R131" s="20">
        <v>-137.49999999999994</v>
      </c>
    </row>
    <row r="132" spans="11:18" x14ac:dyDescent="0.25">
      <c r="K132" s="20">
        <v>65</v>
      </c>
      <c r="L132" s="20">
        <v>40</v>
      </c>
      <c r="M132" s="20">
        <v>32.950000000000003</v>
      </c>
      <c r="P132" s="5"/>
      <c r="Q132" s="11">
        <f t="shared" si="3"/>
        <v>-3.5249999999999986</v>
      </c>
      <c r="R132" s="20">
        <v>-141.34999999999994</v>
      </c>
    </row>
    <row r="133" spans="11:18" x14ac:dyDescent="0.25">
      <c r="K133" s="20">
        <v>65.5</v>
      </c>
      <c r="L133" s="20">
        <v>40</v>
      </c>
      <c r="M133" s="20">
        <v>30.900000000000002</v>
      </c>
      <c r="P133" s="5"/>
      <c r="Q133" s="11">
        <f t="shared" si="3"/>
        <v>-4.5499999999999989</v>
      </c>
      <c r="R133" s="20">
        <v>-145.19999999999993</v>
      </c>
    </row>
    <row r="134" spans="11:18" x14ac:dyDescent="0.25">
      <c r="K134" s="20">
        <v>66</v>
      </c>
      <c r="L134" s="20">
        <v>40</v>
      </c>
      <c r="M134" s="20">
        <v>28.85</v>
      </c>
      <c r="P134" s="5"/>
      <c r="Q134" s="11">
        <f t="shared" si="3"/>
        <v>-5.5749999999999993</v>
      </c>
      <c r="R134" s="20">
        <v>-149.04999999999993</v>
      </c>
    </row>
    <row r="135" spans="11:18" x14ac:dyDescent="0.25">
      <c r="K135" s="20">
        <v>66.5</v>
      </c>
      <c r="L135" s="20">
        <v>40</v>
      </c>
      <c r="M135" s="20">
        <v>26.8</v>
      </c>
      <c r="P135" s="5"/>
      <c r="Q135" s="11">
        <f t="shared" si="3"/>
        <v>-6.6</v>
      </c>
      <c r="R135" s="20">
        <v>-152.89999999999992</v>
      </c>
    </row>
    <row r="136" spans="11:18" x14ac:dyDescent="0.25">
      <c r="K136" s="20">
        <v>67</v>
      </c>
      <c r="L136" s="20">
        <v>40</v>
      </c>
      <c r="M136" s="20">
        <v>24.75</v>
      </c>
      <c r="P136" s="5"/>
      <c r="Q136" s="11">
        <f t="shared" si="3"/>
        <v>-7.625</v>
      </c>
      <c r="R136" s="20">
        <v>-156.74999999999991</v>
      </c>
    </row>
    <row r="137" spans="11:18" x14ac:dyDescent="0.25">
      <c r="K137" s="20">
        <v>67.5</v>
      </c>
      <c r="L137" s="20">
        <v>40</v>
      </c>
      <c r="M137" s="20">
        <v>22.55</v>
      </c>
      <c r="P137" s="5"/>
      <c r="Q137" s="11">
        <f t="shared" si="3"/>
        <v>-8.7249999999999996</v>
      </c>
      <c r="R137" s="20">
        <v>-160.74999999999991</v>
      </c>
    </row>
    <row r="138" spans="11:18" x14ac:dyDescent="0.25">
      <c r="K138" s="20">
        <v>68</v>
      </c>
      <c r="L138" s="20">
        <v>40</v>
      </c>
      <c r="M138" s="20">
        <v>20.350000000000001</v>
      </c>
      <c r="P138" s="5"/>
      <c r="Q138" s="11">
        <f t="shared" si="3"/>
        <v>-9.8249999999999993</v>
      </c>
      <c r="R138" s="20">
        <v>-164.74999999999991</v>
      </c>
    </row>
    <row r="139" spans="11:18" x14ac:dyDescent="0.25">
      <c r="K139" s="20">
        <v>68.5</v>
      </c>
      <c r="L139" s="20">
        <v>40</v>
      </c>
      <c r="M139" s="20">
        <v>18.150000000000002</v>
      </c>
      <c r="P139" s="5"/>
      <c r="Q139" s="11">
        <f t="shared" si="3"/>
        <v>-10.924999999999999</v>
      </c>
      <c r="R139" s="20">
        <v>-168.74999999999991</v>
      </c>
    </row>
    <row r="140" spans="11:18" x14ac:dyDescent="0.25">
      <c r="K140" s="20">
        <v>69</v>
      </c>
      <c r="L140" s="20">
        <v>40</v>
      </c>
      <c r="M140" s="20">
        <v>15.950000000000003</v>
      </c>
      <c r="P140" s="5"/>
      <c r="Q140" s="11">
        <f t="shared" si="3"/>
        <v>-12.024999999999999</v>
      </c>
      <c r="R140" s="20">
        <v>-172.74999999999991</v>
      </c>
    </row>
    <row r="141" spans="11:18" x14ac:dyDescent="0.25">
      <c r="K141" s="20">
        <v>69.5</v>
      </c>
      <c r="L141" s="20">
        <v>40</v>
      </c>
      <c r="M141" s="20">
        <v>13.750000000000004</v>
      </c>
      <c r="P141" s="5"/>
      <c r="Q141" s="11">
        <f t="shared" si="3"/>
        <v>-13.124999999999998</v>
      </c>
      <c r="R141" s="20">
        <v>-176.74999999999991</v>
      </c>
    </row>
    <row r="142" spans="11:18" x14ac:dyDescent="0.25">
      <c r="K142" s="20">
        <v>70</v>
      </c>
      <c r="L142" s="20">
        <v>40</v>
      </c>
      <c r="M142" s="20">
        <v>11.400000000000004</v>
      </c>
      <c r="P142" s="5"/>
      <c r="Q142" s="11">
        <f t="shared" si="3"/>
        <v>-14.299999999999997</v>
      </c>
      <c r="R142" s="20">
        <v>-180.89999999999992</v>
      </c>
    </row>
    <row r="143" spans="11:18" x14ac:dyDescent="0.25">
      <c r="K143" s="20">
        <v>70.5</v>
      </c>
      <c r="L143" s="20">
        <v>40</v>
      </c>
      <c r="M143" s="20">
        <v>9.0500000000000043</v>
      </c>
      <c r="P143" s="5"/>
      <c r="Q143" s="11">
        <f t="shared" si="3"/>
        <v>-15.474999999999998</v>
      </c>
      <c r="R143" s="20">
        <v>-185.04999999999993</v>
      </c>
    </row>
    <row r="144" spans="11:18" x14ac:dyDescent="0.25">
      <c r="K144" s="20">
        <v>71</v>
      </c>
      <c r="L144" s="20">
        <v>40</v>
      </c>
      <c r="M144" s="20">
        <v>6.7000000000000046</v>
      </c>
      <c r="Q144" s="11">
        <f t="shared" si="3"/>
        <v>-16.649999999999999</v>
      </c>
      <c r="R144" s="20">
        <v>-189.19999999999993</v>
      </c>
    </row>
    <row r="145" spans="13:17" x14ac:dyDescent="0.25">
      <c r="M145" s="20">
        <v>4.350000000000005</v>
      </c>
      <c r="Q145" s="11">
        <f t="shared" si="3"/>
        <v>2.1750000000000025</v>
      </c>
    </row>
    <row r="146" spans="13:17" x14ac:dyDescent="0.25">
      <c r="M146" s="20">
        <v>2.0000000000000058</v>
      </c>
      <c r="Q146" s="11">
        <f t="shared" si="3"/>
        <v>1.0000000000000029</v>
      </c>
    </row>
    <row r="147" spans="13:17" x14ac:dyDescent="0.25">
      <c r="M147" s="20">
        <v>-0.49999999999999334</v>
      </c>
      <c r="Q147" s="11">
        <f t="shared" si="3"/>
        <v>-0.24999999999999667</v>
      </c>
    </row>
    <row r="148" spans="13:17" x14ac:dyDescent="0.25">
      <c r="M148" s="20">
        <v>-2.9999999999999925</v>
      </c>
      <c r="Q148" s="11">
        <f t="shared" si="3"/>
        <v>-1.4999999999999962</v>
      </c>
    </row>
    <row r="149" spans="13:17" x14ac:dyDescent="0.25">
      <c r="M149" s="20">
        <v>-5.4999999999999911</v>
      </c>
      <c r="Q149" s="11">
        <f t="shared" si="3"/>
        <v>-2.7499999999999956</v>
      </c>
    </row>
    <row r="150" spans="13:17" x14ac:dyDescent="0.25">
      <c r="M150" s="20">
        <v>-7.9999999999999902</v>
      </c>
      <c r="Q150" s="11">
        <f t="shared" si="3"/>
        <v>-3.9999999999999951</v>
      </c>
    </row>
    <row r="151" spans="13:17" x14ac:dyDescent="0.25">
      <c r="M151" s="20">
        <v>-10.499999999999989</v>
      </c>
      <c r="Q151" s="11">
        <f t="shared" si="3"/>
        <v>-5.2499999999999947</v>
      </c>
    </row>
    <row r="152" spans="13:17" x14ac:dyDescent="0.25">
      <c r="M152" s="20">
        <v>-13.149999999999988</v>
      </c>
      <c r="Q152" s="11">
        <f t="shared" si="3"/>
        <v>-6.574999999999994</v>
      </c>
    </row>
    <row r="153" spans="13:17" x14ac:dyDescent="0.25">
      <c r="M153" s="20">
        <v>-15.799999999999986</v>
      </c>
      <c r="Q153" s="11">
        <f t="shared" si="3"/>
        <v>-7.8999999999999932</v>
      </c>
    </row>
    <row r="154" spans="13:17" x14ac:dyDescent="0.25">
      <c r="M154" s="20">
        <v>-18.449999999999985</v>
      </c>
      <c r="Q154" s="11">
        <f t="shared" si="3"/>
        <v>-9.2249999999999925</v>
      </c>
    </row>
    <row r="155" spans="13:17" x14ac:dyDescent="0.25">
      <c r="M155" s="20">
        <v>-21.099999999999984</v>
      </c>
      <c r="Q155" s="11">
        <f t="shared" si="3"/>
        <v>-10.549999999999992</v>
      </c>
    </row>
    <row r="156" spans="13:17" x14ac:dyDescent="0.25">
      <c r="M156" s="20">
        <v>-23.749999999999982</v>
      </c>
      <c r="Q156" s="11">
        <f t="shared" si="3"/>
        <v>-11.874999999999991</v>
      </c>
    </row>
    <row r="157" spans="13:17" x14ac:dyDescent="0.25">
      <c r="M157" s="20">
        <v>-26.549999999999983</v>
      </c>
      <c r="Q157" s="11">
        <f t="shared" si="3"/>
        <v>-13.274999999999991</v>
      </c>
    </row>
    <row r="158" spans="13:17" x14ac:dyDescent="0.25">
      <c r="M158" s="20">
        <v>-29.34999999999998</v>
      </c>
      <c r="Q158" s="11">
        <f t="shared" si="3"/>
        <v>-14.67499999999999</v>
      </c>
    </row>
    <row r="159" spans="13:17" x14ac:dyDescent="0.25">
      <c r="M159" s="20">
        <v>-32.149999999999977</v>
      </c>
      <c r="Q159" s="11">
        <f t="shared" si="3"/>
        <v>-16.074999999999989</v>
      </c>
    </row>
    <row r="160" spans="13:17" x14ac:dyDescent="0.25">
      <c r="M160" s="20">
        <v>-34.949999999999974</v>
      </c>
      <c r="Q160" s="11">
        <f t="shared" si="3"/>
        <v>-17.474999999999987</v>
      </c>
    </row>
    <row r="161" spans="13:17" x14ac:dyDescent="0.25">
      <c r="M161" s="20">
        <v>-37.749999999999972</v>
      </c>
      <c r="Q161" s="11">
        <f t="shared" si="3"/>
        <v>-18.874999999999986</v>
      </c>
    </row>
    <row r="162" spans="13:17" x14ac:dyDescent="0.25">
      <c r="M162" s="20">
        <v>-40.699999999999967</v>
      </c>
      <c r="Q162" s="11">
        <f t="shared" si="3"/>
        <v>-20.349999999999984</v>
      </c>
    </row>
    <row r="163" spans="13:17" x14ac:dyDescent="0.25">
      <c r="M163" s="20">
        <v>-43.649999999999963</v>
      </c>
      <c r="Q163" s="11">
        <f t="shared" si="3"/>
        <v>-21.824999999999982</v>
      </c>
    </row>
    <row r="164" spans="13:17" x14ac:dyDescent="0.25">
      <c r="M164" s="20">
        <v>-46.599999999999959</v>
      </c>
      <c r="Q164" s="11">
        <f t="shared" si="3"/>
        <v>-23.299999999999979</v>
      </c>
    </row>
    <row r="165" spans="13:17" x14ac:dyDescent="0.25">
      <c r="M165" s="20">
        <v>-49.549999999999955</v>
      </c>
      <c r="Q165" s="11">
        <f t="shared" si="3"/>
        <v>-24.774999999999977</v>
      </c>
    </row>
    <row r="166" spans="13:17" x14ac:dyDescent="0.25">
      <c r="M166" s="20">
        <v>-52.49999999999995</v>
      </c>
      <c r="Q166" s="11">
        <f t="shared" si="3"/>
        <v>-26.249999999999975</v>
      </c>
    </row>
    <row r="167" spans="13:17" x14ac:dyDescent="0.25">
      <c r="M167" s="20">
        <v>-55.599999999999952</v>
      </c>
      <c r="Q167" s="11">
        <f t="shared" si="3"/>
        <v>-27.799999999999976</v>
      </c>
    </row>
    <row r="168" spans="13:17" x14ac:dyDescent="0.25">
      <c r="M168" s="20">
        <v>-58.699999999999953</v>
      </c>
      <c r="Q168" s="11">
        <f t="shared" si="3"/>
        <v>-29.349999999999977</v>
      </c>
    </row>
    <row r="169" spans="13:17" x14ac:dyDescent="0.25">
      <c r="M169" s="20">
        <v>-61.799999999999955</v>
      </c>
      <c r="Q169" s="11">
        <f t="shared" si="3"/>
        <v>-30.899999999999977</v>
      </c>
    </row>
    <row r="170" spans="13:17" x14ac:dyDescent="0.25">
      <c r="M170" s="20">
        <v>-64.899999999999949</v>
      </c>
      <c r="Q170" s="11">
        <f t="shared" si="3"/>
        <v>-32.449999999999974</v>
      </c>
    </row>
    <row r="171" spans="13:17" x14ac:dyDescent="0.25">
      <c r="M171" s="20">
        <v>-67.999999999999943</v>
      </c>
      <c r="Q171" s="11">
        <f t="shared" si="3"/>
        <v>-33.999999999999972</v>
      </c>
    </row>
    <row r="172" spans="13:17" x14ac:dyDescent="0.25">
      <c r="M172" s="20">
        <v>-71.249999999999943</v>
      </c>
      <c r="Q172" s="11">
        <f t="shared" si="3"/>
        <v>-35.624999999999972</v>
      </c>
    </row>
    <row r="173" spans="13:17" x14ac:dyDescent="0.25">
      <c r="M173" s="20">
        <v>-74.499999999999943</v>
      </c>
      <c r="Q173" s="11">
        <f t="shared" si="3"/>
        <v>-37.249999999999972</v>
      </c>
    </row>
    <row r="174" spans="13:17" x14ac:dyDescent="0.25">
      <c r="M174" s="20">
        <v>-77.749999999999943</v>
      </c>
      <c r="Q174" s="11">
        <f t="shared" si="3"/>
        <v>-38.874999999999972</v>
      </c>
    </row>
    <row r="175" spans="13:17" x14ac:dyDescent="0.25">
      <c r="M175" s="20">
        <v>-80.999999999999943</v>
      </c>
      <c r="Q175" s="11">
        <f t="shared" si="3"/>
        <v>-40.499999999999972</v>
      </c>
    </row>
    <row r="176" spans="13:17" x14ac:dyDescent="0.25">
      <c r="M176" s="20">
        <v>-84.249999999999943</v>
      </c>
      <c r="Q176" s="11">
        <f t="shared" si="3"/>
        <v>-42.124999999999972</v>
      </c>
    </row>
    <row r="177" spans="13:17" x14ac:dyDescent="0.25">
      <c r="M177" s="20">
        <v>-87.649999999999949</v>
      </c>
      <c r="Q177" s="11">
        <f t="shared" si="3"/>
        <v>-43.824999999999974</v>
      </c>
    </row>
    <row r="178" spans="13:17" x14ac:dyDescent="0.25">
      <c r="M178" s="20">
        <v>-91.049999999999955</v>
      </c>
      <c r="Q178" s="11">
        <f t="shared" si="3"/>
        <v>-45.524999999999977</v>
      </c>
    </row>
    <row r="179" spans="13:17" x14ac:dyDescent="0.25">
      <c r="M179" s="20">
        <v>-94.44999999999996</v>
      </c>
      <c r="Q179" s="11">
        <f t="shared" si="3"/>
        <v>-47.22499999999998</v>
      </c>
    </row>
    <row r="180" spans="13:17" x14ac:dyDescent="0.25">
      <c r="M180" s="20">
        <v>-97.849999999999966</v>
      </c>
      <c r="Q180" s="11">
        <f t="shared" si="3"/>
        <v>-48.924999999999983</v>
      </c>
    </row>
    <row r="181" spans="13:17" x14ac:dyDescent="0.25">
      <c r="M181" s="20">
        <v>-101.24999999999997</v>
      </c>
      <c r="Q181" s="11">
        <f t="shared" si="3"/>
        <v>-50.624999999999986</v>
      </c>
    </row>
    <row r="182" spans="13:17" x14ac:dyDescent="0.25">
      <c r="M182" s="20">
        <v>-104.79999999999997</v>
      </c>
      <c r="Q182" s="11">
        <f t="shared" si="3"/>
        <v>-52.399999999999984</v>
      </c>
    </row>
    <row r="183" spans="13:17" x14ac:dyDescent="0.25">
      <c r="M183" s="20">
        <v>-108.34999999999997</v>
      </c>
      <c r="Q183" s="11">
        <f t="shared" si="3"/>
        <v>-54.174999999999983</v>
      </c>
    </row>
    <row r="184" spans="13:17" x14ac:dyDescent="0.25">
      <c r="M184" s="20">
        <v>-111.89999999999996</v>
      </c>
      <c r="Q184" s="11">
        <f t="shared" si="3"/>
        <v>-55.949999999999982</v>
      </c>
    </row>
    <row r="185" spans="13:17" x14ac:dyDescent="0.25">
      <c r="M185" s="20">
        <v>-115.44999999999996</v>
      </c>
      <c r="Q185" s="11">
        <f t="shared" si="3"/>
        <v>-57.72499999999998</v>
      </c>
    </row>
    <row r="186" spans="13:17" x14ac:dyDescent="0.25">
      <c r="M186" s="20">
        <v>-118.99999999999996</v>
      </c>
      <c r="Q186" s="11">
        <f t="shared" si="3"/>
        <v>-59.499999999999979</v>
      </c>
    </row>
    <row r="187" spans="13:17" x14ac:dyDescent="0.25">
      <c r="M187" s="20">
        <v>-122.69999999999996</v>
      </c>
      <c r="Q187" s="11">
        <f t="shared" si="3"/>
        <v>-61.34999999999998</v>
      </c>
    </row>
    <row r="188" spans="13:17" x14ac:dyDescent="0.25">
      <c r="M188" s="20">
        <v>-126.39999999999996</v>
      </c>
      <c r="Q188" s="11">
        <f t="shared" si="3"/>
        <v>-63.199999999999982</v>
      </c>
    </row>
    <row r="189" spans="13:17" x14ac:dyDescent="0.25">
      <c r="M189" s="20">
        <v>-130.09999999999997</v>
      </c>
      <c r="Q189" s="11">
        <f t="shared" si="3"/>
        <v>-65.049999999999983</v>
      </c>
    </row>
    <row r="190" spans="13:17" x14ac:dyDescent="0.25">
      <c r="M190" s="20">
        <v>-133.79999999999995</v>
      </c>
      <c r="Q190" s="11">
        <f t="shared" si="3"/>
        <v>-66.899999999999977</v>
      </c>
    </row>
    <row r="191" spans="13:17" x14ac:dyDescent="0.25">
      <c r="M191" s="20">
        <v>-137.49999999999994</v>
      </c>
      <c r="Q191" s="11">
        <f t="shared" si="3"/>
        <v>-68.749999999999972</v>
      </c>
    </row>
    <row r="192" spans="13:17" x14ac:dyDescent="0.25">
      <c r="M192" s="20">
        <v>-141.34999999999994</v>
      </c>
      <c r="Q192" s="11">
        <f t="shared" si="3"/>
        <v>-70.674999999999969</v>
      </c>
    </row>
    <row r="193" spans="13:17" x14ac:dyDescent="0.25">
      <c r="M193" s="20">
        <v>-145.19999999999993</v>
      </c>
      <c r="Q193" s="11">
        <f t="shared" ref="Q193:Q199" si="4">+(M193-L193)/2</f>
        <v>-72.599999999999966</v>
      </c>
    </row>
    <row r="194" spans="13:17" x14ac:dyDescent="0.25">
      <c r="M194" s="20">
        <v>-149.04999999999993</v>
      </c>
      <c r="Q194" s="11">
        <f t="shared" si="4"/>
        <v>-74.524999999999963</v>
      </c>
    </row>
    <row r="195" spans="13:17" x14ac:dyDescent="0.25">
      <c r="M195" s="20">
        <v>-152.89999999999992</v>
      </c>
      <c r="Q195" s="11">
        <f t="shared" si="4"/>
        <v>-76.44999999999996</v>
      </c>
    </row>
    <row r="196" spans="13:17" x14ac:dyDescent="0.25">
      <c r="M196" s="20">
        <v>-156.74999999999991</v>
      </c>
      <c r="Q196" s="11">
        <f t="shared" si="4"/>
        <v>-78.374999999999957</v>
      </c>
    </row>
    <row r="197" spans="13:17" x14ac:dyDescent="0.25">
      <c r="M197" s="20">
        <v>-160.74999999999991</v>
      </c>
      <c r="Q197" s="11">
        <f t="shared" si="4"/>
        <v>-80.374999999999957</v>
      </c>
    </row>
    <row r="198" spans="13:17" x14ac:dyDescent="0.25">
      <c r="M198" s="20">
        <v>-164.74999999999991</v>
      </c>
      <c r="Q198" s="11">
        <f t="shared" si="4"/>
        <v>-82.374999999999957</v>
      </c>
    </row>
    <row r="199" spans="13:17" x14ac:dyDescent="0.25">
      <c r="M199" s="20">
        <v>-168.74999999999991</v>
      </c>
      <c r="Q199" s="11">
        <f t="shared" si="4"/>
        <v>-84.374999999999957</v>
      </c>
    </row>
    <row r="200" spans="13:17" x14ac:dyDescent="0.25">
      <c r="M200" s="20">
        <v>-172.74999999999991</v>
      </c>
    </row>
    <row r="201" spans="13:17" x14ac:dyDescent="0.25">
      <c r="M201" s="20">
        <v>-176.74999999999991</v>
      </c>
    </row>
    <row r="202" spans="13:17" x14ac:dyDescent="0.25">
      <c r="M202" s="20">
        <v>-180.89999999999992</v>
      </c>
    </row>
    <row r="203" spans="13:17" x14ac:dyDescent="0.25">
      <c r="M203" s="20">
        <v>-185.04999999999993</v>
      </c>
    </row>
    <row r="204" spans="13:17" x14ac:dyDescent="0.25">
      <c r="M204" s="20">
        <v>-189.19999999999993</v>
      </c>
    </row>
    <row r="205" spans="13:17" x14ac:dyDescent="0.25">
      <c r="M205" s="20">
        <v>-152.89999999999992</v>
      </c>
    </row>
    <row r="206" spans="13:17" x14ac:dyDescent="0.25">
      <c r="M206" s="20">
        <v>-156.74999999999991</v>
      </c>
    </row>
    <row r="207" spans="13:17" x14ac:dyDescent="0.25">
      <c r="M207" s="20">
        <v>-160.74999999999991</v>
      </c>
    </row>
    <row r="208" spans="13:17" x14ac:dyDescent="0.25">
      <c r="M208" s="20">
        <v>-164.74999999999991</v>
      </c>
    </row>
    <row r="209" spans="13:13" x14ac:dyDescent="0.25">
      <c r="M209" s="20">
        <v>-168.74999999999991</v>
      </c>
    </row>
    <row r="210" spans="13:13" x14ac:dyDescent="0.25">
      <c r="M210" s="20">
        <v>-172.74999999999991</v>
      </c>
    </row>
    <row r="211" spans="13:13" x14ac:dyDescent="0.25">
      <c r="M211" s="20">
        <v>-176.74999999999991</v>
      </c>
    </row>
    <row r="212" spans="13:13" x14ac:dyDescent="0.25">
      <c r="M212" s="20">
        <v>-180.89999999999992</v>
      </c>
    </row>
    <row r="213" spans="13:13" x14ac:dyDescent="0.25">
      <c r="M213" s="20">
        <v>-185.04999999999993</v>
      </c>
    </row>
    <row r="214" spans="13:13" x14ac:dyDescent="0.25">
      <c r="M214" s="20">
        <v>-189.19999999999993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="90" zoomScaleNormal="90" workbookViewId="0">
      <selection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85546875" style="20" customWidth="1"/>
    <col min="13" max="13" width="8.42578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50</v>
      </c>
      <c r="H1" s="2" t="s">
        <v>27</v>
      </c>
      <c r="I1" s="2" t="s">
        <v>156</v>
      </c>
      <c r="K1" s="20" t="s">
        <v>0</v>
      </c>
      <c r="L1" s="12" t="s">
        <v>129</v>
      </c>
      <c r="M1" s="20" t="s">
        <v>155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11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5"/>
      <c r="Q11" s="11">
        <f t="shared" si="0"/>
        <v>0</v>
      </c>
      <c r="R11" s="20">
        <v>0.5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4"/>
      <c r="Q12" s="11">
        <f t="shared" si="0"/>
        <v>0</v>
      </c>
      <c r="R12" s="20">
        <v>0.5</v>
      </c>
    </row>
    <row r="13" spans="1:18" x14ac:dyDescent="0.25">
      <c r="A13" s="11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20">
        <v>0</v>
      </c>
      <c r="G13" s="20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4"/>
      <c r="Q13" s="11">
        <f t="shared" si="0"/>
        <v>0</v>
      </c>
      <c r="R13" s="20">
        <v>0.5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20">
        <v>0</v>
      </c>
      <c r="G14" s="20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4"/>
      <c r="Q14" s="11">
        <f t="shared" si="0"/>
        <v>0</v>
      </c>
      <c r="R14" s="20">
        <v>0.5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4"/>
      <c r="Q15" s="11">
        <f t="shared" si="0"/>
        <v>0</v>
      </c>
      <c r="R15" s="20">
        <v>0.5</v>
      </c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4"/>
      <c r="Q16" s="11">
        <f t="shared" si="0"/>
        <v>0</v>
      </c>
      <c r="R16" s="20">
        <v>0.5</v>
      </c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4"/>
      <c r="Q17" s="11">
        <f t="shared" si="0"/>
        <v>0</v>
      </c>
      <c r="R17" s="20">
        <v>0.5</v>
      </c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4"/>
      <c r="Q18" s="11">
        <f t="shared" si="0"/>
        <v>0</v>
      </c>
      <c r="R18" s="20">
        <v>0.5</v>
      </c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>
        <v>0.5</v>
      </c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>
        <v>0.5</v>
      </c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>
        <v>0.5</v>
      </c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>
        <v>0.5</v>
      </c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>
        <v>0.5</v>
      </c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>
        <v>0.5</v>
      </c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>
        <v>0.5</v>
      </c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>
        <v>0.5</v>
      </c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>
        <v>0.8</v>
      </c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/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/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R30" s="20"/>
      <c r="T30" s="20" t="s">
        <v>30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R31" s="20"/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20">
        <v>0</v>
      </c>
      <c r="G32" s="20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/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9">
        <v>395.8</v>
      </c>
      <c r="G33" s="73" t="s">
        <v>24</v>
      </c>
      <c r="H33" s="16">
        <v>100</v>
      </c>
      <c r="I33" s="9">
        <v>5.9</v>
      </c>
      <c r="J33" s="20" t="s">
        <v>54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9">
        <v>504</v>
      </c>
      <c r="G34" s="73" t="s">
        <v>24</v>
      </c>
      <c r="H34" s="16">
        <v>100</v>
      </c>
      <c r="I34" s="9">
        <v>7.9</v>
      </c>
      <c r="J34" s="20" t="s">
        <v>54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">
        <v>629.9</v>
      </c>
      <c r="G35" s="73" t="s">
        <v>24</v>
      </c>
      <c r="H35" s="16">
        <v>100</v>
      </c>
      <c r="I35" s="9">
        <v>11.3</v>
      </c>
      <c r="J35" s="20" t="s">
        <v>54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578.5</v>
      </c>
      <c r="G36" s="73" t="s">
        <v>24</v>
      </c>
      <c r="H36" s="16">
        <v>100</v>
      </c>
      <c r="I36" s="9">
        <v>9.9</v>
      </c>
      <c r="J36" s="20" t="s">
        <v>54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655.29999999999995</v>
      </c>
      <c r="G37" s="73" t="s">
        <v>24</v>
      </c>
      <c r="H37" s="16">
        <v>100</v>
      </c>
      <c r="I37" s="9">
        <v>12.3</v>
      </c>
      <c r="J37" s="20" t="s">
        <v>54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705.5</v>
      </c>
      <c r="G38" s="73" t="s">
        <v>24</v>
      </c>
      <c r="H38" s="16">
        <v>100</v>
      </c>
      <c r="I38" s="9">
        <v>16.5</v>
      </c>
      <c r="J38" s="20" t="s">
        <v>54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4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4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4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4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4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4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4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4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4"/>
      <c r="Q51" s="11">
        <f t="shared" si="4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4"/>
      <c r="Q52" s="11">
        <f t="shared" si="4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4"/>
      <c r="Q53" s="11">
        <f t="shared" si="4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4"/>
      <c r="Q54" s="11">
        <f t="shared" si="4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4"/>
      <c r="Q55" s="11">
        <f t="shared" si="4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4"/>
      <c r="Q56" s="11">
        <f t="shared" si="4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4"/>
      <c r="Q57" s="11">
        <f t="shared" si="4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4"/>
      <c r="Q58" s="11">
        <f t="shared" si="4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4"/>
      <c r="Q59" s="11">
        <f t="shared" si="4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4"/>
      <c r="Q60" s="11">
        <f t="shared" si="4"/>
        <v>0</v>
      </c>
      <c r="R60" s="20">
        <v>0.8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4"/>
      <c r="Q61" s="11">
        <f t="shared" si="4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4">
        <v>47.625</v>
      </c>
      <c r="Q62" s="11">
        <f t="shared" si="4"/>
        <v>24.250000000000004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4"/>
      <c r="Q63" s="11">
        <f t="shared" si="4"/>
        <v>24.687500000000004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4"/>
      <c r="Q64" s="11">
        <f t="shared" si="4"/>
        <v>25.125000000000004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9" si="6">+M64+P65-N65*O65</f>
        <v>97.375</v>
      </c>
      <c r="N65" s="20">
        <f t="shared" si="3"/>
        <v>1.7499999999999996</v>
      </c>
      <c r="O65" s="20">
        <v>0.5</v>
      </c>
      <c r="P65" s="84"/>
      <c r="Q65" s="11">
        <f t="shared" ref="Q65:Q110" si="7">+(M65-L65)/2</f>
        <v>25.562500000000004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4"/>
      <c r="Q66" s="11">
        <f t="shared" si="7"/>
        <v>26.000000000000004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4"/>
      <c r="Q67" s="11">
        <f t="shared" si="7"/>
        <v>26.475000000000001</v>
      </c>
    </row>
    <row r="68" spans="11:17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84"/>
      <c r="Q68" s="11">
        <f t="shared" si="7"/>
        <v>26.95</v>
      </c>
    </row>
    <row r="69" spans="11:17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4"/>
      <c r="Q69" s="11">
        <f t="shared" si="7"/>
        <v>26.824999999999996</v>
      </c>
    </row>
    <row r="70" spans="11:17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4"/>
      <c r="Q70" s="11">
        <f t="shared" si="7"/>
        <v>26.349999999999994</v>
      </c>
    </row>
    <row r="71" spans="11:17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4"/>
      <c r="Q71" s="11">
        <f t="shared" si="7"/>
        <v>25.874999999999993</v>
      </c>
    </row>
    <row r="72" spans="11:17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4"/>
      <c r="Q72" s="11">
        <f t="shared" si="7"/>
        <v>25.36249999999999</v>
      </c>
    </row>
    <row r="73" spans="11:17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4"/>
      <c r="Q73" s="11">
        <f t="shared" si="7"/>
        <v>24.849999999999987</v>
      </c>
    </row>
    <row r="74" spans="11:17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4"/>
      <c r="Q74" s="11">
        <f t="shared" si="7"/>
        <v>24.337499999999984</v>
      </c>
    </row>
    <row r="75" spans="11:17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4"/>
      <c r="Q75" s="11">
        <f t="shared" si="7"/>
        <v>23.824999999999982</v>
      </c>
    </row>
    <row r="76" spans="11:17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4"/>
      <c r="Q76" s="11">
        <f t="shared" si="7"/>
        <v>23.312499999999979</v>
      </c>
    </row>
    <row r="77" spans="11:17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4"/>
      <c r="Q77" s="11">
        <f t="shared" si="7"/>
        <v>22.762499999999982</v>
      </c>
    </row>
    <row r="78" spans="11:17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4"/>
      <c r="Q78" s="11">
        <f t="shared" si="7"/>
        <v>22.212499999999984</v>
      </c>
    </row>
    <row r="79" spans="11:17" x14ac:dyDescent="0.25">
      <c r="K79" s="20">
        <v>38.5</v>
      </c>
      <c r="L79" s="20">
        <v>40</v>
      </c>
      <c r="M79" s="20">
        <f t="shared" si="6"/>
        <v>83.324999999999974</v>
      </c>
      <c r="N79" s="20">
        <f t="shared" si="3"/>
        <v>2.1999999999999993</v>
      </c>
      <c r="O79" s="20">
        <v>0.5</v>
      </c>
      <c r="P79" s="84"/>
      <c r="Q79" s="11">
        <f t="shared" si="7"/>
        <v>21.662499999999987</v>
      </c>
    </row>
    <row r="80" spans="11:17" x14ac:dyDescent="0.25">
      <c r="K80" s="20">
        <v>39</v>
      </c>
      <c r="L80" s="20">
        <v>40</v>
      </c>
      <c r="M80" s="20">
        <f t="shared" si="6"/>
        <v>82.22499999999998</v>
      </c>
      <c r="N80" s="20">
        <f t="shared" si="3"/>
        <v>2.1999999999999993</v>
      </c>
      <c r="O80" s="20">
        <v>0.5</v>
      </c>
      <c r="P80" s="84"/>
      <c r="Q80" s="11">
        <f t="shared" si="7"/>
        <v>21.11249999999999</v>
      </c>
    </row>
    <row r="81" spans="11:17" x14ac:dyDescent="0.25">
      <c r="K81" s="20">
        <v>39.5</v>
      </c>
      <c r="L81" s="20">
        <v>40</v>
      </c>
      <c r="M81" s="20">
        <f t="shared" si="6"/>
        <v>81.124999999999986</v>
      </c>
      <c r="N81" s="20">
        <f t="shared" si="3"/>
        <v>2.1999999999999993</v>
      </c>
      <c r="O81" s="20">
        <v>0.5</v>
      </c>
      <c r="P81" s="84"/>
      <c r="Q81" s="11">
        <f t="shared" si="7"/>
        <v>20.562499999999993</v>
      </c>
    </row>
    <row r="82" spans="11:17" x14ac:dyDescent="0.25">
      <c r="K82" s="20">
        <v>40</v>
      </c>
      <c r="L82" s="20">
        <v>40</v>
      </c>
      <c r="M82" s="20">
        <f t="shared" si="6"/>
        <v>79.949999999999989</v>
      </c>
      <c r="N82" s="20">
        <f>+N77+0.15</f>
        <v>2.3499999999999992</v>
      </c>
      <c r="O82" s="20">
        <v>0.5</v>
      </c>
      <c r="P82" s="84"/>
      <c r="Q82" s="11">
        <f t="shared" si="7"/>
        <v>19.974999999999994</v>
      </c>
    </row>
    <row r="83" spans="11:17" x14ac:dyDescent="0.25">
      <c r="K83" s="20">
        <v>40.5</v>
      </c>
      <c r="L83" s="20">
        <v>40</v>
      </c>
      <c r="M83" s="20">
        <f t="shared" si="6"/>
        <v>78.774999999999991</v>
      </c>
      <c r="N83" s="20">
        <f t="shared" ref="N83:N116" si="8">+N78+0.15</f>
        <v>2.3499999999999992</v>
      </c>
      <c r="O83" s="20">
        <v>0.5</v>
      </c>
      <c r="P83" s="84"/>
      <c r="Q83" s="11">
        <f t="shared" si="7"/>
        <v>19.387499999999996</v>
      </c>
    </row>
    <row r="84" spans="11:17" x14ac:dyDescent="0.25">
      <c r="K84" s="20">
        <v>41</v>
      </c>
      <c r="L84" s="20">
        <v>40</v>
      </c>
      <c r="M84" s="20">
        <f t="shared" si="6"/>
        <v>77.599999999999994</v>
      </c>
      <c r="N84" s="20">
        <f t="shared" si="8"/>
        <v>2.3499999999999992</v>
      </c>
      <c r="O84" s="20">
        <v>0.5</v>
      </c>
      <c r="P84" s="84"/>
      <c r="Q84" s="11">
        <f t="shared" si="7"/>
        <v>18.799999999999997</v>
      </c>
    </row>
    <row r="85" spans="11:17" x14ac:dyDescent="0.25">
      <c r="K85" s="20">
        <v>41.5</v>
      </c>
      <c r="L85" s="20">
        <v>40</v>
      </c>
      <c r="M85" s="20">
        <f t="shared" si="6"/>
        <v>76.424999999999997</v>
      </c>
      <c r="N85" s="20">
        <f t="shared" si="8"/>
        <v>2.3499999999999992</v>
      </c>
      <c r="O85" s="20">
        <v>0.5</v>
      </c>
      <c r="P85" s="84"/>
      <c r="Q85" s="11">
        <f t="shared" si="7"/>
        <v>18.212499999999999</v>
      </c>
    </row>
    <row r="86" spans="11:17" x14ac:dyDescent="0.25">
      <c r="K86" s="20">
        <v>42</v>
      </c>
      <c r="L86" s="20">
        <v>40</v>
      </c>
      <c r="M86" s="20">
        <f t="shared" si="6"/>
        <v>75.25</v>
      </c>
      <c r="N86" s="20">
        <f t="shared" si="8"/>
        <v>2.3499999999999992</v>
      </c>
      <c r="O86" s="20">
        <v>0.5</v>
      </c>
      <c r="P86" s="84"/>
      <c r="Q86" s="11">
        <f t="shared" si="7"/>
        <v>17.625</v>
      </c>
    </row>
    <row r="87" spans="11:17" x14ac:dyDescent="0.25">
      <c r="K87" s="20">
        <v>42.5</v>
      </c>
      <c r="L87" s="20">
        <v>40</v>
      </c>
      <c r="M87" s="20">
        <f t="shared" si="6"/>
        <v>74</v>
      </c>
      <c r="N87" s="20">
        <f>+N82+0.15</f>
        <v>2.4999999999999991</v>
      </c>
      <c r="O87" s="20">
        <v>0.5</v>
      </c>
      <c r="P87" s="84"/>
      <c r="Q87" s="11">
        <f t="shared" si="7"/>
        <v>17</v>
      </c>
    </row>
    <row r="88" spans="11:17" x14ac:dyDescent="0.25">
      <c r="K88" s="20">
        <v>43</v>
      </c>
      <c r="L88" s="20">
        <v>40</v>
      </c>
      <c r="M88" s="20">
        <f t="shared" si="6"/>
        <v>72</v>
      </c>
      <c r="N88" s="20">
        <f t="shared" si="8"/>
        <v>2.4999999999999991</v>
      </c>
      <c r="O88" s="20">
        <v>0.8</v>
      </c>
      <c r="P88" s="84"/>
      <c r="Q88" s="11">
        <f t="shared" si="7"/>
        <v>16</v>
      </c>
    </row>
    <row r="89" spans="11:17" x14ac:dyDescent="0.25">
      <c r="K89" s="20">
        <v>43.5</v>
      </c>
      <c r="L89" s="20">
        <v>40</v>
      </c>
      <c r="M89" s="20">
        <f t="shared" si="6"/>
        <v>69.5</v>
      </c>
      <c r="N89" s="20">
        <f t="shared" si="8"/>
        <v>2.4999999999999991</v>
      </c>
      <c r="O89" s="20">
        <v>1</v>
      </c>
      <c r="P89" s="84"/>
      <c r="Q89" s="11">
        <f t="shared" si="7"/>
        <v>14.75</v>
      </c>
    </row>
    <row r="90" spans="11:17" x14ac:dyDescent="0.25">
      <c r="K90" s="20">
        <v>44</v>
      </c>
      <c r="L90" s="20">
        <v>40</v>
      </c>
      <c r="M90" s="20">
        <f t="shared" si="6"/>
        <v>67</v>
      </c>
      <c r="N90" s="20">
        <f t="shared" si="8"/>
        <v>2.4999999999999991</v>
      </c>
      <c r="O90" s="20">
        <v>1</v>
      </c>
      <c r="P90" s="84"/>
      <c r="Q90" s="11">
        <f t="shared" si="7"/>
        <v>13.5</v>
      </c>
    </row>
    <row r="91" spans="11:17" x14ac:dyDescent="0.25">
      <c r="K91" s="20">
        <v>44.5</v>
      </c>
      <c r="L91" s="20">
        <v>40</v>
      </c>
      <c r="M91" s="20">
        <f t="shared" si="6"/>
        <v>64.5</v>
      </c>
      <c r="N91" s="20">
        <f t="shared" si="8"/>
        <v>2.4999999999999991</v>
      </c>
      <c r="O91" s="20">
        <v>1</v>
      </c>
      <c r="P91" s="84"/>
      <c r="Q91" s="11">
        <f t="shared" si="7"/>
        <v>12.25</v>
      </c>
    </row>
    <row r="92" spans="11:17" x14ac:dyDescent="0.25">
      <c r="K92" s="20">
        <v>45</v>
      </c>
      <c r="L92" s="20">
        <v>40</v>
      </c>
      <c r="M92" s="20">
        <f t="shared" si="6"/>
        <v>61.85</v>
      </c>
      <c r="N92" s="20">
        <f>+N87+0.15</f>
        <v>2.649999999999999</v>
      </c>
      <c r="O92" s="20">
        <v>1</v>
      </c>
      <c r="P92" s="84"/>
      <c r="Q92" s="11">
        <f t="shared" si="7"/>
        <v>10.925000000000001</v>
      </c>
    </row>
    <row r="93" spans="11:17" x14ac:dyDescent="0.25">
      <c r="K93" s="20">
        <v>45.5</v>
      </c>
      <c r="L93" s="20">
        <v>40</v>
      </c>
      <c r="M93" s="20">
        <f t="shared" si="6"/>
        <v>59.2</v>
      </c>
      <c r="N93" s="20">
        <f t="shared" si="8"/>
        <v>2.649999999999999</v>
      </c>
      <c r="O93" s="20">
        <v>1</v>
      </c>
      <c r="P93" s="84"/>
      <c r="Q93" s="11">
        <f t="shared" si="7"/>
        <v>9.6000000000000014</v>
      </c>
    </row>
    <row r="94" spans="11:17" x14ac:dyDescent="0.25">
      <c r="K94" s="20">
        <v>46</v>
      </c>
      <c r="L94" s="20">
        <v>40</v>
      </c>
      <c r="M94" s="20">
        <f t="shared" si="6"/>
        <v>56.550000000000004</v>
      </c>
      <c r="N94" s="20">
        <f t="shared" si="8"/>
        <v>2.649999999999999</v>
      </c>
      <c r="O94" s="20">
        <v>1</v>
      </c>
      <c r="P94" s="84"/>
      <c r="Q94" s="11">
        <f t="shared" si="7"/>
        <v>8.2750000000000021</v>
      </c>
    </row>
    <row r="95" spans="11:17" x14ac:dyDescent="0.25">
      <c r="K95" s="20">
        <v>46.5</v>
      </c>
      <c r="L95" s="20">
        <v>40</v>
      </c>
      <c r="M95" s="20">
        <f t="shared" si="6"/>
        <v>53.900000000000006</v>
      </c>
      <c r="N95" s="20">
        <f t="shared" si="8"/>
        <v>2.649999999999999</v>
      </c>
      <c r="O95" s="20">
        <v>1</v>
      </c>
      <c r="P95" s="84"/>
      <c r="Q95" s="11">
        <f t="shared" si="7"/>
        <v>6.9500000000000028</v>
      </c>
    </row>
    <row r="96" spans="11:17" x14ac:dyDescent="0.25">
      <c r="K96" s="20">
        <v>47</v>
      </c>
      <c r="L96" s="20">
        <v>40</v>
      </c>
      <c r="M96" s="20">
        <f t="shared" si="6"/>
        <v>51.250000000000007</v>
      </c>
      <c r="N96" s="20">
        <f t="shared" si="8"/>
        <v>2.649999999999999</v>
      </c>
      <c r="O96" s="20">
        <v>1</v>
      </c>
      <c r="P96" s="84"/>
      <c r="Q96" s="11">
        <f t="shared" si="7"/>
        <v>5.6250000000000036</v>
      </c>
    </row>
    <row r="97" spans="11:17" x14ac:dyDescent="0.25">
      <c r="K97" s="20">
        <v>47.5</v>
      </c>
      <c r="L97" s="20">
        <v>40</v>
      </c>
      <c r="M97" s="20">
        <f t="shared" si="6"/>
        <v>48.45000000000001</v>
      </c>
      <c r="N97" s="20">
        <f>+N92+0.15</f>
        <v>2.7999999999999989</v>
      </c>
      <c r="O97" s="20">
        <v>1</v>
      </c>
      <c r="P97" s="84"/>
      <c r="Q97" s="11">
        <f t="shared" si="7"/>
        <v>4.225000000000005</v>
      </c>
    </row>
    <row r="98" spans="11:17" x14ac:dyDescent="0.25">
      <c r="K98" s="20">
        <v>48</v>
      </c>
      <c r="L98" s="20">
        <v>40</v>
      </c>
      <c r="M98" s="20">
        <f t="shared" si="6"/>
        <v>45.650000000000013</v>
      </c>
      <c r="N98" s="20">
        <f t="shared" si="8"/>
        <v>2.7999999999999989</v>
      </c>
      <c r="O98" s="20">
        <v>1</v>
      </c>
      <c r="P98" s="84"/>
      <c r="Q98" s="11">
        <f t="shared" si="7"/>
        <v>2.8250000000000064</v>
      </c>
    </row>
    <row r="99" spans="11:17" x14ac:dyDescent="0.25">
      <c r="K99" s="20">
        <v>48.5</v>
      </c>
      <c r="L99" s="20">
        <v>40</v>
      </c>
      <c r="M99" s="20">
        <f t="shared" si="6"/>
        <v>42.850000000000016</v>
      </c>
      <c r="N99" s="20">
        <f t="shared" si="8"/>
        <v>2.7999999999999989</v>
      </c>
      <c r="O99" s="20">
        <v>1</v>
      </c>
      <c r="P99" s="84"/>
      <c r="Q99" s="11">
        <f t="shared" si="7"/>
        <v>1.4250000000000078</v>
      </c>
    </row>
    <row r="100" spans="11:17" x14ac:dyDescent="0.25">
      <c r="K100" s="20">
        <v>49</v>
      </c>
      <c r="L100" s="20">
        <v>40</v>
      </c>
      <c r="M100" s="20">
        <f t="shared" si="6"/>
        <v>40.050000000000018</v>
      </c>
      <c r="N100" s="20">
        <f t="shared" si="8"/>
        <v>2.7999999999999989</v>
      </c>
      <c r="O100" s="20">
        <v>1</v>
      </c>
      <c r="P100" s="84"/>
      <c r="Q100" s="11">
        <f t="shared" si="7"/>
        <v>2.5000000000009237E-2</v>
      </c>
    </row>
    <row r="101" spans="11:17" x14ac:dyDescent="0.25">
      <c r="K101" s="20">
        <v>49.5</v>
      </c>
      <c r="L101" s="20">
        <v>40</v>
      </c>
      <c r="M101" s="20">
        <f t="shared" si="6"/>
        <v>37.250000000000021</v>
      </c>
      <c r="N101" s="20">
        <f t="shared" si="8"/>
        <v>2.7999999999999989</v>
      </c>
      <c r="O101" s="20">
        <v>1</v>
      </c>
      <c r="P101" s="84"/>
      <c r="Q101" s="11">
        <f t="shared" si="7"/>
        <v>-1.3749999999999893</v>
      </c>
    </row>
    <row r="102" spans="11:17" x14ac:dyDescent="0.25">
      <c r="K102" s="20">
        <v>50</v>
      </c>
      <c r="L102" s="20">
        <v>40</v>
      </c>
      <c r="M102" s="20">
        <f t="shared" si="6"/>
        <v>34.300000000000026</v>
      </c>
      <c r="N102" s="20">
        <f>+N97+0.15</f>
        <v>2.9499999999999988</v>
      </c>
      <c r="O102" s="20">
        <v>1</v>
      </c>
      <c r="P102" s="84"/>
      <c r="Q102" s="11">
        <f t="shared" si="7"/>
        <v>-2.8499999999999872</v>
      </c>
    </row>
    <row r="103" spans="11:17" x14ac:dyDescent="0.25">
      <c r="K103" s="20">
        <v>50.5</v>
      </c>
      <c r="L103" s="20">
        <v>40</v>
      </c>
      <c r="M103" s="20">
        <f t="shared" si="6"/>
        <v>31.350000000000026</v>
      </c>
      <c r="N103" s="20">
        <f t="shared" si="8"/>
        <v>2.9499999999999988</v>
      </c>
      <c r="O103" s="20">
        <v>1</v>
      </c>
      <c r="P103" s="84"/>
      <c r="Q103" s="11">
        <f t="shared" si="7"/>
        <v>-4.3249999999999869</v>
      </c>
    </row>
    <row r="104" spans="11:17" x14ac:dyDescent="0.25">
      <c r="K104" s="20">
        <v>50.5</v>
      </c>
      <c r="L104" s="20">
        <v>40</v>
      </c>
      <c r="M104" s="20">
        <f t="shared" si="6"/>
        <v>28.400000000000027</v>
      </c>
      <c r="N104" s="20">
        <f t="shared" si="8"/>
        <v>2.9499999999999988</v>
      </c>
      <c r="O104" s="20">
        <v>1</v>
      </c>
      <c r="P104" s="84"/>
      <c r="Q104" s="11">
        <f t="shared" si="7"/>
        <v>-5.7999999999999865</v>
      </c>
    </row>
    <row r="105" spans="11:17" x14ac:dyDescent="0.25">
      <c r="K105" s="20">
        <v>50.5</v>
      </c>
      <c r="L105" s="20">
        <v>40</v>
      </c>
      <c r="M105" s="20">
        <f t="shared" si="6"/>
        <v>25.450000000000028</v>
      </c>
      <c r="N105" s="20">
        <f t="shared" si="8"/>
        <v>2.9499999999999988</v>
      </c>
      <c r="O105" s="20">
        <v>1</v>
      </c>
      <c r="P105" s="84"/>
      <c r="Q105" s="11">
        <f t="shared" si="7"/>
        <v>-7.2749999999999861</v>
      </c>
    </row>
    <row r="106" spans="11:17" x14ac:dyDescent="0.25">
      <c r="K106" s="20">
        <v>50.5</v>
      </c>
      <c r="L106" s="20">
        <v>40</v>
      </c>
      <c r="M106" s="20">
        <f t="shared" si="6"/>
        <v>22.500000000000028</v>
      </c>
      <c r="N106" s="20">
        <f t="shared" si="8"/>
        <v>2.9499999999999988</v>
      </c>
      <c r="O106" s="20">
        <v>1</v>
      </c>
      <c r="P106" s="84"/>
      <c r="Q106" s="11">
        <f t="shared" si="7"/>
        <v>-8.7499999999999858</v>
      </c>
    </row>
    <row r="107" spans="11:17" x14ac:dyDescent="0.25">
      <c r="K107" s="20">
        <v>50.5</v>
      </c>
      <c r="L107" s="20">
        <v>40</v>
      </c>
      <c r="M107" s="20">
        <f t="shared" si="6"/>
        <v>19.400000000000031</v>
      </c>
      <c r="N107" s="20">
        <f>+N102+0.15</f>
        <v>3.0999999999999988</v>
      </c>
      <c r="O107" s="20">
        <v>1</v>
      </c>
      <c r="P107" s="84"/>
      <c r="Q107" s="11">
        <f t="shared" si="7"/>
        <v>-10.299999999999985</v>
      </c>
    </row>
    <row r="108" spans="11:17" x14ac:dyDescent="0.25">
      <c r="K108" s="20">
        <v>50.5</v>
      </c>
      <c r="L108" s="20">
        <v>40</v>
      </c>
      <c r="M108" s="20">
        <f t="shared" si="6"/>
        <v>16.300000000000033</v>
      </c>
      <c r="N108" s="20">
        <f t="shared" si="8"/>
        <v>3.0999999999999988</v>
      </c>
      <c r="O108" s="20">
        <v>1</v>
      </c>
      <c r="P108" s="84"/>
      <c r="Q108" s="11">
        <f t="shared" si="7"/>
        <v>-11.849999999999984</v>
      </c>
    </row>
    <row r="109" spans="11:17" x14ac:dyDescent="0.25">
      <c r="K109" s="20">
        <v>50.5</v>
      </c>
      <c r="L109" s="20">
        <v>40</v>
      </c>
      <c r="M109" s="20">
        <f t="shared" si="6"/>
        <v>13.200000000000035</v>
      </c>
      <c r="N109" s="20">
        <f t="shared" si="8"/>
        <v>3.0999999999999988</v>
      </c>
      <c r="O109" s="20">
        <v>1</v>
      </c>
      <c r="P109" s="5"/>
      <c r="Q109" s="11">
        <f t="shared" si="7"/>
        <v>-13.399999999999983</v>
      </c>
    </row>
    <row r="110" spans="11:17" x14ac:dyDescent="0.25">
      <c r="N110" s="20">
        <f t="shared" si="8"/>
        <v>3.0999999999999988</v>
      </c>
      <c r="Q110" s="11">
        <f t="shared" si="7"/>
        <v>0</v>
      </c>
    </row>
    <row r="111" spans="11:17" x14ac:dyDescent="0.25">
      <c r="N111" s="20">
        <f t="shared" si="8"/>
        <v>3.0999999999999988</v>
      </c>
    </row>
    <row r="112" spans="11:17" x14ac:dyDescent="0.25">
      <c r="N112" s="20">
        <f>+N107+0.15</f>
        <v>3.2499999999999987</v>
      </c>
    </row>
    <row r="113" spans="14:14" x14ac:dyDescent="0.25">
      <c r="N113" s="20">
        <f t="shared" si="8"/>
        <v>3.2499999999999987</v>
      </c>
    </row>
    <row r="114" spans="14:14" x14ac:dyDescent="0.25">
      <c r="N114" s="20">
        <f t="shared" si="8"/>
        <v>3.2499999999999987</v>
      </c>
    </row>
    <row r="115" spans="14:14" x14ac:dyDescent="0.25">
      <c r="N115" s="20">
        <f t="shared" si="8"/>
        <v>3.2499999999999987</v>
      </c>
    </row>
    <row r="116" spans="14:14" x14ac:dyDescent="0.25">
      <c r="N116" s="20">
        <f t="shared" si="8"/>
        <v>3.2499999999999987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90" zoomScaleNormal="90" workbookViewId="0">
      <selection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" style="20" customWidth="1"/>
    <col min="13" max="13" width="8.285156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51</v>
      </c>
      <c r="H1" s="2" t="s">
        <v>27</v>
      </c>
      <c r="I1" s="2" t="s">
        <v>158</v>
      </c>
      <c r="K1" s="20" t="s">
        <v>0</v>
      </c>
      <c r="L1" s="12" t="s">
        <v>129</v>
      </c>
      <c r="M1" s="20" t="s">
        <v>157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11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5"/>
      <c r="Q11" s="11">
        <f t="shared" si="0"/>
        <v>0</v>
      </c>
      <c r="R11" s="20">
        <v>0.5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5"/>
      <c r="Q12" s="11">
        <f t="shared" si="0"/>
        <v>0</v>
      </c>
      <c r="R12" s="20">
        <v>0.5</v>
      </c>
    </row>
    <row r="13" spans="1:18" x14ac:dyDescent="0.25">
      <c r="A13" s="11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20">
        <v>0</v>
      </c>
      <c r="G13" s="20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5"/>
      <c r="Q13" s="11">
        <f t="shared" si="0"/>
        <v>0</v>
      </c>
      <c r="R13" s="20">
        <v>0.5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20">
        <v>0</v>
      </c>
      <c r="G14" s="20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5"/>
      <c r="Q14" s="11">
        <f t="shared" si="0"/>
        <v>0</v>
      </c>
      <c r="R14" s="20">
        <v>0.5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5"/>
      <c r="Q15" s="11">
        <f t="shared" si="0"/>
        <v>0</v>
      </c>
      <c r="R15" s="20">
        <v>0.5</v>
      </c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5"/>
      <c r="Q16" s="11">
        <f t="shared" si="0"/>
        <v>0</v>
      </c>
      <c r="R16" s="20">
        <v>0.5</v>
      </c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5"/>
      <c r="Q17" s="11">
        <f t="shared" si="0"/>
        <v>0</v>
      </c>
      <c r="R17" s="20">
        <v>0.5</v>
      </c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4"/>
      <c r="Q18" s="11">
        <f t="shared" si="0"/>
        <v>0</v>
      </c>
      <c r="R18" s="20"/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/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/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/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/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/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/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/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/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/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/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/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R30" s="20"/>
      <c r="T30" s="20" t="s">
        <v>30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R31" s="20"/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20">
        <v>0</v>
      </c>
      <c r="G32" s="20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/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9">
        <v>415</v>
      </c>
      <c r="G34" s="73" t="s">
        <v>24</v>
      </c>
      <c r="H34" s="16">
        <v>100</v>
      </c>
      <c r="I34" s="9">
        <v>6.4</v>
      </c>
      <c r="J34" s="20" t="s">
        <v>61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489.4</v>
      </c>
      <c r="G36" s="73" t="s">
        <v>24</v>
      </c>
      <c r="H36" s="16">
        <v>100</v>
      </c>
      <c r="I36" s="9">
        <v>8</v>
      </c>
      <c r="J36" s="20" t="s">
        <v>61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567.29999999999995</v>
      </c>
      <c r="G37" s="73" t="s">
        <v>24</v>
      </c>
      <c r="H37" s="16">
        <v>100</v>
      </c>
      <c r="I37" s="9">
        <v>10.4</v>
      </c>
      <c r="J37" s="20" t="s">
        <v>61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622.20000000000005</v>
      </c>
      <c r="G38" s="73" t="s">
        <v>24</v>
      </c>
      <c r="H38" s="16">
        <v>100</v>
      </c>
      <c r="I38" s="9">
        <v>14.5</v>
      </c>
      <c r="J38" s="20" t="s">
        <v>61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4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4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4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4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4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4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4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4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4"/>
      <c r="Q51" s="11">
        <f t="shared" si="4"/>
        <v>0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4"/>
      <c r="Q52" s="11">
        <f t="shared" si="4"/>
        <v>0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4"/>
      <c r="Q53" s="11">
        <f t="shared" si="4"/>
        <v>0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4"/>
      <c r="Q54" s="11">
        <f t="shared" si="4"/>
        <v>0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4"/>
      <c r="Q55" s="11">
        <f t="shared" si="4"/>
        <v>0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4"/>
      <c r="Q56" s="11">
        <f t="shared" si="4"/>
        <v>0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4"/>
      <c r="Q57" s="11">
        <f t="shared" si="4"/>
        <v>0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4"/>
      <c r="Q58" s="11">
        <f t="shared" si="4"/>
        <v>0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4"/>
      <c r="Q59" s="11">
        <f t="shared" si="4"/>
        <v>0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4"/>
      <c r="Q60" s="11">
        <f t="shared" si="4"/>
        <v>0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4"/>
      <c r="Q61" s="11">
        <f t="shared" si="4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4">
        <v>47.625</v>
      </c>
      <c r="Q62" s="11">
        <f t="shared" si="4"/>
        <v>24.250000000000004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4"/>
      <c r="Q63" s="11">
        <f t="shared" si="4"/>
        <v>24.687500000000004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4"/>
      <c r="Q64" s="11">
        <f t="shared" si="4"/>
        <v>25.125000000000004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4" si="6">+M64+P65-N65*O65</f>
        <v>97.375</v>
      </c>
      <c r="N65" s="20">
        <f t="shared" si="3"/>
        <v>1.7499999999999996</v>
      </c>
      <c r="O65" s="20">
        <v>0.5</v>
      </c>
      <c r="P65" s="84"/>
      <c r="Q65" s="11">
        <f t="shared" ref="Q65:Q123" si="7">+(M65-L65)/2</f>
        <v>25.562500000000004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4"/>
      <c r="Q66" s="11">
        <f t="shared" si="7"/>
        <v>26.000000000000004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4"/>
      <c r="Q67" s="11">
        <f t="shared" si="7"/>
        <v>26.475000000000001</v>
      </c>
    </row>
    <row r="68" spans="11:17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73"/>
      <c r="Q68" s="11">
        <f t="shared" si="7"/>
        <v>26.95</v>
      </c>
    </row>
    <row r="69" spans="11:17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4"/>
      <c r="Q69" s="11">
        <f t="shared" si="7"/>
        <v>26.824999999999996</v>
      </c>
    </row>
    <row r="70" spans="11:17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4"/>
      <c r="Q70" s="11">
        <f t="shared" si="7"/>
        <v>26.349999999999994</v>
      </c>
    </row>
    <row r="71" spans="11:17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4"/>
      <c r="Q71" s="11">
        <f t="shared" si="7"/>
        <v>25.874999999999993</v>
      </c>
    </row>
    <row r="72" spans="11:17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4"/>
      <c r="Q72" s="11">
        <f t="shared" si="7"/>
        <v>25.36249999999999</v>
      </c>
    </row>
    <row r="73" spans="11:17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4"/>
      <c r="Q73" s="11">
        <f t="shared" si="7"/>
        <v>24.849999999999987</v>
      </c>
    </row>
    <row r="74" spans="11:17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4"/>
      <c r="Q74" s="11">
        <f t="shared" si="7"/>
        <v>24.337499999999984</v>
      </c>
    </row>
    <row r="75" spans="11:17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4"/>
      <c r="Q75" s="11">
        <f t="shared" si="7"/>
        <v>23.824999999999982</v>
      </c>
    </row>
    <row r="76" spans="11:17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4"/>
      <c r="Q76" s="11">
        <f t="shared" si="7"/>
        <v>23.312499999999979</v>
      </c>
    </row>
    <row r="77" spans="11:17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4"/>
      <c r="Q77" s="11">
        <f t="shared" si="7"/>
        <v>22.762499999999982</v>
      </c>
    </row>
    <row r="78" spans="11:17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4"/>
      <c r="Q78" s="11">
        <f t="shared" si="7"/>
        <v>22.212499999999984</v>
      </c>
    </row>
    <row r="79" spans="11:17" x14ac:dyDescent="0.25">
      <c r="K79" s="20">
        <v>38.5</v>
      </c>
      <c r="L79" s="20">
        <v>40</v>
      </c>
      <c r="M79" s="20">
        <f t="shared" si="6"/>
        <v>82.224999999999966</v>
      </c>
      <c r="N79" s="20">
        <f t="shared" si="3"/>
        <v>2.1999999999999993</v>
      </c>
      <c r="O79" s="20">
        <v>1</v>
      </c>
      <c r="P79" s="84"/>
      <c r="Q79" s="11">
        <f t="shared" si="7"/>
        <v>21.112499999999983</v>
      </c>
    </row>
    <row r="80" spans="11:17" x14ac:dyDescent="0.25">
      <c r="K80" s="20">
        <v>39</v>
      </c>
      <c r="L80" s="20">
        <v>40</v>
      </c>
      <c r="M80" s="20">
        <f t="shared" si="6"/>
        <v>80.024999999999963</v>
      </c>
      <c r="N80" s="20">
        <f t="shared" si="3"/>
        <v>2.1999999999999993</v>
      </c>
      <c r="O80" s="20">
        <v>1</v>
      </c>
      <c r="P80" s="84"/>
      <c r="Q80" s="11">
        <f t="shared" si="7"/>
        <v>20.012499999999982</v>
      </c>
    </row>
    <row r="81" spans="11:17" x14ac:dyDescent="0.25">
      <c r="K81" s="20">
        <v>39.5</v>
      </c>
      <c r="L81" s="20">
        <v>40</v>
      </c>
      <c r="M81" s="20">
        <f t="shared" si="6"/>
        <v>77.82499999999996</v>
      </c>
      <c r="N81" s="20">
        <f t="shared" si="3"/>
        <v>2.1999999999999993</v>
      </c>
      <c r="O81" s="20">
        <v>1</v>
      </c>
      <c r="P81" s="84"/>
      <c r="Q81" s="11">
        <f t="shared" si="7"/>
        <v>18.91249999999998</v>
      </c>
    </row>
    <row r="82" spans="11:17" x14ac:dyDescent="0.25">
      <c r="K82" s="20">
        <v>40</v>
      </c>
      <c r="L82" s="20">
        <v>40</v>
      </c>
      <c r="M82" s="20">
        <f t="shared" si="6"/>
        <v>75.474999999999966</v>
      </c>
      <c r="N82" s="20">
        <f>+N77+0.15</f>
        <v>2.3499999999999992</v>
      </c>
      <c r="O82" s="20">
        <v>1</v>
      </c>
      <c r="P82" s="84"/>
      <c r="Q82" s="11">
        <f t="shared" si="7"/>
        <v>17.737499999999983</v>
      </c>
    </row>
    <row r="83" spans="11:17" x14ac:dyDescent="0.25">
      <c r="K83" s="20">
        <v>40.5</v>
      </c>
      <c r="L83" s="20">
        <v>40</v>
      </c>
      <c r="M83" s="20">
        <f t="shared" si="6"/>
        <v>73.124999999999972</v>
      </c>
      <c r="N83" s="20">
        <f t="shared" ref="N83:N106" si="8">+N78+0.15</f>
        <v>2.3499999999999992</v>
      </c>
      <c r="O83" s="20">
        <v>1</v>
      </c>
      <c r="P83" s="84"/>
      <c r="Q83" s="11">
        <f t="shared" si="7"/>
        <v>16.562499999999986</v>
      </c>
    </row>
    <row r="84" spans="11:17" x14ac:dyDescent="0.25">
      <c r="K84" s="20">
        <v>41</v>
      </c>
      <c r="L84" s="20">
        <v>40</v>
      </c>
      <c r="M84" s="20">
        <f t="shared" si="6"/>
        <v>70.774999999999977</v>
      </c>
      <c r="N84" s="20">
        <f t="shared" si="8"/>
        <v>2.3499999999999992</v>
      </c>
      <c r="O84" s="20">
        <v>1</v>
      </c>
      <c r="P84" s="84"/>
      <c r="Q84" s="11">
        <f t="shared" si="7"/>
        <v>15.387499999999989</v>
      </c>
    </row>
    <row r="85" spans="11:17" x14ac:dyDescent="0.25">
      <c r="K85" s="20">
        <v>41.5</v>
      </c>
      <c r="L85" s="20">
        <v>40</v>
      </c>
      <c r="M85" s="20">
        <f t="shared" si="6"/>
        <v>68.424999999999983</v>
      </c>
      <c r="N85" s="20">
        <f t="shared" si="8"/>
        <v>2.3499999999999992</v>
      </c>
      <c r="O85" s="20">
        <v>1</v>
      </c>
      <c r="P85" s="84"/>
      <c r="Q85" s="11">
        <f t="shared" si="7"/>
        <v>14.212499999999991</v>
      </c>
    </row>
    <row r="86" spans="11:17" x14ac:dyDescent="0.25">
      <c r="K86" s="20">
        <v>42</v>
      </c>
      <c r="L86" s="20">
        <v>40</v>
      </c>
      <c r="M86" s="20">
        <f t="shared" si="6"/>
        <v>66.074999999999989</v>
      </c>
      <c r="N86" s="20">
        <f t="shared" si="8"/>
        <v>2.3499999999999992</v>
      </c>
      <c r="O86" s="20">
        <v>1</v>
      </c>
      <c r="P86" s="84"/>
      <c r="Q86" s="11">
        <f t="shared" si="7"/>
        <v>13.037499999999994</v>
      </c>
    </row>
    <row r="87" spans="11:17" x14ac:dyDescent="0.25">
      <c r="K87" s="20">
        <v>42.5</v>
      </c>
      <c r="L87" s="20">
        <v>40</v>
      </c>
      <c r="M87" s="20">
        <f t="shared" si="6"/>
        <v>63.574999999999989</v>
      </c>
      <c r="N87" s="20">
        <f>+N82+0.15</f>
        <v>2.4999999999999991</v>
      </c>
      <c r="O87" s="20">
        <v>1</v>
      </c>
      <c r="P87" s="84"/>
      <c r="Q87" s="11">
        <f t="shared" si="7"/>
        <v>11.787499999999994</v>
      </c>
    </row>
    <row r="88" spans="11:17" x14ac:dyDescent="0.25">
      <c r="K88" s="20">
        <v>43</v>
      </c>
      <c r="L88" s="20">
        <v>40</v>
      </c>
      <c r="M88" s="20">
        <f t="shared" si="6"/>
        <v>61.074999999999989</v>
      </c>
      <c r="N88" s="20">
        <f t="shared" si="8"/>
        <v>2.4999999999999991</v>
      </c>
      <c r="O88" s="20">
        <v>1</v>
      </c>
      <c r="P88" s="84"/>
      <c r="Q88" s="11">
        <f t="shared" si="7"/>
        <v>10.537499999999994</v>
      </c>
    </row>
    <row r="89" spans="11:17" x14ac:dyDescent="0.25">
      <c r="K89" s="20">
        <v>43.5</v>
      </c>
      <c r="L89" s="20">
        <v>40</v>
      </c>
      <c r="M89" s="20">
        <f t="shared" si="6"/>
        <v>58.574999999999989</v>
      </c>
      <c r="N89" s="20">
        <f t="shared" si="8"/>
        <v>2.4999999999999991</v>
      </c>
      <c r="O89" s="20">
        <v>1</v>
      </c>
      <c r="P89" s="84"/>
      <c r="Q89" s="11">
        <f t="shared" si="7"/>
        <v>9.2874999999999943</v>
      </c>
    </row>
    <row r="90" spans="11:17" x14ac:dyDescent="0.25">
      <c r="K90" s="20">
        <v>44</v>
      </c>
      <c r="L90" s="20">
        <v>40</v>
      </c>
      <c r="M90" s="20">
        <f t="shared" si="6"/>
        <v>56.074999999999989</v>
      </c>
      <c r="N90" s="20">
        <f t="shared" si="8"/>
        <v>2.4999999999999991</v>
      </c>
      <c r="O90" s="20">
        <v>1</v>
      </c>
      <c r="P90" s="84"/>
      <c r="Q90" s="11">
        <f t="shared" si="7"/>
        <v>8.0374999999999943</v>
      </c>
    </row>
    <row r="91" spans="11:17" x14ac:dyDescent="0.25">
      <c r="K91" s="20">
        <v>44.5</v>
      </c>
      <c r="L91" s="20">
        <v>40</v>
      </c>
      <c r="M91" s="20">
        <f t="shared" si="6"/>
        <v>53.574999999999989</v>
      </c>
      <c r="N91" s="20">
        <f t="shared" si="8"/>
        <v>2.4999999999999991</v>
      </c>
      <c r="O91" s="20">
        <v>1</v>
      </c>
      <c r="P91" s="84"/>
      <c r="Q91" s="11">
        <f t="shared" si="7"/>
        <v>6.7874999999999943</v>
      </c>
    </row>
    <row r="92" spans="11:17" x14ac:dyDescent="0.25">
      <c r="K92" s="20">
        <v>45</v>
      </c>
      <c r="L92" s="20">
        <v>40</v>
      </c>
      <c r="M92" s="20">
        <f t="shared" si="6"/>
        <v>50.92499999999999</v>
      </c>
      <c r="N92" s="20">
        <f>+N87+0.15</f>
        <v>2.649999999999999</v>
      </c>
      <c r="O92" s="20">
        <v>1</v>
      </c>
      <c r="P92" s="84"/>
      <c r="Q92" s="11">
        <f t="shared" si="7"/>
        <v>5.462499999999995</v>
      </c>
    </row>
    <row r="93" spans="11:17" x14ac:dyDescent="0.25">
      <c r="K93" s="20">
        <v>45.5</v>
      </c>
      <c r="L93" s="20">
        <v>40</v>
      </c>
      <c r="M93" s="20">
        <f t="shared" si="6"/>
        <v>48.274999999999991</v>
      </c>
      <c r="N93" s="20">
        <f t="shared" si="8"/>
        <v>2.649999999999999</v>
      </c>
      <c r="O93" s="20">
        <v>1</v>
      </c>
      <c r="P93" s="84"/>
      <c r="Q93" s="11">
        <f t="shared" si="7"/>
        <v>4.1374999999999957</v>
      </c>
    </row>
    <row r="94" spans="11:17" x14ac:dyDescent="0.25">
      <c r="K94" s="20">
        <v>46</v>
      </c>
      <c r="L94" s="20">
        <v>40</v>
      </c>
      <c r="M94" s="20">
        <f t="shared" si="6"/>
        <v>45.624999999999993</v>
      </c>
      <c r="N94" s="20">
        <f t="shared" si="8"/>
        <v>2.649999999999999</v>
      </c>
      <c r="O94" s="20">
        <v>1</v>
      </c>
      <c r="P94" s="84"/>
      <c r="Q94" s="11">
        <f t="shared" si="7"/>
        <v>2.8124999999999964</v>
      </c>
    </row>
    <row r="95" spans="11:17" x14ac:dyDescent="0.25">
      <c r="K95" s="20">
        <v>46.5</v>
      </c>
      <c r="L95" s="20">
        <v>40</v>
      </c>
      <c r="M95" s="20">
        <f t="shared" si="6"/>
        <v>42.974999999999994</v>
      </c>
      <c r="N95" s="20">
        <f t="shared" si="8"/>
        <v>2.649999999999999</v>
      </c>
      <c r="O95" s="20">
        <v>1</v>
      </c>
      <c r="P95" s="84"/>
      <c r="Q95" s="11">
        <f t="shared" si="7"/>
        <v>1.4874999999999972</v>
      </c>
    </row>
    <row r="96" spans="11:17" x14ac:dyDescent="0.25">
      <c r="K96" s="20">
        <v>47</v>
      </c>
      <c r="L96" s="20">
        <v>40</v>
      </c>
      <c r="M96" s="20">
        <f t="shared" si="6"/>
        <v>40.324999999999996</v>
      </c>
      <c r="N96" s="20">
        <f t="shared" si="8"/>
        <v>2.649999999999999</v>
      </c>
      <c r="O96" s="20">
        <v>1</v>
      </c>
      <c r="P96" s="84"/>
      <c r="Q96" s="11">
        <f t="shared" si="7"/>
        <v>0.16249999999999787</v>
      </c>
    </row>
    <row r="97" spans="11:17" x14ac:dyDescent="0.25">
      <c r="K97" s="20">
        <v>47.5</v>
      </c>
      <c r="L97" s="20">
        <v>40</v>
      </c>
      <c r="M97" s="20">
        <f t="shared" si="6"/>
        <v>37.524999999999999</v>
      </c>
      <c r="N97" s="20">
        <f>+N92+0.15</f>
        <v>2.7999999999999989</v>
      </c>
      <c r="O97" s="20">
        <v>1</v>
      </c>
      <c r="P97" s="84"/>
      <c r="Q97" s="11">
        <f t="shared" si="7"/>
        <v>-1.2375000000000007</v>
      </c>
    </row>
    <row r="98" spans="11:17" x14ac:dyDescent="0.25">
      <c r="K98" s="20">
        <v>48</v>
      </c>
      <c r="L98" s="20">
        <v>40</v>
      </c>
      <c r="M98" s="20">
        <f t="shared" si="6"/>
        <v>34.725000000000001</v>
      </c>
      <c r="N98" s="20">
        <f t="shared" si="8"/>
        <v>2.7999999999999989</v>
      </c>
      <c r="O98" s="20">
        <v>1</v>
      </c>
      <c r="P98" s="5"/>
      <c r="Q98" s="11">
        <f t="shared" si="7"/>
        <v>-2.6374999999999993</v>
      </c>
    </row>
    <row r="99" spans="11:17" x14ac:dyDescent="0.25">
      <c r="K99" s="20">
        <v>48.5</v>
      </c>
      <c r="L99" s="20">
        <v>40</v>
      </c>
      <c r="M99" s="20">
        <f t="shared" si="6"/>
        <v>31.925000000000004</v>
      </c>
      <c r="N99" s="20">
        <f t="shared" si="8"/>
        <v>2.7999999999999989</v>
      </c>
      <c r="O99" s="20">
        <v>1</v>
      </c>
      <c r="P99" s="5"/>
      <c r="Q99" s="11">
        <f t="shared" si="7"/>
        <v>-4.0374999999999979</v>
      </c>
    </row>
    <row r="100" spans="11:17" x14ac:dyDescent="0.25">
      <c r="K100" s="20">
        <v>49</v>
      </c>
      <c r="L100" s="20">
        <v>40</v>
      </c>
      <c r="M100" s="20">
        <f t="shared" si="6"/>
        <v>29.125000000000007</v>
      </c>
      <c r="N100" s="20">
        <f t="shared" si="8"/>
        <v>2.7999999999999989</v>
      </c>
      <c r="O100" s="20">
        <v>1</v>
      </c>
      <c r="P100" s="5"/>
      <c r="Q100" s="11">
        <f t="shared" si="7"/>
        <v>-5.4374999999999964</v>
      </c>
    </row>
    <row r="101" spans="11:17" x14ac:dyDescent="0.25">
      <c r="K101" s="20">
        <v>49.5</v>
      </c>
      <c r="L101" s="20">
        <v>40</v>
      </c>
      <c r="M101" s="20">
        <f t="shared" si="6"/>
        <v>26.32500000000001</v>
      </c>
      <c r="N101" s="20">
        <f t="shared" si="8"/>
        <v>2.7999999999999989</v>
      </c>
      <c r="O101" s="20">
        <v>1</v>
      </c>
      <c r="P101" s="5"/>
      <c r="Q101" s="11">
        <f t="shared" si="7"/>
        <v>-6.837499999999995</v>
      </c>
    </row>
    <row r="102" spans="11:17" x14ac:dyDescent="0.25">
      <c r="K102" s="20">
        <v>50</v>
      </c>
      <c r="L102" s="20">
        <v>40</v>
      </c>
      <c r="M102" s="20">
        <f t="shared" si="6"/>
        <v>23.375000000000011</v>
      </c>
      <c r="N102" s="20">
        <f>+N97+0.15</f>
        <v>2.9499999999999988</v>
      </c>
      <c r="O102" s="20">
        <v>1</v>
      </c>
      <c r="P102" s="5"/>
      <c r="Q102" s="11">
        <f t="shared" si="7"/>
        <v>-8.3124999999999947</v>
      </c>
    </row>
    <row r="103" spans="11:17" x14ac:dyDescent="0.25">
      <c r="K103" s="20">
        <v>50.5</v>
      </c>
      <c r="L103" s="20">
        <v>40</v>
      </c>
      <c r="M103" s="20">
        <f t="shared" si="6"/>
        <v>20.425000000000011</v>
      </c>
      <c r="N103" s="20">
        <f t="shared" si="8"/>
        <v>2.9499999999999988</v>
      </c>
      <c r="O103" s="20">
        <v>1</v>
      </c>
      <c r="Q103" s="11">
        <f t="shared" si="7"/>
        <v>-9.7874999999999943</v>
      </c>
    </row>
    <row r="104" spans="11:17" x14ac:dyDescent="0.25">
      <c r="M104" s="20">
        <f t="shared" si="6"/>
        <v>17.475000000000012</v>
      </c>
      <c r="N104" s="20">
        <f t="shared" si="8"/>
        <v>2.9499999999999988</v>
      </c>
      <c r="O104" s="20">
        <v>1</v>
      </c>
      <c r="Q104" s="11">
        <f t="shared" si="7"/>
        <v>8.737500000000006</v>
      </c>
    </row>
    <row r="105" spans="11:17" x14ac:dyDescent="0.25">
      <c r="N105" s="20">
        <f t="shared" si="8"/>
        <v>2.9499999999999988</v>
      </c>
      <c r="Q105" s="11">
        <f t="shared" si="7"/>
        <v>0</v>
      </c>
    </row>
    <row r="106" spans="11:17" x14ac:dyDescent="0.25">
      <c r="N106" s="20">
        <f t="shared" si="8"/>
        <v>2.9499999999999988</v>
      </c>
      <c r="Q106" s="11">
        <f t="shared" si="7"/>
        <v>0</v>
      </c>
    </row>
    <row r="107" spans="11:17" x14ac:dyDescent="0.25">
      <c r="Q107" s="11">
        <f t="shared" si="7"/>
        <v>0</v>
      </c>
    </row>
    <row r="108" spans="11:17" x14ac:dyDescent="0.25">
      <c r="Q108" s="11">
        <f t="shared" si="7"/>
        <v>0</v>
      </c>
    </row>
    <row r="109" spans="11:17" x14ac:dyDescent="0.25">
      <c r="Q109" s="11">
        <f t="shared" si="7"/>
        <v>0</v>
      </c>
    </row>
    <row r="110" spans="11:17" x14ac:dyDescent="0.25">
      <c r="Q110" s="11">
        <f t="shared" si="7"/>
        <v>0</v>
      </c>
    </row>
    <row r="111" spans="11:17" x14ac:dyDescent="0.25">
      <c r="Q111" s="11">
        <f t="shared" si="7"/>
        <v>0</v>
      </c>
    </row>
    <row r="112" spans="11:17" x14ac:dyDescent="0.25">
      <c r="Q112" s="11">
        <f t="shared" si="7"/>
        <v>0</v>
      </c>
    </row>
    <row r="113" spans="17:17" x14ac:dyDescent="0.25">
      <c r="Q113" s="11">
        <f t="shared" si="7"/>
        <v>0</v>
      </c>
    </row>
    <row r="114" spans="17:17" x14ac:dyDescent="0.25">
      <c r="Q114" s="11">
        <f t="shared" si="7"/>
        <v>0</v>
      </c>
    </row>
    <row r="115" spans="17:17" x14ac:dyDescent="0.25">
      <c r="Q115" s="11">
        <f t="shared" si="7"/>
        <v>0</v>
      </c>
    </row>
    <row r="116" spans="17:17" x14ac:dyDescent="0.25">
      <c r="Q116" s="11">
        <f t="shared" si="7"/>
        <v>0</v>
      </c>
    </row>
    <row r="117" spans="17:17" x14ac:dyDescent="0.25">
      <c r="Q117" s="11">
        <f t="shared" si="7"/>
        <v>0</v>
      </c>
    </row>
    <row r="118" spans="17:17" x14ac:dyDescent="0.25">
      <c r="Q118" s="11">
        <f t="shared" si="7"/>
        <v>0</v>
      </c>
    </row>
    <row r="119" spans="17:17" x14ac:dyDescent="0.25">
      <c r="Q119" s="11">
        <f t="shared" si="7"/>
        <v>0</v>
      </c>
    </row>
    <row r="120" spans="17:17" x14ac:dyDescent="0.25">
      <c r="Q120" s="11">
        <f t="shared" si="7"/>
        <v>0</v>
      </c>
    </row>
    <row r="121" spans="17:17" x14ac:dyDescent="0.25">
      <c r="Q121" s="11">
        <f t="shared" si="7"/>
        <v>0</v>
      </c>
    </row>
    <row r="122" spans="17:17" x14ac:dyDescent="0.25">
      <c r="Q122" s="11">
        <f t="shared" si="7"/>
        <v>0</v>
      </c>
    </row>
    <row r="123" spans="17:17" x14ac:dyDescent="0.25">
      <c r="Q123" s="11">
        <f t="shared" si="7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>
      <selection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9.42578125" style="20" customWidth="1"/>
    <col min="14" max="15" width="9.140625" style="20"/>
    <col min="16" max="16" width="8.28515625" style="20" customWidth="1"/>
    <col min="17" max="17" width="9.140625" style="20"/>
    <col min="18" max="18" width="6.85546875" style="11" customWidth="1"/>
    <col min="19" max="16384" width="9.140625" style="20"/>
  </cols>
  <sheetData>
    <row r="1" spans="1:18" x14ac:dyDescent="0.25">
      <c r="A1" s="11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52</v>
      </c>
      <c r="H1" s="2" t="s">
        <v>27</v>
      </c>
      <c r="I1" s="2" t="s">
        <v>159</v>
      </c>
      <c r="K1" s="20" t="s">
        <v>0</v>
      </c>
      <c r="L1" s="12" t="s">
        <v>129</v>
      </c>
      <c r="M1" s="20" t="s">
        <v>160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1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1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1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1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1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11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11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11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11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11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20">
        <v>0</v>
      </c>
      <c r="G11" s="20"/>
      <c r="H11" s="17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5"/>
      <c r="Q11" s="11">
        <f t="shared" si="0"/>
        <v>0</v>
      </c>
      <c r="R11" s="20">
        <v>0.5</v>
      </c>
    </row>
    <row r="12" spans="1:18" x14ac:dyDescent="0.25">
      <c r="A12" s="11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20">
        <v>0</v>
      </c>
      <c r="G12" s="20"/>
      <c r="H12" s="17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5"/>
      <c r="Q12" s="11">
        <f t="shared" si="0"/>
        <v>0</v>
      </c>
      <c r="R12" s="20">
        <v>0.5</v>
      </c>
    </row>
    <row r="13" spans="1:18" x14ac:dyDescent="0.25">
      <c r="A13" s="11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20">
        <v>0</v>
      </c>
      <c r="G13" s="20"/>
      <c r="H13" s="17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5"/>
      <c r="Q13" s="11">
        <f t="shared" si="0"/>
        <v>0</v>
      </c>
      <c r="R13" s="20">
        <v>0.5</v>
      </c>
    </row>
    <row r="14" spans="1:18" x14ac:dyDescent="0.25">
      <c r="A14" s="11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20">
        <v>0</v>
      </c>
      <c r="G14" s="20"/>
      <c r="H14" s="17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5"/>
      <c r="Q14" s="11">
        <f t="shared" si="0"/>
        <v>0</v>
      </c>
      <c r="R14" s="20">
        <v>0.5</v>
      </c>
    </row>
    <row r="15" spans="1:18" x14ac:dyDescent="0.25">
      <c r="A15" s="11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5"/>
      <c r="Q15" s="11">
        <f t="shared" si="0"/>
        <v>0</v>
      </c>
      <c r="R15" s="20"/>
    </row>
    <row r="16" spans="1:18" x14ac:dyDescent="0.25">
      <c r="A16" s="11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5"/>
      <c r="Q16" s="11">
        <f t="shared" si="0"/>
        <v>0</v>
      </c>
      <c r="R16" s="20"/>
    </row>
    <row r="17" spans="1:20" x14ac:dyDescent="0.25">
      <c r="A17" s="11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5"/>
      <c r="Q17" s="11">
        <f t="shared" si="0"/>
        <v>0</v>
      </c>
      <c r="R17" s="20"/>
    </row>
    <row r="18" spans="1:20" x14ac:dyDescent="0.25">
      <c r="A18" s="11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5"/>
      <c r="Q18" s="11">
        <f t="shared" si="0"/>
        <v>0</v>
      </c>
      <c r="R18" s="20"/>
    </row>
    <row r="19" spans="1:20" x14ac:dyDescent="0.25">
      <c r="A19" s="11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H19" s="17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/>
    </row>
    <row r="20" spans="1:20" x14ac:dyDescent="0.25">
      <c r="A20" s="11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/>
    </row>
    <row r="21" spans="1:20" x14ac:dyDescent="0.25">
      <c r="A21" s="11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/>
    </row>
    <row r="22" spans="1:20" x14ac:dyDescent="0.25">
      <c r="A22" s="11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/>
    </row>
    <row r="23" spans="1:20" x14ac:dyDescent="0.25">
      <c r="A23" s="11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H23" s="17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/>
    </row>
    <row r="24" spans="1:20" x14ac:dyDescent="0.25">
      <c r="A24" s="11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20">
        <v>0</v>
      </c>
      <c r="G24" s="20"/>
      <c r="H24" s="17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/>
    </row>
    <row r="25" spans="1:20" x14ac:dyDescent="0.25">
      <c r="A25" s="11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20">
        <v>0</v>
      </c>
      <c r="G25" s="20"/>
      <c r="H25" s="17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/>
    </row>
    <row r="26" spans="1:20" x14ac:dyDescent="0.25">
      <c r="A26" s="11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20">
        <v>0</v>
      </c>
      <c r="G26" s="20"/>
      <c r="H26" s="17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/>
    </row>
    <row r="27" spans="1:20" x14ac:dyDescent="0.25">
      <c r="A27" s="11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/>
    </row>
    <row r="28" spans="1:20" x14ac:dyDescent="0.25">
      <c r="A28" s="11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/>
    </row>
    <row r="29" spans="1:20" x14ac:dyDescent="0.25">
      <c r="A29" s="11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/>
    </row>
    <row r="30" spans="1:20" x14ac:dyDescent="0.25">
      <c r="A30" s="11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H30" s="17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R30" s="20"/>
      <c r="T30" s="20" t="s">
        <v>30</v>
      </c>
    </row>
    <row r="31" spans="1:20" x14ac:dyDescent="0.25">
      <c r="A31" s="11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20">
        <v>0</v>
      </c>
      <c r="G31" s="20"/>
      <c r="H31" s="17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R31" s="20"/>
      <c r="T31" s="20" t="s">
        <v>38</v>
      </c>
    </row>
    <row r="32" spans="1:20" x14ac:dyDescent="0.25">
      <c r="A32" s="11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20">
        <v>0</v>
      </c>
      <c r="G32" s="20"/>
      <c r="H32" s="17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/>
      <c r="T32" s="20" t="s">
        <v>45</v>
      </c>
    </row>
    <row r="33" spans="1:22" x14ac:dyDescent="0.25">
      <c r="A33" s="11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1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11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">
        <v>520.1</v>
      </c>
      <c r="G35" s="73" t="s">
        <v>24</v>
      </c>
      <c r="H35" s="16">
        <v>100</v>
      </c>
      <c r="I35" s="9">
        <v>9.3000000000000007</v>
      </c>
      <c r="J35" s="20" t="s">
        <v>61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4"/>
        <v>0</v>
      </c>
      <c r="R35" s="20"/>
      <c r="U35" s="20">
        <v>3</v>
      </c>
      <c r="V35" s="20">
        <v>1.5</v>
      </c>
    </row>
    <row r="36" spans="1:22" x14ac:dyDescent="0.25">
      <c r="A36" s="11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20">
        <v>0</v>
      </c>
      <c r="G36" s="20"/>
      <c r="H36" s="17"/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4"/>
        <v>0</v>
      </c>
      <c r="R36" s="20"/>
      <c r="U36" s="20">
        <v>3</v>
      </c>
      <c r="V36" s="20">
        <v>1.5</v>
      </c>
    </row>
    <row r="37" spans="1:22" x14ac:dyDescent="0.25">
      <c r="A37" s="11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537.29999999999995</v>
      </c>
      <c r="G37" s="73" t="s">
        <v>24</v>
      </c>
      <c r="H37" s="16">
        <v>100</v>
      </c>
      <c r="I37" s="9">
        <v>9.9</v>
      </c>
      <c r="J37" s="20" t="s">
        <v>61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1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20">
        <v>0</v>
      </c>
      <c r="G38" s="20"/>
      <c r="H38" s="17"/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4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4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4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4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4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4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4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100</v>
      </c>
      <c r="N50" s="20">
        <f t="shared" si="3"/>
        <v>1.2999999999999998</v>
      </c>
      <c r="O50" s="20">
        <v>0.5</v>
      </c>
      <c r="P50" s="84">
        <v>29.55</v>
      </c>
      <c r="Q50" s="11">
        <f t="shared" si="4"/>
        <v>15.099999999999994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99.35</v>
      </c>
      <c r="N51" s="20">
        <f t="shared" si="3"/>
        <v>1.2999999999999998</v>
      </c>
      <c r="O51" s="20">
        <v>0.5</v>
      </c>
      <c r="P51" s="84"/>
      <c r="Q51" s="11">
        <f t="shared" si="4"/>
        <v>15.42499999999999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98.625</v>
      </c>
      <c r="N52" s="20">
        <f>+N47+0.15</f>
        <v>1.4499999999999997</v>
      </c>
      <c r="O52" s="20">
        <v>0.5</v>
      </c>
      <c r="P52" s="84"/>
      <c r="Q52" s="11">
        <f t="shared" si="4"/>
        <v>15.787499999999994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97.9</v>
      </c>
      <c r="N53" s="20">
        <f t="shared" si="3"/>
        <v>1.4499999999999997</v>
      </c>
      <c r="O53" s="20">
        <v>0.5</v>
      </c>
      <c r="P53" s="84"/>
      <c r="Q53" s="11">
        <f t="shared" si="4"/>
        <v>16.149999999999999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97.175000000000011</v>
      </c>
      <c r="N54" s="20">
        <f t="shared" si="3"/>
        <v>1.4499999999999997</v>
      </c>
      <c r="O54" s="20">
        <v>0.5</v>
      </c>
      <c r="P54" s="84"/>
      <c r="Q54" s="11">
        <f t="shared" si="4"/>
        <v>16.512500000000003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96.450000000000017</v>
      </c>
      <c r="N55" s="20">
        <f t="shared" si="3"/>
        <v>1.4499999999999997</v>
      </c>
      <c r="O55" s="20">
        <v>0.5</v>
      </c>
      <c r="P55" s="84"/>
      <c r="Q55" s="11">
        <f t="shared" si="4"/>
        <v>16.875000000000007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95.725000000000023</v>
      </c>
      <c r="N56" s="20">
        <f t="shared" si="3"/>
        <v>1.4499999999999997</v>
      </c>
      <c r="O56" s="20">
        <v>0.5</v>
      </c>
      <c r="P56" s="84"/>
      <c r="Q56" s="11">
        <f t="shared" si="4"/>
        <v>17.237500000000011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94.925000000000026</v>
      </c>
      <c r="N57" s="20">
        <f>+N52+0.15</f>
        <v>1.5999999999999996</v>
      </c>
      <c r="O57" s="20">
        <v>0.5</v>
      </c>
      <c r="P57" s="84"/>
      <c r="Q57" s="11">
        <f t="shared" si="4"/>
        <v>17.637500000000014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94.125000000000028</v>
      </c>
      <c r="N58" s="20">
        <f t="shared" si="3"/>
        <v>1.5999999999999996</v>
      </c>
      <c r="O58" s="20">
        <v>0.5</v>
      </c>
      <c r="P58" s="84"/>
      <c r="Q58" s="11">
        <f t="shared" si="4"/>
        <v>18.037500000000016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93.325000000000031</v>
      </c>
      <c r="N59" s="20">
        <f t="shared" si="3"/>
        <v>1.5999999999999996</v>
      </c>
      <c r="O59" s="20">
        <v>0.5</v>
      </c>
      <c r="P59" s="84"/>
      <c r="Q59" s="11">
        <f t="shared" si="4"/>
        <v>18.437500000000018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92.525000000000034</v>
      </c>
      <c r="N60" s="20">
        <f t="shared" si="3"/>
        <v>1.5999999999999996</v>
      </c>
      <c r="O60" s="20">
        <v>0.5</v>
      </c>
      <c r="P60" s="84"/>
      <c r="Q60" s="11">
        <f t="shared" si="4"/>
        <v>18.83750000000002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91.725000000000037</v>
      </c>
      <c r="N61" s="20">
        <f t="shared" si="3"/>
        <v>1.5999999999999996</v>
      </c>
      <c r="O61" s="20">
        <v>0.5</v>
      </c>
      <c r="P61" s="84"/>
      <c r="Q61" s="11">
        <f t="shared" si="4"/>
        <v>19.237500000000022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90.850000000000037</v>
      </c>
      <c r="N62" s="20">
        <f>+N57+0.15</f>
        <v>1.7499999999999996</v>
      </c>
      <c r="O62" s="20">
        <v>0.5</v>
      </c>
      <c r="P62" s="84"/>
      <c r="Q62" s="11">
        <f t="shared" si="4"/>
        <v>19.675000000000022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89.975000000000037</v>
      </c>
      <c r="N63" s="20">
        <f t="shared" si="3"/>
        <v>1.7499999999999996</v>
      </c>
      <c r="O63" s="20">
        <v>0.5</v>
      </c>
      <c r="P63" s="84"/>
      <c r="Q63" s="11">
        <f t="shared" si="4"/>
        <v>20.112500000000022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88.225000000000037</v>
      </c>
      <c r="N64" s="20">
        <f t="shared" si="3"/>
        <v>1.7499999999999996</v>
      </c>
      <c r="O64" s="20">
        <v>1</v>
      </c>
      <c r="P64" s="84"/>
      <c r="Q64" s="11">
        <f t="shared" si="4"/>
        <v>20.112500000000022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86.475000000000037</v>
      </c>
      <c r="N65" s="20">
        <f t="shared" si="3"/>
        <v>1.7499999999999996</v>
      </c>
      <c r="O65" s="20">
        <v>1</v>
      </c>
      <c r="P65" s="84"/>
      <c r="Q65" s="11">
        <f t="shared" ref="Q65:Q103" si="7">+(M65-L65)/2</f>
        <v>20.112500000000022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84.725000000000037</v>
      </c>
      <c r="N66" s="20">
        <f t="shared" si="3"/>
        <v>1.7499999999999996</v>
      </c>
      <c r="O66" s="20">
        <v>1</v>
      </c>
      <c r="P66" s="84"/>
      <c r="Q66" s="11">
        <f t="shared" si="7"/>
        <v>20.112500000000022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82.825000000000031</v>
      </c>
      <c r="N67" s="20">
        <f>+N62+0.15</f>
        <v>1.8999999999999995</v>
      </c>
      <c r="O67" s="20">
        <v>1</v>
      </c>
      <c r="P67" s="84"/>
      <c r="Q67" s="11">
        <f t="shared" si="7"/>
        <v>20.112500000000018</v>
      </c>
    </row>
    <row r="68" spans="11:17" x14ac:dyDescent="0.25">
      <c r="K68" s="9">
        <v>33</v>
      </c>
      <c r="L68" s="9">
        <f t="shared" si="2"/>
        <v>40.699999999999996</v>
      </c>
      <c r="M68" s="9">
        <f t="shared" si="6"/>
        <v>80.925000000000026</v>
      </c>
      <c r="N68" s="9">
        <f t="shared" si="3"/>
        <v>1.8999999999999995</v>
      </c>
      <c r="O68" s="9">
        <v>1</v>
      </c>
      <c r="P68" s="73"/>
      <c r="Q68" s="82">
        <f t="shared" si="7"/>
        <v>20.112500000000015</v>
      </c>
    </row>
    <row r="69" spans="11:17" x14ac:dyDescent="0.25">
      <c r="K69" s="20">
        <v>33.5</v>
      </c>
      <c r="L69" s="20">
        <v>40</v>
      </c>
      <c r="M69" s="20">
        <f t="shared" si="6"/>
        <v>79.02500000000002</v>
      </c>
      <c r="N69" s="20">
        <f t="shared" si="3"/>
        <v>1.8999999999999995</v>
      </c>
      <c r="O69" s="20">
        <v>1</v>
      </c>
      <c r="P69" s="84"/>
      <c r="Q69" s="11">
        <f t="shared" si="7"/>
        <v>19.51250000000001</v>
      </c>
    </row>
    <row r="70" spans="11:17" x14ac:dyDescent="0.25">
      <c r="K70" s="20">
        <v>34</v>
      </c>
      <c r="L70" s="20">
        <v>40</v>
      </c>
      <c r="M70" s="20">
        <f t="shared" si="6"/>
        <v>77.125000000000014</v>
      </c>
      <c r="N70" s="20">
        <f t="shared" si="3"/>
        <v>1.8999999999999995</v>
      </c>
      <c r="O70" s="20">
        <v>1</v>
      </c>
      <c r="P70" s="84"/>
      <c r="Q70" s="11">
        <f t="shared" si="7"/>
        <v>18.562500000000007</v>
      </c>
    </row>
    <row r="71" spans="11:17" x14ac:dyDescent="0.25">
      <c r="K71" s="20">
        <v>34.5</v>
      </c>
      <c r="L71" s="20">
        <v>40</v>
      </c>
      <c r="M71" s="20">
        <f t="shared" si="6"/>
        <v>75.225000000000009</v>
      </c>
      <c r="N71" s="20">
        <f t="shared" si="3"/>
        <v>1.8999999999999995</v>
      </c>
      <c r="O71" s="20">
        <v>1</v>
      </c>
      <c r="P71" s="84"/>
      <c r="Q71" s="11">
        <f t="shared" si="7"/>
        <v>17.612500000000004</v>
      </c>
    </row>
    <row r="72" spans="11:17" x14ac:dyDescent="0.25">
      <c r="K72" s="20">
        <v>35</v>
      </c>
      <c r="L72" s="20">
        <v>40</v>
      </c>
      <c r="M72" s="20">
        <f t="shared" si="6"/>
        <v>73.175000000000011</v>
      </c>
      <c r="N72" s="20">
        <f>+N67+0.15</f>
        <v>2.0499999999999994</v>
      </c>
      <c r="O72" s="20">
        <v>1</v>
      </c>
      <c r="P72" s="84"/>
      <c r="Q72" s="11">
        <f t="shared" si="7"/>
        <v>16.587500000000006</v>
      </c>
    </row>
    <row r="73" spans="11:17" x14ac:dyDescent="0.25">
      <c r="K73" s="20">
        <v>35.5</v>
      </c>
      <c r="L73" s="20">
        <v>40</v>
      </c>
      <c r="M73" s="20">
        <f t="shared" si="6"/>
        <v>71.125000000000014</v>
      </c>
      <c r="N73" s="20">
        <f t="shared" si="3"/>
        <v>2.0499999999999994</v>
      </c>
      <c r="O73" s="20">
        <v>1</v>
      </c>
      <c r="P73" s="84"/>
      <c r="Q73" s="11">
        <f t="shared" si="7"/>
        <v>15.562500000000007</v>
      </c>
    </row>
    <row r="74" spans="11:17" x14ac:dyDescent="0.25">
      <c r="K74" s="20">
        <v>36</v>
      </c>
      <c r="L74" s="20">
        <v>40</v>
      </c>
      <c r="M74" s="20">
        <f t="shared" si="6"/>
        <v>69.075000000000017</v>
      </c>
      <c r="N74" s="20">
        <f t="shared" si="3"/>
        <v>2.0499999999999994</v>
      </c>
      <c r="O74" s="20">
        <v>1</v>
      </c>
      <c r="P74" s="84"/>
      <c r="Q74" s="11">
        <f t="shared" si="7"/>
        <v>14.537500000000009</v>
      </c>
    </row>
    <row r="75" spans="11:17" x14ac:dyDescent="0.25">
      <c r="K75" s="20">
        <v>36.5</v>
      </c>
      <c r="L75" s="20">
        <v>40</v>
      </c>
      <c r="M75" s="20">
        <f t="shared" si="6"/>
        <v>67.02500000000002</v>
      </c>
      <c r="N75" s="20">
        <f t="shared" si="3"/>
        <v>2.0499999999999994</v>
      </c>
      <c r="O75" s="20">
        <v>1</v>
      </c>
      <c r="P75" s="84"/>
      <c r="Q75" s="11">
        <f t="shared" si="7"/>
        <v>13.51250000000001</v>
      </c>
    </row>
    <row r="76" spans="11:17" x14ac:dyDescent="0.25">
      <c r="K76" s="20">
        <v>37</v>
      </c>
      <c r="L76" s="20">
        <v>40</v>
      </c>
      <c r="M76" s="20">
        <f t="shared" si="6"/>
        <v>64.975000000000023</v>
      </c>
      <c r="N76" s="20">
        <f t="shared" si="3"/>
        <v>2.0499999999999994</v>
      </c>
      <c r="O76" s="20">
        <v>1</v>
      </c>
      <c r="P76" s="84"/>
      <c r="Q76" s="11">
        <f t="shared" si="7"/>
        <v>12.487500000000011</v>
      </c>
    </row>
    <row r="77" spans="11:17" x14ac:dyDescent="0.25">
      <c r="K77" s="20">
        <v>37.5</v>
      </c>
      <c r="L77" s="20">
        <v>40</v>
      </c>
      <c r="M77" s="20">
        <f t="shared" si="6"/>
        <v>62.77500000000002</v>
      </c>
      <c r="N77" s="20">
        <f>+N72+0.15</f>
        <v>2.1999999999999993</v>
      </c>
      <c r="O77" s="20">
        <v>1</v>
      </c>
      <c r="P77" s="5"/>
      <c r="Q77" s="11">
        <f t="shared" si="7"/>
        <v>11.38750000000001</v>
      </c>
    </row>
    <row r="78" spans="11:17" x14ac:dyDescent="0.25">
      <c r="K78" s="20">
        <v>38</v>
      </c>
      <c r="L78" s="20">
        <v>40</v>
      </c>
      <c r="M78" s="20">
        <f t="shared" si="6"/>
        <v>60.575000000000017</v>
      </c>
      <c r="N78" s="20">
        <f t="shared" si="3"/>
        <v>2.1999999999999993</v>
      </c>
      <c r="O78" s="20">
        <v>1</v>
      </c>
      <c r="P78" s="5"/>
      <c r="Q78" s="11">
        <f t="shared" si="7"/>
        <v>10.287500000000009</v>
      </c>
    </row>
    <row r="79" spans="11:17" x14ac:dyDescent="0.25">
      <c r="K79" s="20">
        <v>38.5</v>
      </c>
      <c r="L79" s="20">
        <v>40</v>
      </c>
      <c r="M79" s="20">
        <f t="shared" si="6"/>
        <v>58.375000000000014</v>
      </c>
      <c r="N79" s="20">
        <f t="shared" si="3"/>
        <v>2.1999999999999993</v>
      </c>
      <c r="O79" s="20">
        <v>1</v>
      </c>
      <c r="P79" s="5"/>
      <c r="Q79" s="11">
        <f t="shared" si="7"/>
        <v>9.1875000000000071</v>
      </c>
    </row>
    <row r="80" spans="11:17" x14ac:dyDescent="0.25">
      <c r="K80" s="20">
        <v>39</v>
      </c>
      <c r="L80" s="20">
        <v>40</v>
      </c>
      <c r="M80" s="20">
        <f t="shared" si="6"/>
        <v>56.175000000000011</v>
      </c>
      <c r="N80" s="20">
        <f t="shared" si="3"/>
        <v>2.1999999999999993</v>
      </c>
      <c r="O80" s="20">
        <v>1</v>
      </c>
      <c r="P80" s="5"/>
      <c r="Q80" s="11">
        <f t="shared" si="7"/>
        <v>8.0875000000000057</v>
      </c>
    </row>
    <row r="81" spans="11:17" x14ac:dyDescent="0.25">
      <c r="K81" s="20">
        <v>39.5</v>
      </c>
      <c r="L81" s="20">
        <v>40</v>
      </c>
      <c r="M81" s="20">
        <f t="shared" si="6"/>
        <v>53.975000000000009</v>
      </c>
      <c r="N81" s="20">
        <f t="shared" si="3"/>
        <v>2.1999999999999993</v>
      </c>
      <c r="O81" s="20">
        <v>1</v>
      </c>
      <c r="P81" s="5"/>
      <c r="Q81" s="11">
        <f t="shared" si="7"/>
        <v>6.9875000000000043</v>
      </c>
    </row>
    <row r="82" spans="11:17" x14ac:dyDescent="0.25">
      <c r="K82" s="20">
        <v>40</v>
      </c>
      <c r="L82" s="20">
        <v>40</v>
      </c>
      <c r="M82" s="20">
        <f t="shared" si="6"/>
        <v>51.625000000000007</v>
      </c>
      <c r="N82" s="20">
        <f>+N77+0.15</f>
        <v>2.3499999999999992</v>
      </c>
      <c r="O82" s="20">
        <v>1</v>
      </c>
      <c r="P82" s="5"/>
      <c r="Q82" s="11">
        <f t="shared" si="7"/>
        <v>5.8125000000000036</v>
      </c>
    </row>
    <row r="83" spans="11:17" x14ac:dyDescent="0.25">
      <c r="K83" s="20">
        <v>40.5</v>
      </c>
      <c r="L83" s="20">
        <v>40</v>
      </c>
      <c r="M83" s="20">
        <f t="shared" si="6"/>
        <v>49.275000000000006</v>
      </c>
      <c r="N83" s="20">
        <f t="shared" ref="N83:N143" si="8">+N78+0.15</f>
        <v>2.3499999999999992</v>
      </c>
      <c r="O83" s="20">
        <v>1</v>
      </c>
      <c r="P83" s="5"/>
      <c r="Q83" s="11">
        <f t="shared" si="7"/>
        <v>4.6375000000000028</v>
      </c>
    </row>
    <row r="84" spans="11:17" x14ac:dyDescent="0.25">
      <c r="K84" s="20">
        <v>41</v>
      </c>
      <c r="L84" s="20">
        <v>40</v>
      </c>
      <c r="M84" s="20">
        <f t="shared" si="6"/>
        <v>46.925000000000004</v>
      </c>
      <c r="N84" s="20">
        <f t="shared" si="8"/>
        <v>2.3499999999999992</v>
      </c>
      <c r="O84" s="20">
        <v>1</v>
      </c>
      <c r="P84" s="5"/>
      <c r="Q84" s="11">
        <f t="shared" si="7"/>
        <v>3.4625000000000021</v>
      </c>
    </row>
    <row r="85" spans="11:17" x14ac:dyDescent="0.25">
      <c r="K85" s="20">
        <v>41.5</v>
      </c>
      <c r="L85" s="20">
        <v>40</v>
      </c>
      <c r="M85" s="20">
        <f t="shared" si="6"/>
        <v>44.575000000000003</v>
      </c>
      <c r="N85" s="20">
        <f t="shared" si="8"/>
        <v>2.3499999999999992</v>
      </c>
      <c r="O85" s="20">
        <v>1</v>
      </c>
      <c r="P85" s="5"/>
      <c r="Q85" s="11">
        <f t="shared" si="7"/>
        <v>2.2875000000000014</v>
      </c>
    </row>
    <row r="86" spans="11:17" x14ac:dyDescent="0.25">
      <c r="K86" s="20">
        <v>42</v>
      </c>
      <c r="L86" s="20">
        <v>40</v>
      </c>
      <c r="M86" s="20">
        <f t="shared" si="6"/>
        <v>42.225000000000001</v>
      </c>
      <c r="N86" s="20">
        <f t="shared" si="8"/>
        <v>2.3499999999999992</v>
      </c>
      <c r="O86" s="20">
        <v>1</v>
      </c>
      <c r="P86" s="5"/>
      <c r="Q86" s="11">
        <f t="shared" si="7"/>
        <v>1.1125000000000007</v>
      </c>
    </row>
    <row r="87" spans="11:17" x14ac:dyDescent="0.25">
      <c r="K87" s="20">
        <v>42.5</v>
      </c>
      <c r="L87" s="20">
        <v>40</v>
      </c>
      <c r="M87" s="20">
        <f t="shared" si="6"/>
        <v>39.725000000000001</v>
      </c>
      <c r="N87" s="20">
        <f>+N82+0.15</f>
        <v>2.4999999999999991</v>
      </c>
      <c r="O87" s="20">
        <v>1</v>
      </c>
      <c r="P87" s="5"/>
      <c r="Q87" s="11">
        <f t="shared" si="7"/>
        <v>-0.13749999999999929</v>
      </c>
    </row>
    <row r="88" spans="11:17" x14ac:dyDescent="0.25">
      <c r="K88" s="20">
        <v>43</v>
      </c>
      <c r="L88" s="20">
        <v>40</v>
      </c>
      <c r="M88" s="20">
        <f t="shared" si="6"/>
        <v>37.225000000000001</v>
      </c>
      <c r="N88" s="20">
        <f t="shared" si="8"/>
        <v>2.4999999999999991</v>
      </c>
      <c r="O88" s="20">
        <v>1</v>
      </c>
      <c r="P88" s="5"/>
      <c r="Q88" s="11">
        <f t="shared" si="7"/>
        <v>-1.3874999999999993</v>
      </c>
    </row>
    <row r="89" spans="11:17" x14ac:dyDescent="0.25">
      <c r="K89" s="20">
        <v>43.5</v>
      </c>
      <c r="L89" s="20">
        <v>40</v>
      </c>
      <c r="M89" s="20">
        <f t="shared" si="6"/>
        <v>34.725000000000001</v>
      </c>
      <c r="N89" s="20">
        <f t="shared" si="8"/>
        <v>2.4999999999999991</v>
      </c>
      <c r="O89" s="20">
        <v>1</v>
      </c>
      <c r="P89" s="5"/>
      <c r="Q89" s="11">
        <f t="shared" si="7"/>
        <v>-2.6374999999999993</v>
      </c>
    </row>
    <row r="90" spans="11:17" x14ac:dyDescent="0.25">
      <c r="K90" s="20">
        <v>44</v>
      </c>
      <c r="L90" s="20">
        <v>40</v>
      </c>
      <c r="M90" s="20">
        <f t="shared" si="6"/>
        <v>32.225000000000001</v>
      </c>
      <c r="N90" s="20">
        <f t="shared" si="8"/>
        <v>2.4999999999999991</v>
      </c>
      <c r="O90" s="20">
        <v>1</v>
      </c>
      <c r="P90" s="5"/>
      <c r="Q90" s="11">
        <f t="shared" si="7"/>
        <v>-3.8874999999999993</v>
      </c>
    </row>
    <row r="91" spans="11:17" x14ac:dyDescent="0.25">
      <c r="K91" s="20">
        <v>44.5</v>
      </c>
      <c r="L91" s="20">
        <v>40</v>
      </c>
      <c r="M91" s="20">
        <f t="shared" si="6"/>
        <v>29.725000000000001</v>
      </c>
      <c r="N91" s="20">
        <f t="shared" si="8"/>
        <v>2.4999999999999991</v>
      </c>
      <c r="O91" s="20">
        <v>1</v>
      </c>
      <c r="P91" s="5"/>
      <c r="Q91" s="11">
        <f t="shared" si="7"/>
        <v>-5.1374999999999993</v>
      </c>
    </row>
    <row r="92" spans="11:17" x14ac:dyDescent="0.25">
      <c r="K92" s="20">
        <v>45</v>
      </c>
      <c r="L92" s="20">
        <v>40</v>
      </c>
      <c r="M92" s="20">
        <f t="shared" si="6"/>
        <v>27.075000000000003</v>
      </c>
      <c r="N92" s="20">
        <f>+N87+0.15</f>
        <v>2.649999999999999</v>
      </c>
      <c r="O92" s="20">
        <v>1</v>
      </c>
      <c r="P92" s="5"/>
      <c r="Q92" s="11">
        <f t="shared" si="7"/>
        <v>-6.4624999999999986</v>
      </c>
    </row>
    <row r="93" spans="11:17" x14ac:dyDescent="0.25">
      <c r="K93" s="20">
        <v>45.5</v>
      </c>
      <c r="L93" s="20">
        <v>40</v>
      </c>
      <c r="M93" s="20">
        <f t="shared" si="6"/>
        <v>24.425000000000004</v>
      </c>
      <c r="N93" s="20">
        <f t="shared" si="8"/>
        <v>2.649999999999999</v>
      </c>
      <c r="O93" s="20">
        <v>1</v>
      </c>
      <c r="P93" s="5"/>
      <c r="Q93" s="11">
        <f t="shared" si="7"/>
        <v>-7.7874999999999979</v>
      </c>
    </row>
    <row r="94" spans="11:17" x14ac:dyDescent="0.25">
      <c r="K94" s="20">
        <v>46</v>
      </c>
      <c r="L94" s="20">
        <v>40</v>
      </c>
      <c r="M94" s="20">
        <f t="shared" si="6"/>
        <v>21.775000000000006</v>
      </c>
      <c r="N94" s="20">
        <f t="shared" si="8"/>
        <v>2.649999999999999</v>
      </c>
      <c r="O94" s="20">
        <v>1</v>
      </c>
      <c r="P94" s="5"/>
      <c r="Q94" s="11">
        <f t="shared" si="7"/>
        <v>-9.1124999999999972</v>
      </c>
    </row>
    <row r="95" spans="11:17" x14ac:dyDescent="0.25">
      <c r="K95" s="20">
        <v>46.5</v>
      </c>
      <c r="L95" s="20">
        <v>40</v>
      </c>
      <c r="M95" s="20">
        <f t="shared" si="6"/>
        <v>19.125000000000007</v>
      </c>
      <c r="N95" s="20">
        <f t="shared" si="8"/>
        <v>2.649999999999999</v>
      </c>
      <c r="O95" s="20">
        <v>1</v>
      </c>
      <c r="P95" s="5"/>
      <c r="Q95" s="11">
        <f t="shared" si="7"/>
        <v>-10.437499999999996</v>
      </c>
    </row>
    <row r="96" spans="11:17" x14ac:dyDescent="0.25">
      <c r="K96" s="20">
        <v>47</v>
      </c>
      <c r="L96" s="20">
        <v>40</v>
      </c>
      <c r="M96" s="20">
        <f t="shared" si="6"/>
        <v>16.475000000000009</v>
      </c>
      <c r="N96" s="20">
        <f t="shared" si="8"/>
        <v>2.649999999999999</v>
      </c>
      <c r="O96" s="20">
        <v>1</v>
      </c>
      <c r="P96" s="5"/>
      <c r="Q96" s="11">
        <f t="shared" si="7"/>
        <v>-11.762499999999996</v>
      </c>
    </row>
    <row r="97" spans="11:17" x14ac:dyDescent="0.25">
      <c r="K97" s="20">
        <v>47.5</v>
      </c>
      <c r="L97" s="20">
        <v>40</v>
      </c>
      <c r="M97" s="20">
        <f t="shared" si="6"/>
        <v>13.67500000000001</v>
      </c>
      <c r="N97" s="20">
        <f>+N92+0.15</f>
        <v>2.7999999999999989</v>
      </c>
      <c r="O97" s="20">
        <v>1</v>
      </c>
      <c r="P97" s="5"/>
      <c r="Q97" s="11">
        <f t="shared" si="7"/>
        <v>-13.162499999999994</v>
      </c>
    </row>
    <row r="98" spans="11:17" x14ac:dyDescent="0.25">
      <c r="K98" s="20">
        <v>48</v>
      </c>
      <c r="L98" s="20">
        <v>40</v>
      </c>
      <c r="M98" s="20">
        <f t="shared" si="6"/>
        <v>10.875000000000011</v>
      </c>
      <c r="N98" s="20">
        <f t="shared" si="8"/>
        <v>2.7999999999999989</v>
      </c>
      <c r="O98" s="20">
        <v>1</v>
      </c>
      <c r="P98" s="5"/>
      <c r="Q98" s="11">
        <f t="shared" si="7"/>
        <v>-14.562499999999995</v>
      </c>
    </row>
    <row r="99" spans="11:17" x14ac:dyDescent="0.25">
      <c r="K99" s="20">
        <v>48.5</v>
      </c>
      <c r="L99" s="20">
        <v>40</v>
      </c>
      <c r="M99" s="20">
        <f t="shared" si="6"/>
        <v>8.0750000000000117</v>
      </c>
      <c r="N99" s="20">
        <f t="shared" si="8"/>
        <v>2.7999999999999989</v>
      </c>
      <c r="O99" s="20">
        <v>1</v>
      </c>
      <c r="P99" s="5"/>
      <c r="Q99" s="11">
        <f t="shared" si="7"/>
        <v>-15.962499999999995</v>
      </c>
    </row>
    <row r="100" spans="11:17" x14ac:dyDescent="0.25">
      <c r="K100" s="20">
        <v>49</v>
      </c>
      <c r="L100" s="20">
        <v>40</v>
      </c>
      <c r="M100" s="20">
        <f t="shared" si="6"/>
        <v>5.2750000000000128</v>
      </c>
      <c r="N100" s="20">
        <f t="shared" si="8"/>
        <v>2.7999999999999989</v>
      </c>
      <c r="O100" s="20">
        <v>1</v>
      </c>
      <c r="P100" s="5"/>
      <c r="Q100" s="11">
        <f t="shared" si="7"/>
        <v>-17.362499999999994</v>
      </c>
    </row>
    <row r="101" spans="11:17" x14ac:dyDescent="0.25">
      <c r="K101" s="20">
        <v>49.5</v>
      </c>
      <c r="L101" s="20">
        <v>40</v>
      </c>
      <c r="M101" s="20">
        <f t="shared" si="6"/>
        <v>2.4750000000000139</v>
      </c>
      <c r="N101" s="20">
        <f t="shared" si="8"/>
        <v>2.7999999999999989</v>
      </c>
      <c r="O101" s="20">
        <v>1</v>
      </c>
      <c r="P101" s="5"/>
      <c r="Q101" s="11">
        <f t="shared" si="7"/>
        <v>-18.762499999999992</v>
      </c>
    </row>
    <row r="102" spans="11:17" x14ac:dyDescent="0.25">
      <c r="K102" s="20">
        <v>50</v>
      </c>
      <c r="L102" s="20">
        <v>40</v>
      </c>
      <c r="M102" s="20">
        <f t="shared" si="6"/>
        <v>-0.47499999999998499</v>
      </c>
      <c r="N102" s="20">
        <f>+N97+0.15</f>
        <v>2.9499999999999988</v>
      </c>
      <c r="O102" s="20">
        <v>1</v>
      </c>
      <c r="P102" s="5"/>
      <c r="Q102" s="11">
        <f t="shared" si="7"/>
        <v>-20.237499999999994</v>
      </c>
    </row>
    <row r="103" spans="11:17" x14ac:dyDescent="0.25">
      <c r="K103" s="20">
        <f>+K102+0.5</f>
        <v>50.5</v>
      </c>
      <c r="L103" s="20">
        <v>40</v>
      </c>
      <c r="M103" s="20">
        <f t="shared" si="6"/>
        <v>-3.4249999999999838</v>
      </c>
      <c r="N103" s="20">
        <f t="shared" si="8"/>
        <v>2.9499999999999988</v>
      </c>
      <c r="O103" s="20">
        <v>1</v>
      </c>
      <c r="P103" s="5"/>
      <c r="Q103" s="11">
        <f t="shared" si="7"/>
        <v>-21.712499999999991</v>
      </c>
    </row>
    <row r="104" spans="11:17" x14ac:dyDescent="0.25">
      <c r="K104" s="20">
        <f t="shared" ref="K104:K143" si="9">+K103+0.5</f>
        <v>51</v>
      </c>
      <c r="L104" s="20">
        <v>40</v>
      </c>
      <c r="M104" s="20">
        <f t="shared" ref="M104:M143" si="10">+M103+P104-N104*O104</f>
        <v>-6.3749999999999822</v>
      </c>
      <c r="N104" s="20">
        <f t="shared" si="8"/>
        <v>2.9499999999999988</v>
      </c>
      <c r="O104" s="20">
        <v>1</v>
      </c>
      <c r="P104" s="5"/>
      <c r="Q104" s="11">
        <f t="shared" ref="Q104:Q143" si="11">+(M104-L104)/2</f>
        <v>-23.187499999999993</v>
      </c>
    </row>
    <row r="105" spans="11:17" x14ac:dyDescent="0.25">
      <c r="K105" s="20">
        <f t="shared" si="9"/>
        <v>51.5</v>
      </c>
      <c r="L105" s="20">
        <v>40</v>
      </c>
      <c r="M105" s="20">
        <f t="shared" si="10"/>
        <v>-9.3249999999999815</v>
      </c>
      <c r="N105" s="20">
        <f t="shared" si="8"/>
        <v>2.9499999999999988</v>
      </c>
      <c r="O105" s="20">
        <v>1</v>
      </c>
      <c r="P105" s="5"/>
      <c r="Q105" s="11">
        <f t="shared" si="11"/>
        <v>-24.662499999999991</v>
      </c>
    </row>
    <row r="106" spans="11:17" x14ac:dyDescent="0.25">
      <c r="K106" s="20">
        <f t="shared" si="9"/>
        <v>52</v>
      </c>
      <c r="L106" s="20">
        <v>40</v>
      </c>
      <c r="M106" s="20">
        <f t="shared" si="10"/>
        <v>-12.274999999999981</v>
      </c>
      <c r="N106" s="20">
        <f t="shared" si="8"/>
        <v>2.9499999999999988</v>
      </c>
      <c r="O106" s="20">
        <v>1</v>
      </c>
      <c r="P106" s="5"/>
      <c r="Q106" s="11">
        <f t="shared" si="11"/>
        <v>-26.137499999999989</v>
      </c>
    </row>
    <row r="107" spans="11:17" x14ac:dyDescent="0.25">
      <c r="K107" s="20">
        <f t="shared" si="9"/>
        <v>52.5</v>
      </c>
      <c r="L107" s="20">
        <v>40</v>
      </c>
      <c r="M107" s="20">
        <f t="shared" si="10"/>
        <v>-15.374999999999979</v>
      </c>
      <c r="N107" s="20">
        <f t="shared" si="8"/>
        <v>3.0999999999999988</v>
      </c>
      <c r="O107" s="20">
        <v>1</v>
      </c>
      <c r="P107" s="5"/>
      <c r="Q107" s="11">
        <f t="shared" si="11"/>
        <v>-27.687499999999989</v>
      </c>
    </row>
    <row r="108" spans="11:17" x14ac:dyDescent="0.25">
      <c r="K108" s="20">
        <f t="shared" si="9"/>
        <v>53</v>
      </c>
      <c r="L108" s="20">
        <v>40</v>
      </c>
      <c r="M108" s="20">
        <f t="shared" si="10"/>
        <v>-18.474999999999977</v>
      </c>
      <c r="N108" s="20">
        <f t="shared" si="8"/>
        <v>3.0999999999999988</v>
      </c>
      <c r="O108" s="20">
        <v>1</v>
      </c>
      <c r="P108" s="5"/>
      <c r="Q108" s="11">
        <f t="shared" si="11"/>
        <v>-29.23749999999999</v>
      </c>
    </row>
    <row r="109" spans="11:17" x14ac:dyDescent="0.25">
      <c r="K109" s="20">
        <f t="shared" si="9"/>
        <v>53.5</v>
      </c>
      <c r="L109" s="20">
        <v>40</v>
      </c>
      <c r="M109" s="20">
        <f t="shared" si="10"/>
        <v>-21.574999999999974</v>
      </c>
      <c r="N109" s="20">
        <f t="shared" si="8"/>
        <v>3.0999999999999988</v>
      </c>
      <c r="O109" s="20">
        <v>1</v>
      </c>
      <c r="P109" s="5"/>
      <c r="Q109" s="11">
        <f t="shared" si="11"/>
        <v>-30.787499999999987</v>
      </c>
    </row>
    <row r="110" spans="11:17" x14ac:dyDescent="0.25">
      <c r="K110" s="20">
        <f t="shared" si="9"/>
        <v>54</v>
      </c>
      <c r="L110" s="20">
        <v>40</v>
      </c>
      <c r="M110" s="20">
        <f t="shared" si="10"/>
        <v>-24.674999999999972</v>
      </c>
      <c r="N110" s="20">
        <f t="shared" si="8"/>
        <v>3.0999999999999988</v>
      </c>
      <c r="O110" s="20">
        <v>1</v>
      </c>
      <c r="P110" s="5"/>
      <c r="Q110" s="11">
        <f t="shared" si="11"/>
        <v>-32.337499999999984</v>
      </c>
    </row>
    <row r="111" spans="11:17" x14ac:dyDescent="0.25">
      <c r="K111" s="20">
        <f t="shared" si="9"/>
        <v>54.5</v>
      </c>
      <c r="L111" s="20">
        <v>40</v>
      </c>
      <c r="M111" s="20">
        <f t="shared" si="10"/>
        <v>-27.77499999999997</v>
      </c>
      <c r="N111" s="20">
        <f t="shared" si="8"/>
        <v>3.0999999999999988</v>
      </c>
      <c r="O111" s="20">
        <v>1</v>
      </c>
      <c r="P111" s="5"/>
      <c r="Q111" s="11">
        <f t="shared" si="11"/>
        <v>-33.887499999999989</v>
      </c>
    </row>
    <row r="112" spans="11:17" x14ac:dyDescent="0.25">
      <c r="K112" s="20">
        <f t="shared" si="9"/>
        <v>55</v>
      </c>
      <c r="L112" s="20">
        <v>40</v>
      </c>
      <c r="M112" s="20">
        <f t="shared" si="10"/>
        <v>-31.02499999999997</v>
      </c>
      <c r="N112" s="20">
        <f t="shared" si="8"/>
        <v>3.2499999999999987</v>
      </c>
      <c r="O112" s="20">
        <v>1</v>
      </c>
      <c r="P112" s="5"/>
      <c r="Q112" s="11">
        <f t="shared" si="11"/>
        <v>-35.512499999999989</v>
      </c>
    </row>
    <row r="113" spans="11:17" x14ac:dyDescent="0.25">
      <c r="K113" s="20">
        <f t="shared" si="9"/>
        <v>55.5</v>
      </c>
      <c r="L113" s="20">
        <v>40</v>
      </c>
      <c r="M113" s="20">
        <f t="shared" si="10"/>
        <v>-34.27499999999997</v>
      </c>
      <c r="N113" s="20">
        <f t="shared" si="8"/>
        <v>3.2499999999999987</v>
      </c>
      <c r="O113" s="20">
        <v>1</v>
      </c>
      <c r="P113" s="5"/>
      <c r="Q113" s="11">
        <f t="shared" si="11"/>
        <v>-37.137499999999989</v>
      </c>
    </row>
    <row r="114" spans="11:17" x14ac:dyDescent="0.25">
      <c r="K114" s="20">
        <f t="shared" si="9"/>
        <v>56</v>
      </c>
      <c r="L114" s="20">
        <v>40</v>
      </c>
      <c r="M114" s="20">
        <f t="shared" si="10"/>
        <v>-37.52499999999997</v>
      </c>
      <c r="N114" s="20">
        <f t="shared" si="8"/>
        <v>3.2499999999999987</v>
      </c>
      <c r="O114" s="20">
        <v>1</v>
      </c>
      <c r="P114" s="5"/>
      <c r="Q114" s="11">
        <f t="shared" si="11"/>
        <v>-38.762499999999989</v>
      </c>
    </row>
    <row r="115" spans="11:17" x14ac:dyDescent="0.25">
      <c r="K115" s="20">
        <f t="shared" si="9"/>
        <v>56.5</v>
      </c>
      <c r="L115" s="20">
        <v>40</v>
      </c>
      <c r="M115" s="20">
        <f t="shared" si="10"/>
        <v>-40.77499999999997</v>
      </c>
      <c r="N115" s="20">
        <f t="shared" si="8"/>
        <v>3.2499999999999987</v>
      </c>
      <c r="O115" s="20">
        <v>1</v>
      </c>
      <c r="P115" s="5"/>
      <c r="Q115" s="11">
        <f t="shared" si="11"/>
        <v>-40.387499999999989</v>
      </c>
    </row>
    <row r="116" spans="11:17" x14ac:dyDescent="0.25">
      <c r="K116" s="20">
        <f t="shared" si="9"/>
        <v>57</v>
      </c>
      <c r="L116" s="20">
        <v>40</v>
      </c>
      <c r="M116" s="20">
        <f t="shared" si="10"/>
        <v>-44.02499999999997</v>
      </c>
      <c r="N116" s="20">
        <f t="shared" si="8"/>
        <v>3.2499999999999987</v>
      </c>
      <c r="O116" s="20">
        <v>1</v>
      </c>
      <c r="P116" s="5"/>
      <c r="Q116" s="11">
        <f t="shared" si="11"/>
        <v>-42.012499999999989</v>
      </c>
    </row>
    <row r="117" spans="11:17" x14ac:dyDescent="0.25">
      <c r="K117" s="20">
        <f t="shared" si="9"/>
        <v>57.5</v>
      </c>
      <c r="L117" s="20">
        <v>40</v>
      </c>
      <c r="M117" s="20">
        <f t="shared" si="10"/>
        <v>-47.424999999999969</v>
      </c>
      <c r="N117" s="20">
        <f t="shared" si="8"/>
        <v>3.3999999999999986</v>
      </c>
      <c r="O117" s="20">
        <v>1</v>
      </c>
      <c r="P117" s="5"/>
      <c r="Q117" s="11">
        <f t="shared" si="11"/>
        <v>-43.712499999999984</v>
      </c>
    </row>
    <row r="118" spans="11:17" x14ac:dyDescent="0.25">
      <c r="K118" s="20">
        <f t="shared" si="9"/>
        <v>58</v>
      </c>
      <c r="L118" s="20">
        <v>40</v>
      </c>
      <c r="M118" s="20">
        <f t="shared" si="10"/>
        <v>-50.824999999999967</v>
      </c>
      <c r="N118" s="20">
        <f t="shared" si="8"/>
        <v>3.3999999999999986</v>
      </c>
      <c r="O118" s="20">
        <v>1</v>
      </c>
      <c r="P118" s="5"/>
      <c r="Q118" s="11">
        <f t="shared" si="11"/>
        <v>-45.41249999999998</v>
      </c>
    </row>
    <row r="119" spans="11:17" x14ac:dyDescent="0.25">
      <c r="K119" s="20">
        <f t="shared" si="9"/>
        <v>58.5</v>
      </c>
      <c r="L119" s="20">
        <v>40</v>
      </c>
      <c r="M119" s="20">
        <f t="shared" si="10"/>
        <v>-54.224999999999966</v>
      </c>
      <c r="N119" s="20">
        <f t="shared" si="8"/>
        <v>3.3999999999999986</v>
      </c>
      <c r="O119" s="20">
        <v>1</v>
      </c>
      <c r="P119" s="5"/>
      <c r="Q119" s="11">
        <f t="shared" si="11"/>
        <v>-47.112499999999983</v>
      </c>
    </row>
    <row r="120" spans="11:17" x14ac:dyDescent="0.25">
      <c r="K120" s="20">
        <f t="shared" si="9"/>
        <v>59</v>
      </c>
      <c r="L120" s="20">
        <v>40</v>
      </c>
      <c r="M120" s="20">
        <f t="shared" si="10"/>
        <v>-57.624999999999964</v>
      </c>
      <c r="N120" s="20">
        <f t="shared" si="8"/>
        <v>3.3999999999999986</v>
      </c>
      <c r="O120" s="20">
        <v>1</v>
      </c>
      <c r="P120" s="5"/>
      <c r="Q120" s="11">
        <f t="shared" si="11"/>
        <v>-48.812499999999986</v>
      </c>
    </row>
    <row r="121" spans="11:17" x14ac:dyDescent="0.25">
      <c r="K121" s="20">
        <f t="shared" si="9"/>
        <v>59.5</v>
      </c>
      <c r="L121" s="20">
        <v>40</v>
      </c>
      <c r="M121" s="20">
        <f t="shared" si="10"/>
        <v>-61.024999999999963</v>
      </c>
      <c r="N121" s="20">
        <f t="shared" si="8"/>
        <v>3.3999999999999986</v>
      </c>
      <c r="O121" s="20">
        <v>1</v>
      </c>
      <c r="P121" s="5"/>
      <c r="Q121" s="11">
        <f t="shared" si="11"/>
        <v>-50.512499999999982</v>
      </c>
    </row>
    <row r="122" spans="11:17" x14ac:dyDescent="0.25">
      <c r="K122" s="20">
        <f t="shared" si="9"/>
        <v>60</v>
      </c>
      <c r="L122" s="20">
        <v>40</v>
      </c>
      <c r="M122" s="20">
        <f t="shared" si="10"/>
        <v>-64.57499999999996</v>
      </c>
      <c r="N122" s="20">
        <f t="shared" si="8"/>
        <v>3.5499999999999985</v>
      </c>
      <c r="O122" s="20">
        <v>1</v>
      </c>
      <c r="P122" s="5"/>
      <c r="Q122" s="11">
        <f t="shared" si="11"/>
        <v>-52.28749999999998</v>
      </c>
    </row>
    <row r="123" spans="11:17" x14ac:dyDescent="0.25">
      <c r="K123" s="20">
        <f t="shared" si="9"/>
        <v>60.5</v>
      </c>
      <c r="L123" s="20">
        <v>40</v>
      </c>
      <c r="M123" s="20">
        <f t="shared" si="10"/>
        <v>-68.124999999999957</v>
      </c>
      <c r="N123" s="20">
        <f t="shared" si="8"/>
        <v>3.5499999999999985</v>
      </c>
      <c r="O123" s="20">
        <v>1</v>
      </c>
      <c r="P123" s="5"/>
      <c r="Q123" s="11">
        <f t="shared" si="11"/>
        <v>-54.062499999999979</v>
      </c>
    </row>
    <row r="124" spans="11:17" x14ac:dyDescent="0.25">
      <c r="K124" s="20">
        <f t="shared" si="9"/>
        <v>61</v>
      </c>
      <c r="L124" s="20">
        <v>40</v>
      </c>
      <c r="M124" s="20">
        <f t="shared" si="10"/>
        <v>-71.674999999999955</v>
      </c>
      <c r="N124" s="20">
        <f t="shared" si="8"/>
        <v>3.5499999999999985</v>
      </c>
      <c r="O124" s="20">
        <v>1</v>
      </c>
      <c r="P124" s="5"/>
      <c r="Q124" s="11">
        <f t="shared" si="11"/>
        <v>-55.837499999999977</v>
      </c>
    </row>
    <row r="125" spans="11:17" x14ac:dyDescent="0.25">
      <c r="K125" s="20">
        <f t="shared" si="9"/>
        <v>61.5</v>
      </c>
      <c r="L125" s="20">
        <v>40</v>
      </c>
      <c r="M125" s="20">
        <f t="shared" si="10"/>
        <v>-75.224999999999952</v>
      </c>
      <c r="N125" s="20">
        <f t="shared" si="8"/>
        <v>3.5499999999999985</v>
      </c>
      <c r="O125" s="20">
        <v>1</v>
      </c>
      <c r="P125" s="5"/>
      <c r="Q125" s="11">
        <f t="shared" si="11"/>
        <v>-57.612499999999976</v>
      </c>
    </row>
    <row r="126" spans="11:17" x14ac:dyDescent="0.25">
      <c r="K126" s="20">
        <f t="shared" si="9"/>
        <v>62</v>
      </c>
      <c r="L126" s="20">
        <v>40</v>
      </c>
      <c r="M126" s="20">
        <f t="shared" si="10"/>
        <v>-78.774999999999949</v>
      </c>
      <c r="N126" s="20">
        <f t="shared" si="8"/>
        <v>3.5499999999999985</v>
      </c>
      <c r="O126" s="20">
        <v>1</v>
      </c>
      <c r="P126" s="5"/>
      <c r="Q126" s="11">
        <f t="shared" si="11"/>
        <v>-59.387499999999974</v>
      </c>
    </row>
    <row r="127" spans="11:17" x14ac:dyDescent="0.25">
      <c r="K127" s="20">
        <f t="shared" si="9"/>
        <v>62.5</v>
      </c>
      <c r="L127" s="20">
        <v>40</v>
      </c>
      <c r="M127" s="20">
        <f t="shared" si="10"/>
        <v>-82.474999999999952</v>
      </c>
      <c r="N127" s="20">
        <f t="shared" si="8"/>
        <v>3.6999999999999984</v>
      </c>
      <c r="O127" s="20">
        <v>1</v>
      </c>
      <c r="P127" s="5"/>
      <c r="Q127" s="11">
        <f t="shared" si="11"/>
        <v>-61.237499999999976</v>
      </c>
    </row>
    <row r="128" spans="11:17" x14ac:dyDescent="0.25">
      <c r="K128" s="20">
        <f t="shared" si="9"/>
        <v>63</v>
      </c>
      <c r="L128" s="20">
        <v>40</v>
      </c>
      <c r="M128" s="20">
        <f t="shared" si="10"/>
        <v>-86.174999999999955</v>
      </c>
      <c r="N128" s="20">
        <f t="shared" si="8"/>
        <v>3.6999999999999984</v>
      </c>
      <c r="O128" s="20">
        <v>1</v>
      </c>
      <c r="P128" s="5"/>
      <c r="Q128" s="11">
        <f t="shared" si="11"/>
        <v>-63.087499999999977</v>
      </c>
    </row>
    <row r="129" spans="11:17" x14ac:dyDescent="0.25">
      <c r="K129" s="20">
        <f t="shared" si="9"/>
        <v>63.5</v>
      </c>
      <c r="L129" s="20">
        <v>40</v>
      </c>
      <c r="M129" s="20">
        <f t="shared" si="10"/>
        <v>-89.874999999999957</v>
      </c>
      <c r="N129" s="20">
        <f t="shared" si="8"/>
        <v>3.6999999999999984</v>
      </c>
      <c r="O129" s="20">
        <v>1</v>
      </c>
      <c r="P129" s="5"/>
      <c r="Q129" s="11">
        <f t="shared" si="11"/>
        <v>-64.937499999999972</v>
      </c>
    </row>
    <row r="130" spans="11:17" x14ac:dyDescent="0.25">
      <c r="K130" s="20">
        <f t="shared" si="9"/>
        <v>64</v>
      </c>
      <c r="L130" s="20">
        <v>40</v>
      </c>
      <c r="M130" s="20">
        <f t="shared" si="10"/>
        <v>-93.57499999999996</v>
      </c>
      <c r="N130" s="20">
        <f t="shared" si="8"/>
        <v>3.6999999999999984</v>
      </c>
      <c r="O130" s="20">
        <v>1</v>
      </c>
      <c r="P130" s="5"/>
      <c r="Q130" s="11">
        <f t="shared" si="11"/>
        <v>-66.78749999999998</v>
      </c>
    </row>
    <row r="131" spans="11:17" x14ac:dyDescent="0.25">
      <c r="K131" s="20">
        <f t="shared" si="9"/>
        <v>64.5</v>
      </c>
      <c r="L131" s="20">
        <v>40</v>
      </c>
      <c r="M131" s="20">
        <f t="shared" si="10"/>
        <v>-97.274999999999963</v>
      </c>
      <c r="N131" s="20">
        <f t="shared" si="8"/>
        <v>3.6999999999999984</v>
      </c>
      <c r="O131" s="20">
        <v>1</v>
      </c>
      <c r="P131" s="5"/>
      <c r="Q131" s="11">
        <f t="shared" si="11"/>
        <v>-68.637499999999989</v>
      </c>
    </row>
    <row r="132" spans="11:17" x14ac:dyDescent="0.25">
      <c r="K132" s="20">
        <f t="shared" si="9"/>
        <v>65</v>
      </c>
      <c r="L132" s="20">
        <v>40</v>
      </c>
      <c r="M132" s="20">
        <f t="shared" si="10"/>
        <v>-101.12499999999996</v>
      </c>
      <c r="N132" s="20">
        <f t="shared" si="8"/>
        <v>3.8499999999999983</v>
      </c>
      <c r="O132" s="20">
        <v>1</v>
      </c>
      <c r="P132" s="5"/>
      <c r="Q132" s="11">
        <f t="shared" si="11"/>
        <v>-70.562499999999972</v>
      </c>
    </row>
    <row r="133" spans="11:17" x14ac:dyDescent="0.25">
      <c r="K133" s="20">
        <f t="shared" si="9"/>
        <v>65.5</v>
      </c>
      <c r="L133" s="20">
        <v>40</v>
      </c>
      <c r="M133" s="20">
        <f t="shared" si="10"/>
        <v>-104.97499999999995</v>
      </c>
      <c r="N133" s="20">
        <f t="shared" si="8"/>
        <v>3.8499999999999983</v>
      </c>
      <c r="O133" s="20">
        <v>1</v>
      </c>
      <c r="P133" s="5"/>
      <c r="Q133" s="11">
        <f t="shared" si="11"/>
        <v>-72.487499999999983</v>
      </c>
    </row>
    <row r="134" spans="11:17" x14ac:dyDescent="0.25">
      <c r="K134" s="20">
        <f t="shared" si="9"/>
        <v>66</v>
      </c>
      <c r="L134" s="20">
        <v>40</v>
      </c>
      <c r="M134" s="20">
        <f t="shared" si="10"/>
        <v>-108.82499999999995</v>
      </c>
      <c r="N134" s="20">
        <f t="shared" si="8"/>
        <v>3.8499999999999983</v>
      </c>
      <c r="O134" s="20">
        <v>1</v>
      </c>
      <c r="P134" s="5"/>
      <c r="Q134" s="11">
        <f t="shared" si="11"/>
        <v>-74.412499999999966</v>
      </c>
    </row>
    <row r="135" spans="11:17" x14ac:dyDescent="0.25">
      <c r="K135" s="20">
        <f t="shared" si="9"/>
        <v>66.5</v>
      </c>
      <c r="L135" s="20">
        <v>40</v>
      </c>
      <c r="M135" s="20">
        <f t="shared" si="10"/>
        <v>-112.67499999999994</v>
      </c>
      <c r="N135" s="20">
        <f t="shared" si="8"/>
        <v>3.8499999999999983</v>
      </c>
      <c r="O135" s="20">
        <v>1</v>
      </c>
      <c r="P135" s="5"/>
      <c r="Q135" s="11">
        <f t="shared" si="11"/>
        <v>-76.337499999999977</v>
      </c>
    </row>
    <row r="136" spans="11:17" x14ac:dyDescent="0.25">
      <c r="K136" s="20">
        <f t="shared" si="9"/>
        <v>67</v>
      </c>
      <c r="L136" s="20">
        <v>40</v>
      </c>
      <c r="M136" s="20">
        <f t="shared" si="10"/>
        <v>-116.52499999999993</v>
      </c>
      <c r="N136" s="20">
        <f t="shared" si="8"/>
        <v>3.8499999999999983</v>
      </c>
      <c r="O136" s="20">
        <v>1</v>
      </c>
      <c r="P136" s="5"/>
      <c r="Q136" s="11">
        <f t="shared" si="11"/>
        <v>-78.26249999999996</v>
      </c>
    </row>
    <row r="137" spans="11:17" x14ac:dyDescent="0.25">
      <c r="K137" s="20">
        <f t="shared" si="9"/>
        <v>67.5</v>
      </c>
      <c r="L137" s="20">
        <v>40</v>
      </c>
      <c r="M137" s="20">
        <f t="shared" si="10"/>
        <v>-120.52499999999993</v>
      </c>
      <c r="N137" s="20">
        <f t="shared" si="8"/>
        <v>3.9999999999999982</v>
      </c>
      <c r="O137" s="20">
        <v>1</v>
      </c>
      <c r="P137" s="5"/>
      <c r="Q137" s="11">
        <f t="shared" si="11"/>
        <v>-80.26249999999996</v>
      </c>
    </row>
    <row r="138" spans="11:17" x14ac:dyDescent="0.25">
      <c r="K138" s="20">
        <f t="shared" si="9"/>
        <v>68</v>
      </c>
      <c r="L138" s="20">
        <v>40</v>
      </c>
      <c r="M138" s="20">
        <f t="shared" si="10"/>
        <v>-124.52499999999993</v>
      </c>
      <c r="N138" s="20">
        <f t="shared" si="8"/>
        <v>3.9999999999999982</v>
      </c>
      <c r="O138" s="20">
        <v>1</v>
      </c>
      <c r="P138" s="5"/>
      <c r="Q138" s="11">
        <f t="shared" si="11"/>
        <v>-82.26249999999996</v>
      </c>
    </row>
    <row r="139" spans="11:17" x14ac:dyDescent="0.25">
      <c r="K139" s="20">
        <f t="shared" si="9"/>
        <v>68.5</v>
      </c>
      <c r="L139" s="20">
        <v>40</v>
      </c>
      <c r="M139" s="20">
        <f t="shared" si="10"/>
        <v>-128.52499999999992</v>
      </c>
      <c r="N139" s="20">
        <f t="shared" si="8"/>
        <v>3.9999999999999982</v>
      </c>
      <c r="O139" s="20">
        <v>1</v>
      </c>
      <c r="P139" s="5"/>
      <c r="Q139" s="11">
        <f t="shared" si="11"/>
        <v>-84.26249999999996</v>
      </c>
    </row>
    <row r="140" spans="11:17" x14ac:dyDescent="0.25">
      <c r="K140" s="20">
        <f t="shared" si="9"/>
        <v>69</v>
      </c>
      <c r="L140" s="20">
        <v>40</v>
      </c>
      <c r="M140" s="20">
        <f t="shared" si="10"/>
        <v>-132.52499999999992</v>
      </c>
      <c r="N140" s="20">
        <f t="shared" si="8"/>
        <v>3.9999999999999982</v>
      </c>
      <c r="O140" s="20">
        <v>1</v>
      </c>
      <c r="P140" s="5"/>
      <c r="Q140" s="11">
        <f t="shared" si="11"/>
        <v>-86.26249999999996</v>
      </c>
    </row>
    <row r="141" spans="11:17" x14ac:dyDescent="0.25">
      <c r="K141" s="20">
        <f t="shared" si="9"/>
        <v>69.5</v>
      </c>
      <c r="L141" s="20">
        <v>40</v>
      </c>
      <c r="M141" s="20">
        <f t="shared" si="10"/>
        <v>-136.52499999999992</v>
      </c>
      <c r="N141" s="20">
        <f t="shared" si="8"/>
        <v>3.9999999999999982</v>
      </c>
      <c r="O141" s="20">
        <v>1</v>
      </c>
      <c r="P141" s="5"/>
      <c r="Q141" s="11">
        <f t="shared" si="11"/>
        <v>-88.26249999999996</v>
      </c>
    </row>
    <row r="142" spans="11:17" x14ac:dyDescent="0.25">
      <c r="K142" s="20">
        <f t="shared" si="9"/>
        <v>70</v>
      </c>
      <c r="L142" s="20">
        <v>40</v>
      </c>
      <c r="M142" s="20">
        <f t="shared" si="10"/>
        <v>-140.67499999999993</v>
      </c>
      <c r="N142" s="20">
        <f t="shared" si="8"/>
        <v>4.1499999999999986</v>
      </c>
      <c r="O142" s="20">
        <v>1</v>
      </c>
      <c r="P142" s="5"/>
      <c r="Q142" s="11">
        <f t="shared" si="11"/>
        <v>-90.337499999999963</v>
      </c>
    </row>
    <row r="143" spans="11:17" x14ac:dyDescent="0.25">
      <c r="K143" s="20">
        <f t="shared" si="9"/>
        <v>70.5</v>
      </c>
      <c r="L143" s="20">
        <v>40</v>
      </c>
      <c r="M143" s="20">
        <f t="shared" si="10"/>
        <v>-144.82499999999993</v>
      </c>
      <c r="N143" s="20">
        <f t="shared" si="8"/>
        <v>4.1499999999999986</v>
      </c>
      <c r="O143" s="20">
        <v>1</v>
      </c>
      <c r="P143" s="5"/>
      <c r="Q143" s="11">
        <f t="shared" si="11"/>
        <v>-92.412499999999966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F3" sqref="F3"/>
    </sheetView>
  </sheetViews>
  <sheetFormatPr defaultRowHeight="15" x14ac:dyDescent="0.25"/>
  <cols>
    <col min="1" max="1" width="34.5703125" style="24" customWidth="1"/>
    <col min="2" max="2" width="5" style="24" customWidth="1"/>
    <col min="3" max="3" width="4.42578125" style="25" customWidth="1"/>
    <col min="4" max="4" width="6.140625" style="24" customWidth="1"/>
    <col min="5" max="5" width="5.140625" style="24" customWidth="1"/>
    <col min="6" max="6" width="8.140625" style="95" customWidth="1"/>
    <col min="7" max="7" width="6.85546875" style="28" customWidth="1"/>
    <col min="8" max="8" width="5.5703125" style="29" customWidth="1"/>
    <col min="9" max="9" width="6.140625" style="36" customWidth="1"/>
    <col min="10" max="10" width="5.5703125" style="28" bestFit="1" customWidth="1"/>
    <col min="11" max="11" width="5.5703125" style="26" bestFit="1" customWidth="1"/>
    <col min="12" max="12" width="6.5703125" style="27" bestFit="1" customWidth="1"/>
    <col min="13" max="13" width="5.5703125" style="34" bestFit="1" customWidth="1"/>
    <col min="14" max="14" width="5.5703125" style="32" bestFit="1" customWidth="1"/>
    <col min="15" max="15" width="6.5703125" style="36" bestFit="1" customWidth="1"/>
    <col min="16" max="16" width="7.140625" style="34" bestFit="1" customWidth="1"/>
    <col min="17" max="17" width="5.5703125" style="24" bestFit="1" customWidth="1"/>
    <col min="18" max="18" width="6.5703125" style="27" customWidth="1"/>
    <col min="19" max="19" width="7.140625" style="35" bestFit="1" customWidth="1"/>
    <col min="20" max="20" width="5.5703125" style="32" bestFit="1" customWidth="1"/>
    <col min="21" max="21" width="6.5703125" style="29" bestFit="1" customWidth="1"/>
    <col min="22" max="22" width="6.7109375" style="35" customWidth="1"/>
    <col min="23" max="23" width="5.5703125" style="32" bestFit="1" customWidth="1"/>
    <col min="24" max="24" width="6.85546875" style="32" customWidth="1"/>
    <col min="25" max="25" width="8.7109375" style="35" customWidth="1"/>
    <col min="26" max="26" width="5.140625" style="32" bestFit="1" customWidth="1"/>
    <col min="27" max="27" width="7.140625" style="32" bestFit="1" customWidth="1"/>
    <col min="28" max="28" width="8.140625" style="35" bestFit="1" customWidth="1"/>
    <col min="29" max="29" width="4.7109375" style="32" bestFit="1" customWidth="1"/>
    <col min="30" max="30" width="9.42578125" style="32" customWidth="1"/>
    <col min="31" max="31" width="9.28515625" style="24" bestFit="1" customWidth="1"/>
    <col min="32" max="32" width="45.42578125" style="24" customWidth="1"/>
    <col min="33" max="16384" width="9.140625" style="24"/>
  </cols>
  <sheetData>
    <row r="1" spans="1:76" x14ac:dyDescent="0.25">
      <c r="F1" s="105" t="s">
        <v>16</v>
      </c>
      <c r="G1" s="98" t="s">
        <v>17</v>
      </c>
      <c r="H1" s="97"/>
      <c r="I1" s="97"/>
      <c r="J1" s="99" t="s">
        <v>18</v>
      </c>
      <c r="K1" s="99"/>
      <c r="L1" s="99"/>
      <c r="M1" s="98" t="s">
        <v>19</v>
      </c>
      <c r="N1" s="97"/>
      <c r="O1" s="97"/>
      <c r="P1" s="98" t="s">
        <v>25</v>
      </c>
      <c r="Q1" s="97"/>
      <c r="R1" s="97"/>
      <c r="S1" s="96" t="s">
        <v>20</v>
      </c>
      <c r="T1" s="97"/>
      <c r="U1" s="97"/>
      <c r="V1" s="96" t="s">
        <v>21</v>
      </c>
      <c r="W1" s="97"/>
      <c r="X1" s="97"/>
      <c r="Y1" s="96" t="s">
        <v>22</v>
      </c>
      <c r="Z1" s="97"/>
      <c r="AA1" s="97"/>
      <c r="AB1" s="96" t="s">
        <v>70</v>
      </c>
      <c r="AC1" s="97"/>
      <c r="AD1" s="97"/>
    </row>
    <row r="2" spans="1:76" x14ac:dyDescent="0.25">
      <c r="A2" s="27" t="s">
        <v>8</v>
      </c>
      <c r="B2" s="27" t="s">
        <v>9</v>
      </c>
      <c r="C2" s="25" t="s">
        <v>10</v>
      </c>
      <c r="D2" s="27" t="s">
        <v>11</v>
      </c>
      <c r="E2" s="27" t="s">
        <v>1</v>
      </c>
      <c r="F2" s="106"/>
      <c r="G2" s="28" t="s">
        <v>68</v>
      </c>
      <c r="H2" s="29" t="s">
        <v>67</v>
      </c>
      <c r="I2" s="36" t="s">
        <v>69</v>
      </c>
      <c r="J2" s="28" t="s">
        <v>68</v>
      </c>
      <c r="K2" s="26" t="s">
        <v>67</v>
      </c>
      <c r="L2" s="27" t="s">
        <v>69</v>
      </c>
      <c r="M2" s="28" t="s">
        <v>68</v>
      </c>
      <c r="N2" s="29" t="s">
        <v>67</v>
      </c>
      <c r="O2" s="36" t="s">
        <v>69</v>
      </c>
      <c r="P2" s="28" t="s">
        <v>68</v>
      </c>
      <c r="Q2" s="29" t="s">
        <v>67</v>
      </c>
      <c r="R2" s="36" t="s">
        <v>69</v>
      </c>
      <c r="S2" s="28" t="s">
        <v>68</v>
      </c>
      <c r="T2" s="29" t="s">
        <v>67</v>
      </c>
      <c r="U2" s="29" t="s">
        <v>69</v>
      </c>
      <c r="V2" s="28" t="s">
        <v>68</v>
      </c>
      <c r="W2" s="29" t="s">
        <v>67</v>
      </c>
      <c r="X2" s="29" t="s">
        <v>69</v>
      </c>
      <c r="Y2" s="28" t="s">
        <v>68</v>
      </c>
      <c r="Z2" s="29" t="s">
        <v>67</v>
      </c>
      <c r="AA2" s="29" t="s">
        <v>69</v>
      </c>
      <c r="AB2" s="28" t="s">
        <v>68</v>
      </c>
      <c r="AC2" s="29" t="s">
        <v>67</v>
      </c>
      <c r="AD2" s="29" t="s">
        <v>69</v>
      </c>
      <c r="AE2" s="27" t="s">
        <v>66</v>
      </c>
      <c r="AF2" s="27" t="s">
        <v>65</v>
      </c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</row>
    <row r="3" spans="1:76" x14ac:dyDescent="0.25">
      <c r="A3" s="2" t="s">
        <v>3</v>
      </c>
      <c r="B3" s="24">
        <v>57</v>
      </c>
      <c r="C3" s="30" t="s">
        <v>12</v>
      </c>
      <c r="D3" s="24">
        <v>5000</v>
      </c>
      <c r="E3" s="31">
        <v>94.04</v>
      </c>
      <c r="G3" s="39"/>
      <c r="H3" s="40"/>
      <c r="I3" s="40"/>
      <c r="J3" s="41">
        <f t="shared" ref="J3" si="0">+K3*L3</f>
        <v>205.55555555555554</v>
      </c>
      <c r="K3" s="42">
        <f>5000/9</f>
        <v>555.55555555555554</v>
      </c>
      <c r="L3" s="37">
        <v>0.37</v>
      </c>
      <c r="M3" s="41">
        <f t="shared" ref="M3" si="1">+N3*O3</f>
        <v>205.55555555555554</v>
      </c>
      <c r="N3" s="42">
        <f>5000/9</f>
        <v>555.55555555555554</v>
      </c>
      <c r="O3" s="37">
        <v>0.37</v>
      </c>
      <c r="P3" s="41">
        <f t="shared" ref="P3" si="2">+Q3*R3</f>
        <v>1111.1111111111111</v>
      </c>
      <c r="Q3" s="42">
        <f>5000/9</f>
        <v>555.55555555555554</v>
      </c>
      <c r="R3" s="37">
        <v>2</v>
      </c>
      <c r="S3" s="41">
        <f t="shared" ref="S3" si="3">+T3*U3</f>
        <v>1388.8888888888889</v>
      </c>
      <c r="T3" s="42">
        <f>5000/9</f>
        <v>555.55555555555554</v>
      </c>
      <c r="U3" s="37">
        <v>2.5</v>
      </c>
      <c r="V3" s="47"/>
      <c r="W3" s="40"/>
      <c r="X3" s="40"/>
      <c r="Y3" s="47"/>
      <c r="Z3" s="40"/>
      <c r="AA3" s="40"/>
      <c r="AB3" s="47"/>
      <c r="AD3" s="40"/>
      <c r="AE3" s="33"/>
      <c r="AF3" s="33"/>
    </row>
    <row r="4" spans="1:76" x14ac:dyDescent="0.25">
      <c r="A4" s="2" t="s">
        <v>4</v>
      </c>
      <c r="B4" s="24">
        <v>57</v>
      </c>
      <c r="C4" s="25" t="s">
        <v>14</v>
      </c>
      <c r="D4" s="24">
        <v>5000</v>
      </c>
      <c r="E4" s="31">
        <v>80</v>
      </c>
      <c r="G4" s="39"/>
      <c r="H4" s="40"/>
      <c r="I4" s="40"/>
      <c r="J4" s="41">
        <f t="shared" ref="J4:J5" si="4">+K4*L4</f>
        <v>205.55555555555554</v>
      </c>
      <c r="K4" s="42">
        <f t="shared" ref="K4:K7" si="5">5000/9</f>
        <v>555.55555555555554</v>
      </c>
      <c r="L4" s="37">
        <v>0.37</v>
      </c>
      <c r="M4" s="41">
        <f t="shared" ref="M4:M6" si="6">+N4*O4</f>
        <v>205.55555555555554</v>
      </c>
      <c r="N4" s="42">
        <f t="shared" ref="N4:N6" si="7">5000/9</f>
        <v>555.55555555555554</v>
      </c>
      <c r="O4" s="37">
        <v>0.37</v>
      </c>
      <c r="P4" s="41">
        <f t="shared" ref="P4:P5" si="8">+Q4*R4</f>
        <v>1388.8888888888889</v>
      </c>
      <c r="Q4" s="42">
        <f>5000/9</f>
        <v>555.55555555555554</v>
      </c>
      <c r="R4" s="44">
        <v>2.5</v>
      </c>
      <c r="S4" s="41">
        <f t="shared" ref="S4:S5" si="9">+T4*U4</f>
        <v>1527.7777777777778</v>
      </c>
      <c r="T4" s="42">
        <f>5000/9</f>
        <v>555.55555555555554</v>
      </c>
      <c r="U4" s="45">
        <v>2.75</v>
      </c>
      <c r="V4" s="47"/>
      <c r="W4" s="40"/>
      <c r="X4" s="40"/>
      <c r="Y4" s="47"/>
      <c r="Z4" s="40"/>
      <c r="AA4" s="40"/>
      <c r="AB4" s="47"/>
      <c r="AC4" s="40"/>
      <c r="AD4" s="40"/>
      <c r="AE4" s="33"/>
      <c r="AF4" s="33"/>
    </row>
    <row r="5" spans="1:76" x14ac:dyDescent="0.25">
      <c r="A5" s="2" t="s">
        <v>5</v>
      </c>
      <c r="B5" s="24">
        <v>52</v>
      </c>
      <c r="C5" s="30" t="s">
        <v>12</v>
      </c>
      <c r="D5" s="24">
        <v>5000</v>
      </c>
      <c r="E5" s="31">
        <v>73.650000000000006</v>
      </c>
      <c r="G5" s="39"/>
      <c r="H5" s="40"/>
      <c r="I5" s="40"/>
      <c r="J5" s="41">
        <f t="shared" si="4"/>
        <v>205.55555555555554</v>
      </c>
      <c r="K5" s="42">
        <f t="shared" si="5"/>
        <v>555.55555555555554</v>
      </c>
      <c r="L5" s="37">
        <v>0.37</v>
      </c>
      <c r="M5" s="41">
        <f t="shared" si="6"/>
        <v>205.55555555555554</v>
      </c>
      <c r="N5" s="42">
        <f t="shared" si="7"/>
        <v>555.55555555555554</v>
      </c>
      <c r="O5" s="37">
        <v>0.37</v>
      </c>
      <c r="P5" s="41">
        <f t="shared" si="8"/>
        <v>1111.1111111111111</v>
      </c>
      <c r="Q5" s="42">
        <f>5000/9</f>
        <v>555.55555555555554</v>
      </c>
      <c r="R5" s="37">
        <v>2</v>
      </c>
      <c r="S5" s="41">
        <f t="shared" si="9"/>
        <v>1388.8888888888889</v>
      </c>
      <c r="T5" s="42">
        <f>5000/9</f>
        <v>555.55555555555554</v>
      </c>
      <c r="U5" s="37">
        <v>2.5</v>
      </c>
      <c r="V5" s="41">
        <f t="shared" ref="V5" si="10">+W5*X5</f>
        <v>1944.4444444444443</v>
      </c>
      <c r="W5" s="42">
        <f>5000/9</f>
        <v>555.55555555555554</v>
      </c>
      <c r="X5" s="37">
        <v>3.5</v>
      </c>
      <c r="Y5" s="47"/>
      <c r="Z5" s="40"/>
      <c r="AA5" s="40"/>
      <c r="AB5" s="47"/>
      <c r="AC5" s="40"/>
      <c r="AD5" s="40"/>
      <c r="AE5" s="33"/>
      <c r="AF5" s="33"/>
    </row>
    <row r="6" spans="1:76" x14ac:dyDescent="0.25">
      <c r="A6" s="2" t="s">
        <v>6</v>
      </c>
      <c r="B6" s="24">
        <v>52</v>
      </c>
      <c r="C6" s="25" t="s">
        <v>14</v>
      </c>
      <c r="D6" s="24">
        <v>5000</v>
      </c>
      <c r="E6" s="31">
        <v>43</v>
      </c>
      <c r="G6" s="39"/>
      <c r="H6" s="40"/>
      <c r="I6" s="40"/>
      <c r="J6" s="41"/>
      <c r="K6" s="43"/>
      <c r="L6" s="43"/>
      <c r="M6" s="41">
        <f t="shared" si="6"/>
        <v>205.55555555555554</v>
      </c>
      <c r="N6" s="42">
        <f t="shared" si="7"/>
        <v>555.55555555555554</v>
      </c>
      <c r="O6" s="37">
        <v>0.37</v>
      </c>
      <c r="P6" s="41">
        <f t="shared" ref="P6" si="11">+Q6*R6</f>
        <v>1388.8888888888889</v>
      </c>
      <c r="Q6" s="42">
        <f>5000/9</f>
        <v>555.55555555555554</v>
      </c>
      <c r="R6" s="44">
        <v>2.5</v>
      </c>
      <c r="S6" s="41">
        <f t="shared" ref="S6" si="12">+T6*U6</f>
        <v>1527.7777777777778</v>
      </c>
      <c r="T6" s="42">
        <f>5000/9</f>
        <v>555.55555555555554</v>
      </c>
      <c r="U6" s="45">
        <v>2.75</v>
      </c>
      <c r="V6" s="41">
        <f t="shared" ref="V6" si="13">+W6*X6</f>
        <v>2222.2222222222222</v>
      </c>
      <c r="W6" s="42">
        <f>5000/9</f>
        <v>555.55555555555554</v>
      </c>
      <c r="X6" s="37">
        <v>4</v>
      </c>
      <c r="Y6" s="47"/>
      <c r="Z6" s="40"/>
      <c r="AA6" s="40"/>
      <c r="AB6" s="47"/>
      <c r="AC6" s="40"/>
      <c r="AD6" s="40"/>
      <c r="AE6" s="33"/>
      <c r="AF6" s="33"/>
    </row>
    <row r="7" spans="1:76" x14ac:dyDescent="0.25">
      <c r="A7" s="2" t="s">
        <v>166</v>
      </c>
      <c r="B7" s="24">
        <v>48</v>
      </c>
      <c r="C7" s="30" t="s">
        <v>12</v>
      </c>
      <c r="D7" s="24">
        <v>150</v>
      </c>
      <c r="E7" s="31">
        <v>89.95</v>
      </c>
      <c r="G7" s="41">
        <f>+H7*I7</f>
        <v>75</v>
      </c>
      <c r="H7" s="46">
        <v>150</v>
      </c>
      <c r="I7" s="37">
        <v>0.5</v>
      </c>
      <c r="J7" s="41">
        <f t="shared" ref="J7" si="14">+K7*L7</f>
        <v>205.55555555555554</v>
      </c>
      <c r="K7" s="42">
        <f t="shared" si="5"/>
        <v>555.55555555555554</v>
      </c>
      <c r="L7" s="37">
        <v>0.37</v>
      </c>
      <c r="M7" s="41"/>
      <c r="N7" s="40"/>
      <c r="O7" s="40"/>
      <c r="P7" s="41"/>
      <c r="Q7" s="43"/>
      <c r="R7" s="43"/>
      <c r="S7" s="47"/>
      <c r="T7" s="40"/>
      <c r="U7" s="40"/>
      <c r="V7" s="47"/>
      <c r="W7" s="40"/>
      <c r="X7" s="40"/>
      <c r="Y7" s="47"/>
      <c r="Z7" s="40"/>
      <c r="AA7" s="40"/>
      <c r="AB7" s="47"/>
      <c r="AC7" s="40"/>
      <c r="AD7" s="40"/>
      <c r="AE7" s="33"/>
      <c r="AF7" s="33"/>
    </row>
    <row r="8" spans="1:76" x14ac:dyDescent="0.25">
      <c r="A8" s="2" t="s">
        <v>167</v>
      </c>
      <c r="B8" s="24">
        <v>48</v>
      </c>
      <c r="C8" s="25" t="s">
        <v>14</v>
      </c>
      <c r="D8" s="24">
        <v>150</v>
      </c>
      <c r="E8" s="31">
        <v>80.510000000000005</v>
      </c>
      <c r="G8" s="41">
        <f t="shared" ref="G8:G30" si="15">+H8*I8</f>
        <v>112.5</v>
      </c>
      <c r="H8" s="46">
        <v>150</v>
      </c>
      <c r="I8" s="37">
        <v>0.75</v>
      </c>
      <c r="J8" s="41"/>
      <c r="K8" s="43"/>
      <c r="L8" s="43"/>
      <c r="M8" s="41"/>
      <c r="N8" s="40"/>
      <c r="O8" s="40"/>
      <c r="P8" s="41"/>
      <c r="Q8" s="43"/>
      <c r="R8" s="43"/>
      <c r="S8" s="47"/>
      <c r="T8" s="40"/>
      <c r="U8" s="40"/>
      <c r="V8" s="47"/>
      <c r="W8" s="40"/>
      <c r="X8" s="40"/>
      <c r="Y8" s="47"/>
      <c r="Z8" s="40"/>
      <c r="AA8" s="40"/>
      <c r="AB8" s="47"/>
      <c r="AC8" s="40"/>
      <c r="AD8" s="40"/>
      <c r="AE8" s="33"/>
      <c r="AF8" s="33"/>
    </row>
    <row r="9" spans="1:76" x14ac:dyDescent="0.25">
      <c r="A9" s="2" t="s">
        <v>168</v>
      </c>
      <c r="B9" s="24">
        <v>48</v>
      </c>
      <c r="C9" s="26" t="s">
        <v>13</v>
      </c>
      <c r="D9" s="24">
        <v>150</v>
      </c>
      <c r="E9" s="31">
        <v>67.180000000000007</v>
      </c>
      <c r="G9" s="41">
        <f t="shared" si="15"/>
        <v>150</v>
      </c>
      <c r="H9" s="46">
        <v>150</v>
      </c>
      <c r="I9" s="37">
        <v>1</v>
      </c>
      <c r="J9" s="41"/>
      <c r="K9" s="43"/>
      <c r="L9" s="43"/>
      <c r="M9" s="41"/>
      <c r="N9" s="40"/>
      <c r="O9" s="40"/>
      <c r="P9" s="41"/>
      <c r="Q9" s="43"/>
      <c r="R9" s="43"/>
      <c r="S9" s="47"/>
      <c r="T9" s="40"/>
      <c r="U9" s="40"/>
      <c r="V9" s="41">
        <f t="shared" ref="V9:V11" si="16">+W9*X9</f>
        <v>2500</v>
      </c>
      <c r="W9" s="42">
        <f>5000/9</f>
        <v>555.55555555555554</v>
      </c>
      <c r="X9" s="37">
        <v>4.5</v>
      </c>
      <c r="Y9" s="41">
        <f t="shared" ref="Y9" si="17">+Z9*AA9</f>
        <v>7500</v>
      </c>
      <c r="Z9" s="56">
        <v>150</v>
      </c>
      <c r="AA9" s="37">
        <v>50</v>
      </c>
      <c r="AB9" s="41">
        <f t="shared" ref="AB9" si="18">+AC9*AD9</f>
        <v>41670</v>
      </c>
      <c r="AC9" s="56">
        <v>555.6</v>
      </c>
      <c r="AD9" s="58">
        <v>75</v>
      </c>
      <c r="AE9" s="33"/>
      <c r="AF9" s="33"/>
    </row>
    <row r="10" spans="1:76" x14ac:dyDescent="0.25">
      <c r="A10" s="2" t="s">
        <v>169</v>
      </c>
      <c r="B10" s="24">
        <v>48</v>
      </c>
      <c r="C10" s="30" t="s">
        <v>12</v>
      </c>
      <c r="D10" s="24">
        <v>400</v>
      </c>
      <c r="E10" s="31">
        <v>79.67</v>
      </c>
      <c r="G10" s="41">
        <f t="shared" si="15"/>
        <v>200</v>
      </c>
      <c r="H10" s="46">
        <v>400</v>
      </c>
      <c r="I10" s="37">
        <v>0.5</v>
      </c>
      <c r="J10" s="41">
        <f t="shared" ref="J10" si="19">+K10*L10</f>
        <v>205.55555555555554</v>
      </c>
      <c r="K10" s="42">
        <f t="shared" ref="K10" si="20">5000/9</f>
        <v>555.55555555555554</v>
      </c>
      <c r="L10" s="37">
        <v>0.37</v>
      </c>
      <c r="M10" s="41">
        <f t="shared" ref="M10:M11" si="21">+N10*O10</f>
        <v>205.55555555555554</v>
      </c>
      <c r="N10" s="42">
        <f t="shared" ref="N10:N13" si="22">5000/9</f>
        <v>555.55555555555554</v>
      </c>
      <c r="O10" s="37">
        <v>0.37</v>
      </c>
      <c r="P10" s="41"/>
      <c r="Q10" s="43"/>
      <c r="R10" s="43"/>
      <c r="S10" s="41">
        <f t="shared" ref="S10:S11" si="23">+T10*U10</f>
        <v>1388.8888888888889</v>
      </c>
      <c r="T10" s="42">
        <f>5000/9</f>
        <v>555.55555555555554</v>
      </c>
      <c r="U10" s="37">
        <v>2.5</v>
      </c>
      <c r="V10" s="41">
        <f t="shared" si="16"/>
        <v>3611.1111111111109</v>
      </c>
      <c r="W10" s="42">
        <f>5000/9</f>
        <v>555.55555555555554</v>
      </c>
      <c r="X10" s="55">
        <v>6.5</v>
      </c>
      <c r="Y10" s="47"/>
      <c r="Z10" s="57"/>
      <c r="AA10" s="40"/>
      <c r="AB10" s="47"/>
      <c r="AC10" s="40"/>
      <c r="AD10" s="40"/>
      <c r="AE10" s="33"/>
      <c r="AF10" s="33"/>
    </row>
    <row r="11" spans="1:76" x14ac:dyDescent="0.25">
      <c r="A11" s="2" t="s">
        <v>170</v>
      </c>
      <c r="B11" s="24">
        <v>48</v>
      </c>
      <c r="C11" s="25" t="s">
        <v>14</v>
      </c>
      <c r="D11" s="24">
        <v>400</v>
      </c>
      <c r="E11" s="31">
        <v>67.22999999999999</v>
      </c>
      <c r="G11" s="41">
        <f t="shared" si="15"/>
        <v>300</v>
      </c>
      <c r="H11" s="46">
        <v>400</v>
      </c>
      <c r="I11" s="37">
        <v>0.75</v>
      </c>
      <c r="J11" s="41"/>
      <c r="K11" s="43"/>
      <c r="L11" s="43"/>
      <c r="M11" s="41">
        <f t="shared" si="21"/>
        <v>205.55555555555554</v>
      </c>
      <c r="N11" s="42">
        <f t="shared" si="22"/>
        <v>555.55555555555554</v>
      </c>
      <c r="O11" s="37">
        <v>0.37</v>
      </c>
      <c r="P11" s="41">
        <f t="shared" ref="P11" si="24">+Q11*R11</f>
        <v>1388.8888888888889</v>
      </c>
      <c r="Q11" s="42">
        <f>5000/9</f>
        <v>555.55555555555554</v>
      </c>
      <c r="R11" s="44">
        <v>2.5</v>
      </c>
      <c r="S11" s="41">
        <f t="shared" si="23"/>
        <v>1527.7777777777778</v>
      </c>
      <c r="T11" s="42">
        <f>5000/9</f>
        <v>555.55555555555554</v>
      </c>
      <c r="U11" s="45">
        <v>2.75</v>
      </c>
      <c r="V11" s="41">
        <f t="shared" si="16"/>
        <v>4166.666666666667</v>
      </c>
      <c r="W11" s="42">
        <f>5000/9</f>
        <v>555.55555555555554</v>
      </c>
      <c r="X11" s="55">
        <v>7.5</v>
      </c>
      <c r="Y11" s="41">
        <f t="shared" ref="Y11:Y12" si="25">+Z11*AA11</f>
        <v>20000</v>
      </c>
      <c r="Z11" s="56">
        <v>400</v>
      </c>
      <c r="AA11" s="37">
        <v>50</v>
      </c>
      <c r="AB11" s="47"/>
      <c r="AC11" s="40"/>
      <c r="AD11" s="40"/>
      <c r="AE11" s="33"/>
      <c r="AF11" s="33"/>
    </row>
    <row r="12" spans="1:76" x14ac:dyDescent="0.25">
      <c r="A12" s="2" t="s">
        <v>171</v>
      </c>
      <c r="B12" s="24">
        <v>48</v>
      </c>
      <c r="C12" s="26" t="s">
        <v>13</v>
      </c>
      <c r="D12" s="24">
        <v>400</v>
      </c>
      <c r="E12" s="31">
        <v>50.24</v>
      </c>
      <c r="G12" s="41">
        <f t="shared" si="15"/>
        <v>400</v>
      </c>
      <c r="H12" s="46">
        <v>400</v>
      </c>
      <c r="I12" s="37">
        <v>1</v>
      </c>
      <c r="J12" s="41"/>
      <c r="K12" s="43"/>
      <c r="L12" s="43"/>
      <c r="M12" s="41"/>
      <c r="N12" s="40"/>
      <c r="O12" s="40"/>
      <c r="P12" s="41"/>
      <c r="Q12" s="43"/>
      <c r="R12" s="43"/>
      <c r="S12" s="47"/>
      <c r="T12" s="40"/>
      <c r="U12" s="40"/>
      <c r="V12" s="41">
        <f t="shared" ref="V12" si="26">+W12*X12</f>
        <v>4722.2222222222217</v>
      </c>
      <c r="W12" s="42">
        <f>5000/9</f>
        <v>555.55555555555554</v>
      </c>
      <c r="X12" s="55">
        <v>8.5</v>
      </c>
      <c r="Y12" s="41">
        <f t="shared" si="25"/>
        <v>20000</v>
      </c>
      <c r="Z12" s="56">
        <v>400</v>
      </c>
      <c r="AA12" s="37">
        <v>50</v>
      </c>
      <c r="AB12" s="41">
        <f t="shared" ref="AB12" si="27">+AC12*AD12</f>
        <v>41670</v>
      </c>
      <c r="AC12" s="56">
        <v>555.6</v>
      </c>
      <c r="AD12" s="58">
        <v>75</v>
      </c>
      <c r="AE12" s="33"/>
      <c r="AF12" s="33"/>
    </row>
    <row r="13" spans="1:76" x14ac:dyDescent="0.25">
      <c r="A13" s="2" t="s">
        <v>165</v>
      </c>
      <c r="B13" s="24">
        <v>48</v>
      </c>
      <c r="C13" s="30" t="s">
        <v>12</v>
      </c>
      <c r="D13" s="24">
        <v>150</v>
      </c>
      <c r="E13" s="31">
        <v>89.95</v>
      </c>
      <c r="G13" s="41">
        <f t="shared" si="15"/>
        <v>75</v>
      </c>
      <c r="H13" s="46">
        <v>150</v>
      </c>
      <c r="I13" s="37">
        <v>0.5</v>
      </c>
      <c r="J13" s="41">
        <f t="shared" ref="J13" si="28">+K13*L13</f>
        <v>205.55555555555554</v>
      </c>
      <c r="K13" s="42">
        <f t="shared" ref="K13:K17" si="29">5000/9</f>
        <v>555.55555555555554</v>
      </c>
      <c r="L13" s="37">
        <v>0.37</v>
      </c>
      <c r="M13" s="41">
        <f t="shared" ref="M13" si="30">+N13*O13</f>
        <v>205.55555555555554</v>
      </c>
      <c r="N13" s="42">
        <f t="shared" si="22"/>
        <v>555.55555555555554</v>
      </c>
      <c r="O13" s="37">
        <v>0.37</v>
      </c>
      <c r="P13" s="41"/>
      <c r="Q13" s="43"/>
      <c r="R13" s="43"/>
      <c r="S13" s="47"/>
      <c r="T13" s="40"/>
      <c r="U13" s="40"/>
      <c r="V13" s="47"/>
      <c r="W13" s="40"/>
      <c r="X13" s="40"/>
      <c r="Y13" s="47"/>
      <c r="Z13" s="57"/>
      <c r="AA13" s="40"/>
      <c r="AB13" s="47"/>
      <c r="AC13" s="40"/>
      <c r="AD13" s="40"/>
      <c r="AE13" s="33"/>
      <c r="AF13" s="33"/>
    </row>
    <row r="14" spans="1:76" x14ac:dyDescent="0.25">
      <c r="A14" s="1" t="s">
        <v>172</v>
      </c>
      <c r="B14" s="24">
        <v>48</v>
      </c>
      <c r="C14" s="25" t="s">
        <v>14</v>
      </c>
      <c r="D14" s="24">
        <v>150</v>
      </c>
      <c r="E14" s="31">
        <v>80.510000000000005</v>
      </c>
      <c r="G14" s="41">
        <f t="shared" si="15"/>
        <v>112.5</v>
      </c>
      <c r="H14" s="46">
        <v>150</v>
      </c>
      <c r="I14" s="37">
        <v>0.75</v>
      </c>
      <c r="J14" s="41"/>
      <c r="K14" s="43"/>
      <c r="L14" s="43"/>
      <c r="M14" s="41"/>
      <c r="N14" s="40"/>
      <c r="O14" s="40"/>
      <c r="P14" s="41"/>
      <c r="Q14" s="43"/>
      <c r="R14" s="43"/>
      <c r="S14" s="47"/>
      <c r="T14" s="40"/>
      <c r="U14" s="40"/>
      <c r="V14" s="41">
        <f t="shared" ref="V14" si="31">+W14*X14</f>
        <v>2222.2222222222222</v>
      </c>
      <c r="W14" s="42">
        <f>5000/9</f>
        <v>555.55555555555554</v>
      </c>
      <c r="X14" s="37">
        <v>4</v>
      </c>
      <c r="Y14" s="41">
        <f t="shared" ref="Y14:Y15" si="32">+Z14*AA14</f>
        <v>7500</v>
      </c>
      <c r="Z14" s="56">
        <v>150</v>
      </c>
      <c r="AA14" s="37">
        <v>50</v>
      </c>
      <c r="AB14" s="47"/>
      <c r="AC14" s="40"/>
      <c r="AD14" s="40"/>
      <c r="AE14" s="33"/>
      <c r="AF14" s="33"/>
    </row>
    <row r="15" spans="1:76" x14ac:dyDescent="0.25">
      <c r="A15" s="2" t="s">
        <v>173</v>
      </c>
      <c r="B15" s="24">
        <v>48</v>
      </c>
      <c r="C15" s="26" t="s">
        <v>13</v>
      </c>
      <c r="D15" s="24">
        <v>150</v>
      </c>
      <c r="E15" s="31">
        <v>67.180000000000007</v>
      </c>
      <c r="G15" s="41">
        <f t="shared" si="15"/>
        <v>150</v>
      </c>
      <c r="H15" s="46">
        <v>150</v>
      </c>
      <c r="I15" s="37">
        <v>1</v>
      </c>
      <c r="J15" s="41">
        <f t="shared" ref="J15" si="33">+K15*L15</f>
        <v>205.55555555555554</v>
      </c>
      <c r="K15" s="42">
        <f t="shared" si="29"/>
        <v>555.55555555555554</v>
      </c>
      <c r="L15" s="37">
        <v>0.37</v>
      </c>
      <c r="M15" s="41"/>
      <c r="N15" s="40"/>
      <c r="O15" s="40"/>
      <c r="P15" s="41"/>
      <c r="Q15" s="43"/>
      <c r="R15" s="43"/>
      <c r="S15" s="47"/>
      <c r="T15" s="40"/>
      <c r="U15" s="40"/>
      <c r="V15" s="41">
        <f t="shared" ref="V15" si="34">+W15*X15</f>
        <v>2500</v>
      </c>
      <c r="W15" s="42">
        <f>5000/9</f>
        <v>555.55555555555554</v>
      </c>
      <c r="X15" s="37">
        <v>4.5</v>
      </c>
      <c r="Y15" s="41">
        <f t="shared" si="32"/>
        <v>7500</v>
      </c>
      <c r="Z15" s="56">
        <v>150</v>
      </c>
      <c r="AA15" s="37">
        <v>50</v>
      </c>
      <c r="AB15" s="47"/>
      <c r="AC15" s="40"/>
      <c r="AD15" s="40"/>
      <c r="AE15" s="33"/>
      <c r="AF15" s="33"/>
    </row>
    <row r="16" spans="1:76" x14ac:dyDescent="0.25">
      <c r="A16" s="2" t="s">
        <v>174</v>
      </c>
      <c r="B16" s="24">
        <v>48</v>
      </c>
      <c r="C16" s="30" t="s">
        <v>12</v>
      </c>
      <c r="D16" s="24">
        <v>100</v>
      </c>
      <c r="E16" s="31">
        <v>92.59</v>
      </c>
      <c r="G16" s="41">
        <f t="shared" si="15"/>
        <v>50</v>
      </c>
      <c r="H16" s="46">
        <v>100</v>
      </c>
      <c r="I16" s="37">
        <v>0.5</v>
      </c>
      <c r="J16" s="41"/>
      <c r="K16" s="43"/>
      <c r="L16" s="43"/>
      <c r="M16" s="41"/>
      <c r="N16" s="40"/>
      <c r="O16" s="40"/>
      <c r="P16" s="41"/>
      <c r="Q16" s="43"/>
      <c r="R16" s="43"/>
      <c r="S16" s="47"/>
      <c r="T16" s="40"/>
      <c r="U16" s="40"/>
      <c r="V16" s="47"/>
      <c r="W16" s="40"/>
      <c r="X16" s="40"/>
      <c r="Y16" s="47"/>
      <c r="Z16" s="40"/>
      <c r="AA16" s="40"/>
      <c r="AB16" s="47"/>
      <c r="AC16" s="40"/>
      <c r="AD16" s="40"/>
      <c r="AE16" s="33"/>
      <c r="AF16" s="33"/>
    </row>
    <row r="17" spans="1:32" ht="30" x14ac:dyDescent="0.25">
      <c r="A17" s="1" t="s">
        <v>196</v>
      </c>
      <c r="B17" s="24">
        <v>48</v>
      </c>
      <c r="C17" s="25" t="s">
        <v>14</v>
      </c>
      <c r="D17" s="24">
        <v>100</v>
      </c>
      <c r="E17" s="31">
        <v>84.289999999999992</v>
      </c>
      <c r="G17" s="41">
        <f t="shared" si="15"/>
        <v>75</v>
      </c>
      <c r="H17" s="46">
        <v>100</v>
      </c>
      <c r="I17" s="37">
        <v>0.75</v>
      </c>
      <c r="J17" s="41">
        <f t="shared" ref="J17" si="35">+K17*L17</f>
        <v>205.55555555555554</v>
      </c>
      <c r="K17" s="42">
        <f t="shared" si="29"/>
        <v>555.55555555555554</v>
      </c>
      <c r="L17" s="37">
        <v>0.37</v>
      </c>
      <c r="M17" s="41">
        <f t="shared" ref="M17" si="36">+N17*O17</f>
        <v>205.55555555555554</v>
      </c>
      <c r="N17" s="42">
        <f t="shared" ref="N17:N19" si="37">5000/9</f>
        <v>555.55555555555554</v>
      </c>
      <c r="O17" s="37">
        <v>0.37</v>
      </c>
      <c r="P17" s="41"/>
      <c r="Q17" s="43"/>
      <c r="R17" s="43"/>
      <c r="S17" s="47"/>
      <c r="T17" s="40"/>
      <c r="U17" s="40"/>
      <c r="V17" s="41">
        <f t="shared" ref="V17" si="38">+W17*X17</f>
        <v>2222.2222222222222</v>
      </c>
      <c r="W17" s="42">
        <f>5000/9</f>
        <v>555.55555555555554</v>
      </c>
      <c r="X17" s="37">
        <v>4</v>
      </c>
      <c r="Y17" s="47"/>
      <c r="Z17" s="40"/>
      <c r="AA17" s="40"/>
      <c r="AB17" s="47"/>
      <c r="AC17" s="40"/>
      <c r="AD17" s="40"/>
      <c r="AE17" s="33"/>
      <c r="AF17" s="33"/>
    </row>
    <row r="18" spans="1:32" x14ac:dyDescent="0.25">
      <c r="A18" s="1" t="s">
        <v>175</v>
      </c>
      <c r="B18" s="24">
        <v>48</v>
      </c>
      <c r="C18" s="26" t="s">
        <v>13</v>
      </c>
      <c r="D18" s="24">
        <v>100</v>
      </c>
      <c r="E18" s="31">
        <v>72.819999999999993</v>
      </c>
      <c r="G18" s="41">
        <f t="shared" si="15"/>
        <v>100</v>
      </c>
      <c r="H18" s="46">
        <v>100</v>
      </c>
      <c r="I18" s="37">
        <v>1</v>
      </c>
      <c r="J18" s="41"/>
      <c r="K18" s="43"/>
      <c r="L18" s="43"/>
      <c r="M18" s="41"/>
      <c r="N18" s="40"/>
      <c r="O18" s="40"/>
      <c r="P18" s="41"/>
      <c r="Q18" s="43"/>
      <c r="R18" s="43"/>
      <c r="S18" s="47"/>
      <c r="T18" s="40"/>
      <c r="U18" s="40"/>
      <c r="V18" s="41">
        <f t="shared" ref="V18" si="39">+W18*X18</f>
        <v>2500</v>
      </c>
      <c r="W18" s="42">
        <f>5000/9</f>
        <v>555.55555555555554</v>
      </c>
      <c r="X18" s="37">
        <v>4.5</v>
      </c>
      <c r="Y18" s="41">
        <f t="shared" ref="Y18" si="40">+Z18*AA18</f>
        <v>5000</v>
      </c>
      <c r="Z18" s="40">
        <v>100</v>
      </c>
      <c r="AA18" s="37">
        <v>50</v>
      </c>
      <c r="AB18" s="47"/>
      <c r="AC18" s="40"/>
      <c r="AD18" s="40"/>
      <c r="AE18" s="33"/>
      <c r="AF18" s="33"/>
    </row>
    <row r="19" spans="1:32" x14ac:dyDescent="0.25">
      <c r="A19" s="2" t="s">
        <v>176</v>
      </c>
      <c r="B19" s="24">
        <v>48</v>
      </c>
      <c r="C19" s="30" t="s">
        <v>12</v>
      </c>
      <c r="D19" s="24">
        <v>500</v>
      </c>
      <c r="E19" s="31">
        <v>76.73</v>
      </c>
      <c r="G19" s="41">
        <f t="shared" si="15"/>
        <v>125</v>
      </c>
      <c r="H19" s="46">
        <v>250</v>
      </c>
      <c r="I19" s="37">
        <v>0.5</v>
      </c>
      <c r="J19" s="41"/>
      <c r="K19" s="43"/>
      <c r="L19" s="43"/>
      <c r="M19" s="41">
        <f t="shared" ref="M19" si="41">+N19*O19</f>
        <v>205.55555555555554</v>
      </c>
      <c r="N19" s="42">
        <f t="shared" si="37"/>
        <v>555.55555555555554</v>
      </c>
      <c r="O19" s="37">
        <v>0.37</v>
      </c>
      <c r="P19" s="41"/>
      <c r="Q19" s="43"/>
      <c r="R19" s="43"/>
      <c r="S19" s="47"/>
      <c r="T19" s="40"/>
      <c r="U19" s="40"/>
      <c r="V19" s="47"/>
      <c r="W19" s="40"/>
      <c r="X19" s="40"/>
      <c r="Y19" s="47"/>
      <c r="Z19" s="40"/>
      <c r="AA19" s="40"/>
      <c r="AB19" s="47"/>
      <c r="AC19" s="40"/>
      <c r="AD19" s="40"/>
      <c r="AE19" s="33"/>
      <c r="AF19" s="33"/>
    </row>
    <row r="20" spans="1:32" x14ac:dyDescent="0.25">
      <c r="A20" s="2" t="s">
        <v>177</v>
      </c>
      <c r="B20" s="24">
        <v>48</v>
      </c>
      <c r="C20" s="25" t="s">
        <v>14</v>
      </c>
      <c r="D20" s="24">
        <v>500</v>
      </c>
      <c r="E20" s="31">
        <v>63.49</v>
      </c>
      <c r="G20" s="41">
        <f t="shared" si="15"/>
        <v>187.5</v>
      </c>
      <c r="H20" s="46">
        <v>250</v>
      </c>
      <c r="I20" s="37">
        <v>0.75</v>
      </c>
      <c r="J20" s="41"/>
      <c r="K20" s="43"/>
      <c r="L20" s="43"/>
      <c r="M20" s="41"/>
      <c r="N20" s="40"/>
      <c r="O20" s="40"/>
      <c r="P20" s="41"/>
      <c r="Q20" s="43"/>
      <c r="R20" s="43"/>
      <c r="S20" s="41">
        <f t="shared" ref="S20:S23" si="42">+T20*U20</f>
        <v>1527.7777777777778</v>
      </c>
      <c r="T20" s="42">
        <f>5000/9</f>
        <v>555.55555555555554</v>
      </c>
      <c r="U20" s="45">
        <v>2.75</v>
      </c>
      <c r="V20" s="41">
        <f t="shared" ref="V20:V21" si="43">+W20*X20</f>
        <v>4166.666666666667</v>
      </c>
      <c r="W20" s="42">
        <f>5000/9</f>
        <v>555.55555555555554</v>
      </c>
      <c r="X20" s="55">
        <v>7.5</v>
      </c>
      <c r="Y20" s="47"/>
      <c r="Z20" s="40"/>
      <c r="AA20" s="40"/>
      <c r="AB20" s="47"/>
      <c r="AC20" s="40"/>
      <c r="AD20" s="40"/>
      <c r="AE20" s="33"/>
      <c r="AF20" s="33"/>
    </row>
    <row r="21" spans="1:32" x14ac:dyDescent="0.25">
      <c r="A21" s="1" t="s">
        <v>178</v>
      </c>
      <c r="B21" s="24">
        <v>48</v>
      </c>
      <c r="C21" s="26" t="s">
        <v>13</v>
      </c>
      <c r="D21" s="24">
        <v>500</v>
      </c>
      <c r="E21" s="31">
        <v>45.88</v>
      </c>
      <c r="G21" s="41">
        <f t="shared" si="15"/>
        <v>250</v>
      </c>
      <c r="H21" s="46">
        <v>250</v>
      </c>
      <c r="I21" s="37">
        <v>1</v>
      </c>
      <c r="J21" s="41"/>
      <c r="K21" s="43"/>
      <c r="L21" s="43"/>
      <c r="M21" s="41"/>
      <c r="N21" s="40"/>
      <c r="O21" s="40"/>
      <c r="P21" s="41"/>
      <c r="Q21" s="43"/>
      <c r="R21" s="43"/>
      <c r="S21" s="41">
        <f t="shared" si="42"/>
        <v>1666.6666666666665</v>
      </c>
      <c r="T21" s="42">
        <f t="shared" ref="T21" si="44">5000/9</f>
        <v>555.55555555555554</v>
      </c>
      <c r="U21" s="44">
        <v>3</v>
      </c>
      <c r="V21" s="41">
        <f t="shared" si="43"/>
        <v>4722.2222222222217</v>
      </c>
      <c r="W21" s="42">
        <f>5000/9</f>
        <v>555.55555555555554</v>
      </c>
      <c r="X21" s="55">
        <v>8.5</v>
      </c>
      <c r="Y21" s="47"/>
      <c r="Z21" s="40"/>
      <c r="AA21" s="40"/>
      <c r="AB21" s="47"/>
      <c r="AC21" s="40"/>
      <c r="AD21" s="40"/>
      <c r="AE21" s="33"/>
      <c r="AF21" s="33"/>
    </row>
    <row r="22" spans="1:32" x14ac:dyDescent="0.25">
      <c r="A22" s="2" t="s">
        <v>179</v>
      </c>
      <c r="B22" s="24">
        <v>43</v>
      </c>
      <c r="C22" s="30" t="s">
        <v>12</v>
      </c>
      <c r="D22" s="24">
        <v>5000</v>
      </c>
      <c r="E22" s="31">
        <v>64.400000000000006</v>
      </c>
      <c r="G22" s="41">
        <f t="shared" si="15"/>
        <v>625</v>
      </c>
      <c r="H22" s="40">
        <f>600+13*50</f>
        <v>1250</v>
      </c>
      <c r="I22" s="37">
        <v>0.5</v>
      </c>
      <c r="J22" s="41"/>
      <c r="K22" s="43"/>
      <c r="L22" s="43"/>
      <c r="M22" s="41">
        <f t="shared" ref="M22" si="45">+N22*O22</f>
        <v>205.55555555555554</v>
      </c>
      <c r="N22" s="42">
        <f t="shared" ref="N22" si="46">5000/9</f>
        <v>555.55555555555554</v>
      </c>
      <c r="O22" s="37">
        <v>0.37</v>
      </c>
      <c r="P22" s="41"/>
      <c r="Q22" s="43"/>
      <c r="R22" s="43"/>
      <c r="S22" s="41">
        <f t="shared" si="42"/>
        <v>1388.8888888888889</v>
      </c>
      <c r="T22" s="42">
        <f>5000/9</f>
        <v>555.55555555555554</v>
      </c>
      <c r="U22" s="37">
        <v>2.5</v>
      </c>
      <c r="V22" s="47"/>
      <c r="W22" s="40"/>
      <c r="X22" s="40"/>
      <c r="Y22" s="47"/>
      <c r="Z22" s="40"/>
      <c r="AA22" s="40"/>
      <c r="AB22" s="47"/>
      <c r="AC22" s="40"/>
      <c r="AD22" s="40"/>
      <c r="AE22" s="33">
        <f>600+13*50</f>
        <v>1250</v>
      </c>
      <c r="AF22" s="33" t="s">
        <v>64</v>
      </c>
    </row>
    <row r="23" spans="1:32" x14ac:dyDescent="0.25">
      <c r="A23" s="2" t="s">
        <v>180</v>
      </c>
      <c r="B23" s="24">
        <v>43</v>
      </c>
      <c r="C23" s="25" t="s">
        <v>14</v>
      </c>
      <c r="D23" s="24">
        <v>5000</v>
      </c>
      <c r="E23" s="31">
        <v>46.99</v>
      </c>
      <c r="G23" s="41">
        <f t="shared" si="15"/>
        <v>937.5</v>
      </c>
      <c r="H23" s="40">
        <f>600+13*50</f>
        <v>1250</v>
      </c>
      <c r="I23" s="37">
        <v>0.75</v>
      </c>
      <c r="J23" s="41">
        <f t="shared" ref="J23" si="47">+K23*L23</f>
        <v>205.55555555555554</v>
      </c>
      <c r="K23" s="42">
        <f t="shared" ref="K23" si="48">5000/9</f>
        <v>555.55555555555554</v>
      </c>
      <c r="L23" s="37">
        <v>0.37</v>
      </c>
      <c r="M23" s="41"/>
      <c r="N23" s="40"/>
      <c r="O23" s="40"/>
      <c r="P23" s="41"/>
      <c r="Q23" s="43"/>
      <c r="R23" s="43"/>
      <c r="S23" s="41">
        <f t="shared" si="42"/>
        <v>1527.7777777777778</v>
      </c>
      <c r="T23" s="42">
        <f>5000/9</f>
        <v>555.55555555555554</v>
      </c>
      <c r="U23" s="45">
        <v>2.75</v>
      </c>
      <c r="V23" s="41">
        <f t="shared" ref="V23:V24" si="49">+W23*X23</f>
        <v>4166.666666666667</v>
      </c>
      <c r="W23" s="42">
        <f>5000/9</f>
        <v>555.55555555555554</v>
      </c>
      <c r="X23" s="55">
        <v>7.5</v>
      </c>
      <c r="Y23" s="47"/>
      <c r="Z23" s="40"/>
      <c r="AA23" s="40"/>
      <c r="AB23" s="47"/>
      <c r="AC23" s="40"/>
      <c r="AD23" s="40"/>
      <c r="AE23" s="33">
        <f>600+13*50</f>
        <v>1250</v>
      </c>
      <c r="AF23" s="33"/>
    </row>
    <row r="24" spans="1:32" x14ac:dyDescent="0.25">
      <c r="A24" s="2" t="s">
        <v>181</v>
      </c>
      <c r="B24" s="24">
        <v>43</v>
      </c>
      <c r="C24" s="26" t="s">
        <v>13</v>
      </c>
      <c r="D24" s="24">
        <v>5000</v>
      </c>
      <c r="E24" s="31">
        <v>21.620000000000005</v>
      </c>
      <c r="G24" s="41">
        <f t="shared" si="15"/>
        <v>1250</v>
      </c>
      <c r="H24" s="40">
        <f>600+13*50</f>
        <v>1250</v>
      </c>
      <c r="I24" s="37">
        <v>1</v>
      </c>
      <c r="J24" s="41"/>
      <c r="K24" s="43"/>
      <c r="L24" s="43"/>
      <c r="M24" s="41"/>
      <c r="N24" s="40"/>
      <c r="O24" s="40"/>
      <c r="P24" s="41"/>
      <c r="Q24" s="43"/>
      <c r="R24" s="43"/>
      <c r="S24" s="41">
        <f t="shared" ref="S24" si="50">+T24*U24</f>
        <v>1666.6666666666665</v>
      </c>
      <c r="T24" s="42">
        <f t="shared" ref="T24" si="51">5000/9</f>
        <v>555.55555555555554</v>
      </c>
      <c r="U24" s="44">
        <v>3</v>
      </c>
      <c r="V24" s="41">
        <f t="shared" si="49"/>
        <v>4722.2222222222217</v>
      </c>
      <c r="W24" s="42">
        <f>5000/9</f>
        <v>555.55555555555554</v>
      </c>
      <c r="X24" s="55">
        <v>8.5</v>
      </c>
      <c r="Y24" s="41">
        <f t="shared" ref="Y24" si="52">+Z24*AA24</f>
        <v>62500</v>
      </c>
      <c r="Z24" s="40">
        <v>1250</v>
      </c>
      <c r="AA24" s="37">
        <v>50</v>
      </c>
      <c r="AB24" s="41">
        <f t="shared" ref="AB24" si="53">+AC24*AD24</f>
        <v>41670</v>
      </c>
      <c r="AC24" s="56">
        <v>555.6</v>
      </c>
      <c r="AD24" s="58">
        <v>75</v>
      </c>
      <c r="AE24" s="33">
        <f>600+13*50</f>
        <v>1250</v>
      </c>
      <c r="AF24" s="33"/>
    </row>
    <row r="25" spans="1:32" x14ac:dyDescent="0.25">
      <c r="A25" s="2" t="s">
        <v>7</v>
      </c>
      <c r="B25" s="24">
        <v>47</v>
      </c>
      <c r="C25" s="30" t="s">
        <v>12</v>
      </c>
      <c r="D25" s="24">
        <v>200</v>
      </c>
      <c r="E25" s="31">
        <v>90.69</v>
      </c>
      <c r="G25" s="41">
        <f t="shared" si="15"/>
        <v>100</v>
      </c>
      <c r="H25" s="46">
        <v>200</v>
      </c>
      <c r="I25" s="37">
        <v>0.5</v>
      </c>
      <c r="J25" s="41"/>
      <c r="K25" s="43"/>
      <c r="L25" s="43"/>
      <c r="M25" s="41"/>
      <c r="N25" s="40"/>
      <c r="O25" s="40"/>
      <c r="P25" s="41"/>
      <c r="Q25" s="43"/>
      <c r="R25" s="43"/>
      <c r="S25" s="47"/>
      <c r="T25" s="40"/>
      <c r="U25" s="40"/>
      <c r="V25" s="47"/>
      <c r="W25" s="40"/>
      <c r="X25" s="40"/>
      <c r="Y25" s="47"/>
      <c r="Z25" s="40"/>
      <c r="AA25" s="40"/>
      <c r="AB25" s="47"/>
      <c r="AC25" s="40"/>
      <c r="AD25" s="40"/>
      <c r="AE25" s="33"/>
      <c r="AF25" s="33"/>
    </row>
    <row r="26" spans="1:32" x14ac:dyDescent="0.25">
      <c r="A26" s="2" t="s">
        <v>182</v>
      </c>
      <c r="B26" s="24">
        <v>47</v>
      </c>
      <c r="C26" s="25" t="s">
        <v>14</v>
      </c>
      <c r="D26" s="24">
        <v>200</v>
      </c>
      <c r="E26" s="31">
        <v>75.289999999999992</v>
      </c>
      <c r="G26" s="41">
        <f t="shared" si="15"/>
        <v>150</v>
      </c>
      <c r="H26" s="46">
        <v>200</v>
      </c>
      <c r="I26" s="37">
        <v>0.75</v>
      </c>
      <c r="J26" s="41"/>
      <c r="K26" s="43"/>
      <c r="L26" s="43"/>
      <c r="M26" s="41"/>
      <c r="N26" s="40"/>
      <c r="O26" s="40"/>
      <c r="P26" s="41"/>
      <c r="Q26" s="43"/>
      <c r="R26" s="43"/>
      <c r="S26" s="41">
        <f t="shared" ref="S26" si="54">+T26*U26</f>
        <v>1527.7777777777778</v>
      </c>
      <c r="T26" s="42">
        <f>5000/9</f>
        <v>555.55555555555554</v>
      </c>
      <c r="U26" s="45">
        <v>2.75</v>
      </c>
      <c r="V26" s="41">
        <f t="shared" ref="V26:V27" si="55">+W26*X26</f>
        <v>4166.666666666667</v>
      </c>
      <c r="W26" s="42">
        <f>5000/9</f>
        <v>555.55555555555554</v>
      </c>
      <c r="X26" s="55">
        <v>7.5</v>
      </c>
      <c r="Y26" s="47"/>
      <c r="Z26" s="40"/>
      <c r="AA26" s="40"/>
      <c r="AB26" s="47"/>
      <c r="AC26" s="40"/>
      <c r="AD26" s="40"/>
      <c r="AE26" s="33"/>
      <c r="AF26" s="33"/>
    </row>
    <row r="27" spans="1:32" x14ac:dyDescent="0.25">
      <c r="A27" s="2" t="s">
        <v>183</v>
      </c>
      <c r="B27" s="24">
        <v>47</v>
      </c>
      <c r="C27" s="26" t="s">
        <v>13</v>
      </c>
      <c r="D27" s="24">
        <v>200</v>
      </c>
      <c r="E27" s="31">
        <v>63.84</v>
      </c>
      <c r="G27" s="41">
        <f t="shared" si="15"/>
        <v>200</v>
      </c>
      <c r="H27" s="46">
        <v>200</v>
      </c>
      <c r="I27" s="37">
        <v>1</v>
      </c>
      <c r="J27" s="41"/>
      <c r="K27" s="43"/>
      <c r="L27" s="43"/>
      <c r="M27" s="41"/>
      <c r="N27" s="40"/>
      <c r="O27" s="40"/>
      <c r="P27" s="41"/>
      <c r="Q27" s="43"/>
      <c r="R27" s="43"/>
      <c r="S27" s="47"/>
      <c r="T27" s="40"/>
      <c r="U27" s="40"/>
      <c r="V27" s="41">
        <f t="shared" si="55"/>
        <v>4722.2222222222217</v>
      </c>
      <c r="W27" s="42">
        <f>5000/9</f>
        <v>555.55555555555554</v>
      </c>
      <c r="X27" s="55">
        <v>8.5</v>
      </c>
      <c r="Y27" s="41">
        <f t="shared" ref="Y27:Y42" si="56">+Z27*AA27</f>
        <v>10000</v>
      </c>
      <c r="Z27" s="40">
        <v>200</v>
      </c>
      <c r="AA27" s="37">
        <v>50</v>
      </c>
      <c r="AB27" s="41">
        <f t="shared" ref="AB27" si="57">+AC27*AD27</f>
        <v>41670</v>
      </c>
      <c r="AC27" s="56">
        <v>555.6</v>
      </c>
      <c r="AD27" s="58">
        <v>75</v>
      </c>
      <c r="AE27" s="33"/>
      <c r="AF27" s="33"/>
    </row>
    <row r="28" spans="1:32" x14ac:dyDescent="0.25">
      <c r="A28" s="1" t="s">
        <v>184</v>
      </c>
      <c r="B28" s="24">
        <v>41</v>
      </c>
      <c r="C28" s="30" t="s">
        <v>12</v>
      </c>
      <c r="D28" s="24">
        <v>500</v>
      </c>
      <c r="E28" s="31">
        <v>56.75</v>
      </c>
      <c r="G28" s="41">
        <f t="shared" si="15"/>
        <v>250</v>
      </c>
      <c r="H28" s="33">
        <v>500</v>
      </c>
      <c r="I28" s="37">
        <v>0.5</v>
      </c>
      <c r="J28" s="41">
        <f t="shared" ref="J28:J31" si="58">+K28*L28</f>
        <v>205.55555555555554</v>
      </c>
      <c r="K28" s="42">
        <f t="shared" ref="K28:K31" si="59">5000/9</f>
        <v>555.55555555555554</v>
      </c>
      <c r="L28" s="37">
        <v>0.37</v>
      </c>
      <c r="M28" s="41">
        <f t="shared" ref="M28:M29" si="60">+N28*O28</f>
        <v>205.55555555555554</v>
      </c>
      <c r="N28" s="42">
        <f t="shared" ref="N28:N31" si="61">5000/9</f>
        <v>555.55555555555554</v>
      </c>
      <c r="O28" s="37">
        <v>0.37</v>
      </c>
      <c r="P28" s="41"/>
      <c r="Q28" s="43"/>
      <c r="R28" s="43"/>
      <c r="S28" s="47"/>
      <c r="T28" s="40"/>
      <c r="U28" s="40"/>
      <c r="V28" s="47"/>
      <c r="W28" s="40"/>
      <c r="X28" s="40"/>
      <c r="Y28" s="41">
        <f t="shared" si="56"/>
        <v>25000</v>
      </c>
      <c r="Z28" s="40">
        <v>500</v>
      </c>
      <c r="AA28" s="37">
        <v>50</v>
      </c>
      <c r="AB28" s="47"/>
      <c r="AC28" s="40"/>
      <c r="AD28" s="40"/>
      <c r="AE28" s="33">
        <v>500</v>
      </c>
      <c r="AF28" s="33" t="s">
        <v>71</v>
      </c>
    </row>
    <row r="29" spans="1:32" ht="30" x14ac:dyDescent="0.25">
      <c r="A29" s="1" t="s">
        <v>185</v>
      </c>
      <c r="B29" s="24">
        <v>41</v>
      </c>
      <c r="C29" s="25" t="s">
        <v>14</v>
      </c>
      <c r="D29" s="24">
        <v>500</v>
      </c>
      <c r="E29" s="31">
        <v>43.78</v>
      </c>
      <c r="G29" s="41">
        <f t="shared" si="15"/>
        <v>750</v>
      </c>
      <c r="H29" s="33">
        <v>1000</v>
      </c>
      <c r="I29" s="37">
        <v>0.75</v>
      </c>
      <c r="J29" s="41">
        <f t="shared" si="58"/>
        <v>205.55555555555554</v>
      </c>
      <c r="K29" s="42">
        <f t="shared" si="59"/>
        <v>555.55555555555554</v>
      </c>
      <c r="L29" s="37">
        <v>0.37</v>
      </c>
      <c r="M29" s="41">
        <f t="shared" si="60"/>
        <v>205.55555555555554</v>
      </c>
      <c r="N29" s="42">
        <f t="shared" si="61"/>
        <v>555.55555555555554</v>
      </c>
      <c r="O29" s="37">
        <v>0.37</v>
      </c>
      <c r="P29" s="41"/>
      <c r="Q29" s="43"/>
      <c r="R29" s="43"/>
      <c r="S29" s="41">
        <f t="shared" ref="S29:S32" si="62">+T29*U29</f>
        <v>1527.7777777777778</v>
      </c>
      <c r="T29" s="42">
        <f>5000/9</f>
        <v>555.55555555555554</v>
      </c>
      <c r="U29" s="45">
        <v>2.75</v>
      </c>
      <c r="V29" s="47"/>
      <c r="W29" s="40"/>
      <c r="X29" s="40"/>
      <c r="Y29" s="41">
        <f t="shared" si="56"/>
        <v>25000</v>
      </c>
      <c r="Z29" s="40">
        <v>500</v>
      </c>
      <c r="AA29" s="37">
        <v>50</v>
      </c>
      <c r="AB29" s="47"/>
      <c r="AC29" s="40"/>
      <c r="AD29" s="40"/>
      <c r="AE29" s="33">
        <v>1000</v>
      </c>
      <c r="AF29" s="33" t="s">
        <v>72</v>
      </c>
    </row>
    <row r="30" spans="1:32" x14ac:dyDescent="0.25">
      <c r="A30" s="1" t="s">
        <v>186</v>
      </c>
      <c r="B30" s="24">
        <v>41</v>
      </c>
      <c r="C30" s="26" t="s">
        <v>13</v>
      </c>
      <c r="D30" s="24">
        <v>500</v>
      </c>
      <c r="E30" s="31">
        <v>29.39</v>
      </c>
      <c r="G30" s="41">
        <f t="shared" si="15"/>
        <v>2000</v>
      </c>
      <c r="H30" s="33">
        <v>2000</v>
      </c>
      <c r="I30" s="37">
        <v>1</v>
      </c>
      <c r="J30" s="41">
        <f t="shared" si="58"/>
        <v>205.55555555555554</v>
      </c>
      <c r="K30" s="42">
        <f t="shared" si="59"/>
        <v>555.55555555555554</v>
      </c>
      <c r="L30" s="37">
        <v>0.37</v>
      </c>
      <c r="M30" s="41"/>
      <c r="N30" s="40"/>
      <c r="O30" s="40"/>
      <c r="P30" s="41"/>
      <c r="Q30" s="43"/>
      <c r="R30" s="43"/>
      <c r="S30" s="41">
        <f t="shared" si="62"/>
        <v>1666.6666666666665</v>
      </c>
      <c r="T30" s="42">
        <f t="shared" ref="T30" si="63">5000/9</f>
        <v>555.55555555555554</v>
      </c>
      <c r="U30" s="44">
        <v>3</v>
      </c>
      <c r="V30" s="41">
        <f t="shared" ref="V30:V31" si="64">+W30*X30</f>
        <v>2500</v>
      </c>
      <c r="W30" s="42">
        <f>5000/9</f>
        <v>555.55555555555554</v>
      </c>
      <c r="X30" s="37">
        <v>4.5</v>
      </c>
      <c r="Y30" s="41">
        <f t="shared" si="56"/>
        <v>25000</v>
      </c>
      <c r="Z30" s="40">
        <v>500</v>
      </c>
      <c r="AA30" s="37">
        <v>50</v>
      </c>
      <c r="AB30" s="41">
        <f t="shared" ref="AB30:AB33" si="65">+AC30*AD30</f>
        <v>41670</v>
      </c>
      <c r="AC30" s="56">
        <v>555.6</v>
      </c>
      <c r="AD30" s="58">
        <v>75</v>
      </c>
      <c r="AE30" s="33">
        <v>2000</v>
      </c>
      <c r="AF30" s="33" t="s">
        <v>63</v>
      </c>
    </row>
    <row r="31" spans="1:32" x14ac:dyDescent="0.25">
      <c r="A31" s="2" t="s">
        <v>187</v>
      </c>
      <c r="B31" s="24">
        <v>41</v>
      </c>
      <c r="C31" s="30" t="s">
        <v>12</v>
      </c>
      <c r="D31" s="24">
        <v>1500</v>
      </c>
      <c r="E31" s="31">
        <v>44.26</v>
      </c>
      <c r="G31" s="41"/>
      <c r="H31" s="40"/>
      <c r="I31" s="40"/>
      <c r="J31" s="41">
        <f t="shared" si="58"/>
        <v>205.55555555555554</v>
      </c>
      <c r="K31" s="42">
        <f t="shared" si="59"/>
        <v>555.55555555555554</v>
      </c>
      <c r="L31" s="37">
        <v>0.37</v>
      </c>
      <c r="M31" s="41">
        <f t="shared" ref="M31" si="66">+N31*O31</f>
        <v>205.55555555555554</v>
      </c>
      <c r="N31" s="42">
        <f t="shared" si="61"/>
        <v>555.55555555555554</v>
      </c>
      <c r="O31" s="37">
        <v>0.37</v>
      </c>
      <c r="P31" s="41"/>
      <c r="Q31" s="43"/>
      <c r="R31" s="43"/>
      <c r="S31" s="41">
        <f t="shared" si="62"/>
        <v>1388.8888888888889</v>
      </c>
      <c r="T31" s="42">
        <f>5000/9</f>
        <v>555.55555555555554</v>
      </c>
      <c r="U31" s="37">
        <v>2.5</v>
      </c>
      <c r="V31" s="41">
        <f t="shared" si="64"/>
        <v>1944.4444444444443</v>
      </c>
      <c r="W31" s="42">
        <f>5000/9</f>
        <v>555.55555555555554</v>
      </c>
      <c r="X31" s="37">
        <v>3.5</v>
      </c>
      <c r="Y31" s="41">
        <f t="shared" si="56"/>
        <v>75000</v>
      </c>
      <c r="Z31" s="40">
        <v>1500</v>
      </c>
      <c r="AA31" s="37">
        <v>50</v>
      </c>
      <c r="AB31" s="41">
        <f t="shared" si="65"/>
        <v>41670</v>
      </c>
      <c r="AC31" s="56">
        <v>555.6</v>
      </c>
      <c r="AD31" s="58">
        <v>75</v>
      </c>
      <c r="AE31" s="33"/>
      <c r="AF31" s="33"/>
    </row>
    <row r="32" spans="1:32" x14ac:dyDescent="0.25">
      <c r="A32" s="1" t="s">
        <v>188</v>
      </c>
      <c r="B32" s="24">
        <v>41</v>
      </c>
      <c r="C32" s="25" t="s">
        <v>14</v>
      </c>
      <c r="D32" s="24">
        <v>1500</v>
      </c>
      <c r="E32" s="31">
        <v>29.28</v>
      </c>
      <c r="G32" s="41"/>
      <c r="H32" s="40"/>
      <c r="I32" s="40"/>
      <c r="J32" s="41"/>
      <c r="K32" s="43"/>
      <c r="L32" s="43"/>
      <c r="M32" s="41"/>
      <c r="N32" s="40"/>
      <c r="O32" s="40"/>
      <c r="P32" s="41"/>
      <c r="Q32" s="43"/>
      <c r="R32" s="43"/>
      <c r="S32" s="41">
        <f t="shared" si="62"/>
        <v>1527.7777777777778</v>
      </c>
      <c r="T32" s="42">
        <f>5000/9</f>
        <v>555.55555555555554</v>
      </c>
      <c r="U32" s="45">
        <v>2.75</v>
      </c>
      <c r="V32" s="41">
        <f t="shared" ref="V32:V33" si="67">+W32*X32</f>
        <v>2222.2222222222222</v>
      </c>
      <c r="W32" s="42">
        <f>5000/9</f>
        <v>555.55555555555554</v>
      </c>
      <c r="X32" s="37">
        <v>4</v>
      </c>
      <c r="Y32" s="41">
        <f t="shared" si="56"/>
        <v>75000</v>
      </c>
      <c r="Z32" s="40">
        <v>1500</v>
      </c>
      <c r="AA32" s="37">
        <v>50</v>
      </c>
      <c r="AB32" s="41">
        <f t="shared" si="65"/>
        <v>41670</v>
      </c>
      <c r="AC32" s="56">
        <v>555.6</v>
      </c>
      <c r="AD32" s="58">
        <v>75</v>
      </c>
      <c r="AE32" s="33"/>
      <c r="AF32" s="33"/>
    </row>
    <row r="33" spans="1:32" x14ac:dyDescent="0.25">
      <c r="A33" s="2" t="s">
        <v>189</v>
      </c>
      <c r="B33" s="24">
        <v>41</v>
      </c>
      <c r="C33" s="26" t="s">
        <v>13</v>
      </c>
      <c r="D33" s="24">
        <v>1500</v>
      </c>
      <c r="E33" s="31">
        <v>10.739999999999995</v>
      </c>
      <c r="G33" s="41"/>
      <c r="H33" s="40"/>
      <c r="I33" s="40"/>
      <c r="J33" s="41"/>
      <c r="K33" s="43"/>
      <c r="L33" s="43"/>
      <c r="M33" s="41"/>
      <c r="N33" s="40"/>
      <c r="O33" s="40"/>
      <c r="P33" s="41"/>
      <c r="Q33" s="43"/>
      <c r="R33" s="43"/>
      <c r="S33" s="47"/>
      <c r="T33" s="40"/>
      <c r="U33" s="40"/>
      <c r="V33" s="41">
        <f t="shared" si="67"/>
        <v>2500</v>
      </c>
      <c r="W33" s="42">
        <f>5000/9</f>
        <v>555.55555555555554</v>
      </c>
      <c r="X33" s="37">
        <v>4.5</v>
      </c>
      <c r="Y33" s="41">
        <f t="shared" si="56"/>
        <v>75000</v>
      </c>
      <c r="Z33" s="40">
        <v>1500</v>
      </c>
      <c r="AA33" s="37">
        <v>50</v>
      </c>
      <c r="AB33" s="41">
        <f t="shared" si="65"/>
        <v>41670</v>
      </c>
      <c r="AC33" s="56">
        <v>555.6</v>
      </c>
      <c r="AD33" s="58">
        <v>75</v>
      </c>
      <c r="AE33" s="33"/>
      <c r="AF33" s="33"/>
    </row>
    <row r="34" spans="1:32" x14ac:dyDescent="0.25">
      <c r="A34" s="2" t="s">
        <v>190</v>
      </c>
      <c r="B34" s="24">
        <v>50</v>
      </c>
      <c r="C34" s="30" t="s">
        <v>12</v>
      </c>
      <c r="D34" s="24">
        <v>500</v>
      </c>
      <c r="E34" s="31">
        <v>85.44</v>
      </c>
      <c r="G34" s="41">
        <f t="shared" ref="G34:G37" si="68">+H34*I34</f>
        <v>200</v>
      </c>
      <c r="H34" s="40">
        <v>400</v>
      </c>
      <c r="I34" s="37">
        <v>0.5</v>
      </c>
      <c r="J34" s="41"/>
      <c r="K34" s="43"/>
      <c r="L34" s="43"/>
      <c r="M34" s="41"/>
      <c r="N34" s="40"/>
      <c r="O34" s="40"/>
      <c r="P34" s="41"/>
      <c r="Q34" s="43"/>
      <c r="R34" s="43"/>
      <c r="S34" s="47"/>
      <c r="T34" s="40"/>
      <c r="U34" s="40"/>
      <c r="V34" s="47"/>
      <c r="W34" s="40"/>
      <c r="X34" s="40"/>
      <c r="Y34" s="41"/>
      <c r="Z34" s="40"/>
      <c r="AA34" s="40"/>
      <c r="AB34" s="47"/>
      <c r="AC34" s="40"/>
      <c r="AD34" s="40"/>
      <c r="AE34" s="33">
        <v>400</v>
      </c>
      <c r="AF34" s="48" t="s">
        <v>202</v>
      </c>
    </row>
    <row r="35" spans="1:32" x14ac:dyDescent="0.25">
      <c r="A35" s="2" t="s">
        <v>191</v>
      </c>
      <c r="B35" s="24">
        <v>50</v>
      </c>
      <c r="C35" s="25" t="s">
        <v>14</v>
      </c>
      <c r="D35" s="24">
        <v>500</v>
      </c>
      <c r="E35" s="31">
        <v>72.460000000000008</v>
      </c>
      <c r="G35" s="41">
        <f t="shared" si="68"/>
        <v>300</v>
      </c>
      <c r="H35" s="40">
        <v>400</v>
      </c>
      <c r="I35" s="37">
        <v>0.75</v>
      </c>
      <c r="J35" s="41"/>
      <c r="K35" s="43"/>
      <c r="L35" s="43"/>
      <c r="M35" s="41">
        <f t="shared" ref="M35:M38" si="69">+N35*O35</f>
        <v>205.55555555555554</v>
      </c>
      <c r="N35" s="42">
        <f t="shared" ref="N35:N38" si="70">5000/9</f>
        <v>555.55555555555554</v>
      </c>
      <c r="O35" s="37">
        <v>0.37</v>
      </c>
      <c r="P35" s="41">
        <f t="shared" ref="P35" si="71">+Q35*R35</f>
        <v>1388.8888888888889</v>
      </c>
      <c r="Q35" s="42">
        <f>5000/9</f>
        <v>555.55555555555554</v>
      </c>
      <c r="R35" s="44">
        <v>2.5</v>
      </c>
      <c r="S35" s="47"/>
      <c r="T35" s="40"/>
      <c r="U35" s="40"/>
      <c r="V35" s="47"/>
      <c r="W35" s="40"/>
      <c r="X35" s="40"/>
      <c r="Y35" s="41">
        <f t="shared" si="56"/>
        <v>25000</v>
      </c>
      <c r="Z35" s="40">
        <v>500</v>
      </c>
      <c r="AA35" s="37">
        <v>50</v>
      </c>
      <c r="AB35" s="47"/>
      <c r="AC35" s="40"/>
      <c r="AD35" s="40"/>
      <c r="AE35" s="33">
        <v>400</v>
      </c>
      <c r="AF35" s="33"/>
    </row>
    <row r="36" spans="1:32" x14ac:dyDescent="0.25">
      <c r="A36" s="2" t="s">
        <v>192</v>
      </c>
      <c r="B36" s="24">
        <v>50</v>
      </c>
      <c r="C36" s="26" t="s">
        <v>13</v>
      </c>
      <c r="D36" s="24">
        <v>500</v>
      </c>
      <c r="E36" s="31">
        <v>57.87</v>
      </c>
      <c r="G36" s="41"/>
      <c r="H36" s="40"/>
      <c r="I36" s="40"/>
      <c r="J36" s="41"/>
      <c r="K36" s="43"/>
      <c r="L36" s="43"/>
      <c r="M36" s="41">
        <f t="shared" si="69"/>
        <v>205.55555555555554</v>
      </c>
      <c r="N36" s="42">
        <f t="shared" si="70"/>
        <v>555.55555555555554</v>
      </c>
      <c r="O36" s="37">
        <v>0.37</v>
      </c>
      <c r="P36" s="41">
        <f t="shared" ref="P36:P39" si="72">+Q36*R36</f>
        <v>1666.6666666666665</v>
      </c>
      <c r="Q36" s="42">
        <f t="shared" ref="Q36:Q39" si="73">5000/9</f>
        <v>555.55555555555554</v>
      </c>
      <c r="R36" s="44">
        <v>3</v>
      </c>
      <c r="S36" s="41">
        <f t="shared" ref="S36:S38" si="74">+T36*U36</f>
        <v>1666.6666666666665</v>
      </c>
      <c r="T36" s="42">
        <f t="shared" ref="T36" si="75">5000/9</f>
        <v>555.55555555555554</v>
      </c>
      <c r="U36" s="44">
        <v>3</v>
      </c>
      <c r="V36" s="41">
        <f t="shared" ref="V36:V42" si="76">+W36*X36</f>
        <v>2500</v>
      </c>
      <c r="W36" s="42">
        <f>5000/9</f>
        <v>555.55555555555554</v>
      </c>
      <c r="X36" s="37">
        <v>4.5</v>
      </c>
      <c r="Y36" s="41">
        <f t="shared" si="56"/>
        <v>25000</v>
      </c>
      <c r="Z36" s="40">
        <v>500</v>
      </c>
      <c r="AA36" s="37">
        <v>50</v>
      </c>
      <c r="AB36" s="47"/>
      <c r="AC36" s="40"/>
      <c r="AD36" s="40"/>
      <c r="AE36" s="33"/>
      <c r="AF36" s="33"/>
    </row>
    <row r="37" spans="1:32" x14ac:dyDescent="0.25">
      <c r="A37" s="2" t="s">
        <v>193</v>
      </c>
      <c r="B37" s="24">
        <v>50</v>
      </c>
      <c r="C37" s="30" t="s">
        <v>12</v>
      </c>
      <c r="D37" s="24">
        <v>1500</v>
      </c>
      <c r="E37" s="31">
        <v>75.7</v>
      </c>
      <c r="G37" s="41">
        <f t="shared" si="68"/>
        <v>600</v>
      </c>
      <c r="H37" s="40">
        <f>+H34*3</f>
        <v>1200</v>
      </c>
      <c r="I37" s="37">
        <v>0.5</v>
      </c>
      <c r="J37" s="41"/>
      <c r="K37" s="43"/>
      <c r="L37" s="43"/>
      <c r="M37" s="41">
        <f t="shared" si="69"/>
        <v>205.55555555555554</v>
      </c>
      <c r="N37" s="42">
        <f t="shared" si="70"/>
        <v>555.55555555555554</v>
      </c>
      <c r="O37" s="37">
        <v>0.37</v>
      </c>
      <c r="P37" s="41">
        <f t="shared" si="72"/>
        <v>1111.1111111111111</v>
      </c>
      <c r="Q37" s="42">
        <f t="shared" si="73"/>
        <v>555.55555555555554</v>
      </c>
      <c r="R37" s="44">
        <v>2</v>
      </c>
      <c r="S37" s="41">
        <f t="shared" si="74"/>
        <v>1388.8888888888889</v>
      </c>
      <c r="T37" s="42">
        <f>5000/9</f>
        <v>555.55555555555554</v>
      </c>
      <c r="U37" s="37">
        <v>2.5</v>
      </c>
      <c r="V37" s="41">
        <f t="shared" si="76"/>
        <v>1944.4444444444443</v>
      </c>
      <c r="W37" s="42">
        <f>5000/9</f>
        <v>555.55555555555554</v>
      </c>
      <c r="X37" s="37">
        <v>3.5</v>
      </c>
      <c r="Y37" s="41"/>
      <c r="Z37" s="40"/>
      <c r="AA37" s="40"/>
      <c r="AB37" s="47"/>
      <c r="AC37" s="40"/>
      <c r="AD37" s="40"/>
      <c r="AE37" s="33">
        <f>+AE34*3</f>
        <v>1200</v>
      </c>
      <c r="AF37" s="48" t="s">
        <v>62</v>
      </c>
    </row>
    <row r="38" spans="1:32" x14ac:dyDescent="0.25">
      <c r="A38" s="2" t="s">
        <v>194</v>
      </c>
      <c r="B38" s="24">
        <v>50</v>
      </c>
      <c r="C38" s="25" t="s">
        <v>14</v>
      </c>
      <c r="D38" s="24">
        <v>1500</v>
      </c>
      <c r="E38" s="31">
        <v>55.13</v>
      </c>
      <c r="G38" s="41"/>
      <c r="H38" s="40"/>
      <c r="I38" s="40"/>
      <c r="J38" s="39"/>
      <c r="K38" s="43"/>
      <c r="L38" s="43"/>
      <c r="M38" s="41">
        <f t="shared" si="69"/>
        <v>205.55555555555554</v>
      </c>
      <c r="N38" s="42">
        <f t="shared" si="70"/>
        <v>555.55555555555554</v>
      </c>
      <c r="O38" s="37">
        <v>0.37</v>
      </c>
      <c r="P38" s="41">
        <f t="shared" si="72"/>
        <v>1388.8888888888889</v>
      </c>
      <c r="Q38" s="42">
        <f t="shared" si="73"/>
        <v>555.55555555555554</v>
      </c>
      <c r="R38" s="44">
        <v>2.5</v>
      </c>
      <c r="S38" s="41">
        <f t="shared" si="74"/>
        <v>1527.7777777777778</v>
      </c>
      <c r="T38" s="42">
        <f>5000/9</f>
        <v>555.55555555555554</v>
      </c>
      <c r="U38" s="45">
        <v>2.75</v>
      </c>
      <c r="V38" s="41">
        <f t="shared" si="76"/>
        <v>2222.2222222222222</v>
      </c>
      <c r="W38" s="42">
        <f>5000/9</f>
        <v>555.55555555555554</v>
      </c>
      <c r="X38" s="37">
        <v>4</v>
      </c>
      <c r="Y38" s="41">
        <f t="shared" si="56"/>
        <v>75000</v>
      </c>
      <c r="Z38" s="40">
        <v>1500</v>
      </c>
      <c r="AA38" s="37">
        <v>50</v>
      </c>
      <c r="AB38" s="41">
        <f t="shared" ref="AB38:AB39" si="77">+AC38*AD38</f>
        <v>41670</v>
      </c>
      <c r="AC38" s="56">
        <v>555.6</v>
      </c>
      <c r="AD38" s="58">
        <v>75</v>
      </c>
      <c r="AE38" s="33"/>
      <c r="AF38" s="33"/>
    </row>
    <row r="39" spans="1:32" x14ac:dyDescent="0.25">
      <c r="A39" s="2" t="s">
        <v>195</v>
      </c>
      <c r="B39" s="24">
        <v>50</v>
      </c>
      <c r="C39" s="26" t="s">
        <v>13</v>
      </c>
      <c r="D39" s="24">
        <v>1500</v>
      </c>
      <c r="E39" s="31">
        <v>34.97</v>
      </c>
      <c r="G39" s="41"/>
      <c r="H39" s="40"/>
      <c r="I39" s="40"/>
      <c r="J39" s="39"/>
      <c r="K39" s="43"/>
      <c r="L39" s="43"/>
      <c r="M39" s="39"/>
      <c r="N39" s="40"/>
      <c r="O39" s="40"/>
      <c r="P39" s="41">
        <f t="shared" si="72"/>
        <v>1666.6666666666665</v>
      </c>
      <c r="Q39" s="42">
        <f t="shared" si="73"/>
        <v>555.55555555555554</v>
      </c>
      <c r="R39" s="44">
        <v>3</v>
      </c>
      <c r="S39" s="41">
        <f t="shared" ref="S39" si="78">+T39*U39</f>
        <v>1666.6666666666665</v>
      </c>
      <c r="T39" s="42">
        <f t="shared" ref="T39" si="79">5000/9</f>
        <v>555.55555555555554</v>
      </c>
      <c r="U39" s="44">
        <v>3</v>
      </c>
      <c r="V39" s="41">
        <f t="shared" si="76"/>
        <v>2500</v>
      </c>
      <c r="W39" s="42">
        <f>5000/9</f>
        <v>555.55555555555554</v>
      </c>
      <c r="X39" s="37">
        <v>4.5</v>
      </c>
      <c r="Y39" s="41">
        <f t="shared" si="56"/>
        <v>75000</v>
      </c>
      <c r="Z39" s="24">
        <v>1500</v>
      </c>
      <c r="AA39" s="37">
        <v>50</v>
      </c>
      <c r="AB39" s="41">
        <f t="shared" si="77"/>
        <v>41670</v>
      </c>
      <c r="AC39" s="56">
        <v>555.6</v>
      </c>
      <c r="AD39" s="58">
        <v>75</v>
      </c>
      <c r="AE39" s="33"/>
      <c r="AF39" s="33"/>
    </row>
    <row r="40" spans="1:32" x14ac:dyDescent="0.25">
      <c r="A40" s="2" t="s">
        <v>197</v>
      </c>
      <c r="B40" s="24">
        <v>56</v>
      </c>
      <c r="C40" s="25" t="s">
        <v>14</v>
      </c>
      <c r="D40" s="24">
        <v>1000</v>
      </c>
      <c r="E40" s="31">
        <v>55.84</v>
      </c>
      <c r="G40" s="41"/>
      <c r="H40" s="40"/>
      <c r="I40" s="40"/>
      <c r="J40" s="39"/>
      <c r="K40" s="43"/>
      <c r="L40" s="43"/>
      <c r="M40" s="39"/>
      <c r="N40" s="40"/>
      <c r="O40" s="40"/>
      <c r="P40" s="39"/>
      <c r="Q40" s="43"/>
      <c r="R40" s="43"/>
      <c r="S40" s="47"/>
      <c r="T40" s="40"/>
      <c r="U40" s="40"/>
      <c r="V40" s="41">
        <f t="shared" si="76"/>
        <v>4166.666666666667</v>
      </c>
      <c r="W40" s="42">
        <f t="shared" ref="W40:W42" si="80">5000/9</f>
        <v>555.55555555555554</v>
      </c>
      <c r="X40" s="55">
        <v>7.5</v>
      </c>
      <c r="Y40" s="41">
        <f t="shared" si="56"/>
        <v>50000</v>
      </c>
      <c r="Z40" s="24">
        <v>1000</v>
      </c>
      <c r="AA40" s="37">
        <v>50</v>
      </c>
      <c r="AB40" s="47"/>
      <c r="AC40" s="40"/>
      <c r="AD40" s="40"/>
      <c r="AE40" s="33"/>
      <c r="AF40" s="33"/>
    </row>
    <row r="41" spans="1:32" x14ac:dyDescent="0.25">
      <c r="A41" s="2" t="s">
        <v>198</v>
      </c>
      <c r="B41" s="24">
        <v>56</v>
      </c>
      <c r="C41" s="25" t="s">
        <v>14</v>
      </c>
      <c r="D41" s="24">
        <v>3000</v>
      </c>
      <c r="E41" s="31">
        <v>35.629999999999995</v>
      </c>
      <c r="G41" s="41"/>
      <c r="H41" s="40"/>
      <c r="I41" s="40"/>
      <c r="J41" s="39"/>
      <c r="K41" s="43"/>
      <c r="L41" s="43"/>
      <c r="M41" s="39"/>
      <c r="N41" s="40"/>
      <c r="O41" s="40"/>
      <c r="P41" s="39"/>
      <c r="Q41" s="43"/>
      <c r="R41" s="43"/>
      <c r="S41" s="47"/>
      <c r="T41" s="40"/>
      <c r="U41" s="40"/>
      <c r="V41" s="41">
        <f t="shared" si="76"/>
        <v>4166.666666666667</v>
      </c>
      <c r="W41" s="42">
        <f t="shared" si="80"/>
        <v>555.55555555555554</v>
      </c>
      <c r="X41" s="55">
        <v>7.5</v>
      </c>
      <c r="Y41" s="41">
        <f t="shared" si="56"/>
        <v>150000</v>
      </c>
      <c r="Z41" s="24">
        <v>3000</v>
      </c>
      <c r="AA41" s="37">
        <v>50</v>
      </c>
      <c r="AB41" s="41">
        <f t="shared" ref="AB41" si="81">+AC41*AD41</f>
        <v>41670</v>
      </c>
      <c r="AC41" s="56">
        <v>555.6</v>
      </c>
      <c r="AD41" s="58">
        <v>75</v>
      </c>
      <c r="AE41" s="33"/>
      <c r="AF41" s="33"/>
    </row>
    <row r="42" spans="1:32" x14ac:dyDescent="0.25">
      <c r="A42" s="2" t="s">
        <v>199</v>
      </c>
      <c r="B42" s="24">
        <v>44</v>
      </c>
      <c r="C42" s="25" t="s">
        <v>14</v>
      </c>
      <c r="D42" s="24">
        <v>2500</v>
      </c>
      <c r="E42" s="31">
        <v>16.489999999999995</v>
      </c>
      <c r="G42" s="39"/>
      <c r="H42" s="40"/>
      <c r="I42" s="40"/>
      <c r="J42" s="39"/>
      <c r="K42" s="43"/>
      <c r="L42" s="43"/>
      <c r="M42" s="39"/>
      <c r="N42" s="40"/>
      <c r="O42" s="40"/>
      <c r="P42" s="39"/>
      <c r="Q42" s="43"/>
      <c r="R42" s="43"/>
      <c r="S42" s="47"/>
      <c r="T42" s="40"/>
      <c r="U42" s="40"/>
      <c r="V42" s="41">
        <f t="shared" si="76"/>
        <v>4166.666666666667</v>
      </c>
      <c r="W42" s="42">
        <f t="shared" si="80"/>
        <v>555.55555555555554</v>
      </c>
      <c r="X42" s="55">
        <v>7.5</v>
      </c>
      <c r="Y42" s="41">
        <f t="shared" si="56"/>
        <v>125000</v>
      </c>
      <c r="Z42" s="24">
        <v>2500</v>
      </c>
      <c r="AA42" s="37">
        <v>50</v>
      </c>
      <c r="AB42" s="47"/>
      <c r="AC42" s="40"/>
      <c r="AD42" s="40"/>
      <c r="AE42" s="33"/>
      <c r="AF42" s="33"/>
    </row>
    <row r="43" spans="1:32" x14ac:dyDescent="0.25">
      <c r="G43" s="49"/>
      <c r="H43" s="50"/>
      <c r="I43" s="51"/>
      <c r="J43" s="49"/>
      <c r="K43" s="52"/>
      <c r="L43" s="33"/>
      <c r="M43" s="53"/>
      <c r="N43" s="51"/>
      <c r="O43" s="51"/>
      <c r="P43" s="53"/>
      <c r="Q43" s="33"/>
      <c r="R43" s="33"/>
      <c r="S43" s="54"/>
      <c r="T43" s="51"/>
      <c r="U43" s="50"/>
      <c r="V43" s="54"/>
      <c r="W43" s="51"/>
      <c r="X43" s="51"/>
      <c r="Y43" s="54"/>
      <c r="Z43" s="51"/>
      <c r="AA43" s="51"/>
      <c r="AB43" s="54"/>
      <c r="AC43" s="51"/>
      <c r="AD43" s="51"/>
      <c r="AE43" s="33"/>
      <c r="AF43" s="33"/>
    </row>
    <row r="46" spans="1:32" x14ac:dyDescent="0.25">
      <c r="Q46" s="24">
        <f>88000^0.5</f>
        <v>296.64793948382652</v>
      </c>
    </row>
  </sheetData>
  <mergeCells count="9">
    <mergeCell ref="F1:F2"/>
    <mergeCell ref="Y1:AA1"/>
    <mergeCell ref="AB1:AD1"/>
    <mergeCell ref="G1:I1"/>
    <mergeCell ref="J1:L1"/>
    <mergeCell ref="M1:O1"/>
    <mergeCell ref="P1:R1"/>
    <mergeCell ref="S1:U1"/>
    <mergeCell ref="V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G1" sqref="G1:N1"/>
    </sheetView>
  </sheetViews>
  <sheetFormatPr defaultRowHeight="15" x14ac:dyDescent="0.25"/>
  <cols>
    <col min="1" max="1" width="43.42578125" bestFit="1" customWidth="1"/>
    <col min="2" max="2" width="3.42578125" bestFit="1" customWidth="1"/>
    <col min="3" max="3" width="4.140625" bestFit="1" customWidth="1"/>
    <col min="4" max="4" width="5.7109375" bestFit="1" customWidth="1"/>
    <col min="5" max="5" width="3.85546875" bestFit="1" customWidth="1"/>
    <col min="6" max="6" width="11" bestFit="1" customWidth="1"/>
    <col min="7" max="7" width="13.5703125" bestFit="1" customWidth="1"/>
    <col min="8" max="8" width="11.85546875" bestFit="1" customWidth="1"/>
    <col min="9" max="9" width="15.85546875" bestFit="1" customWidth="1"/>
    <col min="10" max="10" width="12" bestFit="1" customWidth="1"/>
    <col min="11" max="11" width="10.28515625" bestFit="1" customWidth="1"/>
    <col min="12" max="12" width="20" bestFit="1" customWidth="1"/>
    <col min="13" max="13" width="17.42578125" bestFit="1" customWidth="1"/>
    <col min="14" max="14" width="6.5703125" bestFit="1" customWidth="1"/>
  </cols>
  <sheetData>
    <row r="1" spans="1:14" x14ac:dyDescent="0.25">
      <c r="A1" s="2" t="s">
        <v>8</v>
      </c>
      <c r="B1" s="2" t="s">
        <v>9</v>
      </c>
      <c r="C1" s="89" t="s">
        <v>10</v>
      </c>
      <c r="D1" s="2" t="s">
        <v>11</v>
      </c>
      <c r="E1" s="2" t="s">
        <v>1</v>
      </c>
      <c r="F1" s="6" t="s">
        <v>16</v>
      </c>
      <c r="G1" s="6" t="s">
        <v>17</v>
      </c>
      <c r="H1" s="6" t="s">
        <v>18</v>
      </c>
      <c r="I1" s="2" t="s">
        <v>19</v>
      </c>
      <c r="J1" s="2" t="s">
        <v>25</v>
      </c>
      <c r="K1" s="2" t="s">
        <v>20</v>
      </c>
      <c r="L1" s="2" t="s">
        <v>21</v>
      </c>
      <c r="M1" s="2" t="s">
        <v>22</v>
      </c>
      <c r="N1" s="2" t="s">
        <v>23</v>
      </c>
    </row>
    <row r="2" spans="1:14" x14ac:dyDescent="0.25">
      <c r="A2" s="2" t="s">
        <v>3</v>
      </c>
      <c r="B2" s="20">
        <v>57</v>
      </c>
      <c r="C2" s="4" t="s">
        <v>12</v>
      </c>
      <c r="D2" s="20">
        <v>5000</v>
      </c>
      <c r="E2" s="17">
        <v>94.04</v>
      </c>
      <c r="F2" s="92" t="str">
        <f>+IF('AC Benefit'!F2=0,"",('AC Benefit'!F2/'AC Costs'!F3))</f>
        <v/>
      </c>
      <c r="G2" s="92" t="str">
        <f>+IF('AC Benefit'!G2=0,"",('AC Benefit'!G2/'AC Costs'!G3))</f>
        <v/>
      </c>
      <c r="H2" s="93">
        <f>+IF('AC Benefit'!H2=0,"",('AC Benefit'!H2/'AC Costs'!J3))</f>
        <v>0.70783783783783794</v>
      </c>
      <c r="I2" s="93">
        <f>+IF('AC Benefit'!I2=0,"",('AC Benefit'!I2/'AC Costs'!M3))</f>
        <v>0.6231891891891892</v>
      </c>
      <c r="J2" s="92">
        <f>+IF('AC Benefit'!J2=0,"",('AC Benefit'!J2/'AC Costs'!P3))</f>
        <v>0.13095000000000001</v>
      </c>
      <c r="K2" s="92">
        <f>+IF('AC Benefit'!K2=0,"",('AC Benefit'!K2/'AC Costs'!S3))</f>
        <v>0.11851199999999999</v>
      </c>
      <c r="L2" s="92" t="str">
        <f>+IF('AC Benefit'!L2=0,"",('AC Benefit'!L2/'AC Costs'!V3))</f>
        <v/>
      </c>
      <c r="M2" s="92" t="str">
        <f>+IF('AC Benefit'!M2=0,"",('AC Benefit'!M2/'AC Costs'!Y3))</f>
        <v/>
      </c>
      <c r="N2" s="92" t="str">
        <f>+IF('AC Benefit'!N2=0,"",('AC Benefit'!N2/'AC Costs'!AB3))</f>
        <v/>
      </c>
    </row>
    <row r="3" spans="1:14" x14ac:dyDescent="0.25">
      <c r="A3" s="2" t="s">
        <v>4</v>
      </c>
      <c r="B3" s="20">
        <v>57</v>
      </c>
      <c r="C3" s="89" t="s">
        <v>14</v>
      </c>
      <c r="D3" s="20">
        <v>5000</v>
      </c>
      <c r="E3" s="17">
        <v>80</v>
      </c>
      <c r="F3" s="92" t="str">
        <f>+IF('AC Benefit'!F3=0,"",('AC Benefit'!F3/'AC Costs'!F4))</f>
        <v/>
      </c>
      <c r="G3" s="92" t="str">
        <f>+IF('AC Benefit'!G3=0,"",('AC Benefit'!G3/'AC Costs'!G4))</f>
        <v/>
      </c>
      <c r="H3" s="93">
        <f>+IF('AC Benefit'!H3=0,"",('AC Benefit'!H3/'AC Costs'!J4))</f>
        <v>1.2400540540540541</v>
      </c>
      <c r="I3" s="93">
        <f>+IF('AC Benefit'!I3=0,"",('AC Benefit'!I3/'AC Costs'!M4))</f>
        <v>1.1422702702702705</v>
      </c>
      <c r="J3" s="92">
        <f>+IF('AC Benefit'!J3=0,"",('AC Benefit'!J3/'AC Costs'!P4))</f>
        <v>0.18338399999999999</v>
      </c>
      <c r="K3" s="92">
        <f>+IF('AC Benefit'!K3=0,"",('AC Benefit'!K3/'AC Costs'!S4))</f>
        <v>0.17967272727272726</v>
      </c>
      <c r="L3" s="92" t="str">
        <f>+IF('AC Benefit'!L3=0,"",('AC Benefit'!L3/'AC Costs'!V4))</f>
        <v/>
      </c>
      <c r="M3" s="92" t="str">
        <f>+IF('AC Benefit'!M3=0,"",('AC Benefit'!M3/'AC Costs'!Y4))</f>
        <v/>
      </c>
      <c r="N3" s="92" t="str">
        <f>+IF('AC Benefit'!N3=0,"",('AC Benefit'!N3/'AC Costs'!AB4))</f>
        <v/>
      </c>
    </row>
    <row r="4" spans="1:14" x14ac:dyDescent="0.25">
      <c r="A4" s="2" t="s">
        <v>5</v>
      </c>
      <c r="B4" s="20">
        <v>52</v>
      </c>
      <c r="C4" s="4" t="s">
        <v>12</v>
      </c>
      <c r="D4" s="20">
        <v>5000</v>
      </c>
      <c r="E4" s="17">
        <v>73.650000000000006</v>
      </c>
      <c r="F4" s="92" t="str">
        <f>+IF('AC Benefit'!F4=0,"",('AC Benefit'!F4/'AC Costs'!F5))</f>
        <v/>
      </c>
      <c r="G4" s="92" t="str">
        <f>+IF('AC Benefit'!G4=0,"",('AC Benefit'!G4/'AC Costs'!G5))</f>
        <v/>
      </c>
      <c r="H4" s="93">
        <f>+IF('AC Benefit'!H4=0,"",('AC Benefit'!H4/'AC Costs'!J5))</f>
        <v>1.4035135135135135</v>
      </c>
      <c r="I4" s="93">
        <f>+IF('AC Benefit'!I4=0,"",('AC Benefit'!I4/'AC Costs'!M5))</f>
        <v>1.3032972972972974</v>
      </c>
      <c r="J4" s="92">
        <f>+IF('AC Benefit'!J4=0,"",('AC Benefit'!J4/'AC Costs'!P5))</f>
        <v>0.2601</v>
      </c>
      <c r="K4" s="92">
        <f>+IF('AC Benefit'!K4=0,"",('AC Benefit'!K4/'AC Costs'!S5))</f>
        <v>0.22168799999999997</v>
      </c>
      <c r="L4" s="92">
        <f>+IF('AC Benefit'!L4=0,"",('AC Benefit'!L4/'AC Costs'!V5))</f>
        <v>0.20653714285714289</v>
      </c>
      <c r="M4" s="92" t="str">
        <f>+IF('AC Benefit'!M4=0,"",('AC Benefit'!M4/'AC Costs'!Y5))</f>
        <v/>
      </c>
      <c r="N4" s="92" t="str">
        <f>+IF('AC Benefit'!N4=0,"",('AC Benefit'!N4/'AC Costs'!AB5))</f>
        <v/>
      </c>
    </row>
    <row r="5" spans="1:14" x14ac:dyDescent="0.25">
      <c r="A5" s="2" t="s">
        <v>6</v>
      </c>
      <c r="B5" s="20">
        <v>52</v>
      </c>
      <c r="C5" s="89" t="s">
        <v>14</v>
      </c>
      <c r="D5" s="20">
        <v>5000</v>
      </c>
      <c r="E5" s="17">
        <v>43</v>
      </c>
      <c r="F5" s="92" t="str">
        <f>+IF('AC Benefit'!F5=0,"",('AC Benefit'!F5/'AC Costs'!F6))</f>
        <v/>
      </c>
      <c r="G5" s="92" t="str">
        <f>+IF('AC Benefit'!G5=0,"",('AC Benefit'!G5/'AC Costs'!G6))</f>
        <v/>
      </c>
      <c r="H5" s="92" t="str">
        <f>+IF('AC Benefit'!H5=0,"",('AC Benefit'!H5/'AC Costs'!J6))</f>
        <v/>
      </c>
      <c r="I5" s="93">
        <f>+IF('AC Benefit'!I5=0,"",('AC Benefit'!I5/'AC Costs'!M6))</f>
        <v>1.5290270270270272</v>
      </c>
      <c r="J5" s="92">
        <f>+IF('AC Benefit'!J5=0,"",('AC Benefit'!J5/'AC Costs'!P6))</f>
        <v>0.24076799999999998</v>
      </c>
      <c r="K5" s="92">
        <f>+IF('AC Benefit'!K5=0,"",('AC Benefit'!K5/'AC Costs'!S6))</f>
        <v>0.2302690909090909</v>
      </c>
      <c r="L5" s="92">
        <f>+IF('AC Benefit'!L5=0,"",('AC Benefit'!L5/'AC Costs'!V6))</f>
        <v>0.186165</v>
      </c>
      <c r="M5" s="92" t="str">
        <f>+IF('AC Benefit'!M5=0,"",('AC Benefit'!M5/'AC Costs'!Y6))</f>
        <v/>
      </c>
      <c r="N5" s="92" t="str">
        <f>+IF('AC Benefit'!N5=0,"",('AC Benefit'!N5/'AC Costs'!AB6))</f>
        <v/>
      </c>
    </row>
    <row r="6" spans="1:14" x14ac:dyDescent="0.25">
      <c r="A6" s="2" t="s">
        <v>166</v>
      </c>
      <c r="B6" s="20">
        <v>48</v>
      </c>
      <c r="C6" s="4" t="s">
        <v>12</v>
      </c>
      <c r="D6" s="20">
        <v>150</v>
      </c>
      <c r="E6" s="17">
        <v>89.95</v>
      </c>
      <c r="F6" s="92" t="str">
        <f>+IF('AC Benefit'!F6=0,"",('AC Benefit'!F6/'AC Costs'!F7))</f>
        <v/>
      </c>
      <c r="G6" s="93">
        <f>+IF('AC Benefit'!G6=0,"",('AC Benefit'!G6/'AC Costs'!G7))</f>
        <v>0.71600000000000008</v>
      </c>
      <c r="H6" s="92">
        <f>+IF('AC Benefit'!H6=0,"",('AC Benefit'!H6/'AC Costs'!J7))</f>
        <v>0.37994594594594594</v>
      </c>
      <c r="I6" s="92" t="str">
        <f>+IF('AC Benefit'!I6=0,"",('AC Benefit'!I6/'AC Costs'!M7))</f>
        <v/>
      </c>
      <c r="J6" s="92" t="str">
        <f>+IF('AC Benefit'!J6=0,"",('AC Benefit'!J6/'AC Costs'!P7))</f>
        <v/>
      </c>
      <c r="K6" s="92" t="str">
        <f>+IF('AC Benefit'!K6=0,"",('AC Benefit'!K6/'AC Costs'!S7))</f>
        <v/>
      </c>
      <c r="L6" s="92" t="str">
        <f>+IF('AC Benefit'!L6=0,"",('AC Benefit'!L6/'AC Costs'!V7))</f>
        <v/>
      </c>
      <c r="M6" s="92" t="str">
        <f>+IF('AC Benefit'!M6=0,"",('AC Benefit'!M6/'AC Costs'!Y7))</f>
        <v/>
      </c>
      <c r="N6" s="92" t="str">
        <f>+IF('AC Benefit'!N6=0,"",('AC Benefit'!N6/'AC Costs'!AB7))</f>
        <v/>
      </c>
    </row>
    <row r="7" spans="1:14" x14ac:dyDescent="0.25">
      <c r="A7" s="2" t="s">
        <v>167</v>
      </c>
      <c r="B7" s="20">
        <v>48</v>
      </c>
      <c r="C7" s="89" t="s">
        <v>14</v>
      </c>
      <c r="D7" s="20">
        <v>150</v>
      </c>
      <c r="E7" s="17">
        <v>80.510000000000005</v>
      </c>
      <c r="F7" s="92" t="str">
        <f>+IF('AC Benefit'!F7=0,"",('AC Benefit'!F7/'AC Costs'!F8))</f>
        <v/>
      </c>
      <c r="G7" s="93">
        <f>+IF('AC Benefit'!G7=0,"",('AC Benefit'!G7/'AC Costs'!G8))</f>
        <v>1.1119999999999999</v>
      </c>
      <c r="H7" s="92" t="str">
        <f>+IF('AC Benefit'!H7=0,"",('AC Benefit'!H7/'AC Costs'!J8))</f>
        <v/>
      </c>
      <c r="I7" s="92" t="str">
        <f>+IF('AC Benefit'!I7=0,"",('AC Benefit'!I7/'AC Costs'!M8))</f>
        <v/>
      </c>
      <c r="J7" s="92" t="str">
        <f>+IF('AC Benefit'!J7=0,"",('AC Benefit'!J7/'AC Costs'!P8))</f>
        <v/>
      </c>
      <c r="K7" s="92" t="str">
        <f>+IF('AC Benefit'!K7=0,"",('AC Benefit'!K7/'AC Costs'!S8))</f>
        <v/>
      </c>
      <c r="L7" s="92" t="str">
        <f>+IF('AC Benefit'!L7=0,"",('AC Benefit'!L7/'AC Costs'!V8))</f>
        <v/>
      </c>
      <c r="M7" s="92" t="str">
        <f>+IF('AC Benefit'!M7=0,"",('AC Benefit'!M7/'AC Costs'!Y8))</f>
        <v/>
      </c>
      <c r="N7" s="92" t="str">
        <f>+IF('AC Benefit'!N7=0,"",('AC Benefit'!N7/'AC Costs'!AB8))</f>
        <v/>
      </c>
    </row>
    <row r="8" spans="1:14" x14ac:dyDescent="0.25">
      <c r="A8" s="2" t="s">
        <v>168</v>
      </c>
      <c r="B8" s="20">
        <v>48</v>
      </c>
      <c r="C8" s="6" t="s">
        <v>13</v>
      </c>
      <c r="D8" s="20">
        <v>150</v>
      </c>
      <c r="E8" s="17">
        <v>67.180000000000007</v>
      </c>
      <c r="F8" s="92" t="str">
        <f>+IF('AC Benefit'!F8=0,"",('AC Benefit'!F8/'AC Costs'!F9))</f>
        <v/>
      </c>
      <c r="G8" s="93">
        <f>+IF('AC Benefit'!G8=0,"",('AC Benefit'!G8/'AC Costs'!G9))</f>
        <v>1.3120000000000001</v>
      </c>
      <c r="H8" s="92" t="str">
        <f>+IF('AC Benefit'!H8=0,"",('AC Benefit'!H8/'AC Costs'!J9))</f>
        <v/>
      </c>
      <c r="I8" s="92" t="str">
        <f>+IF('AC Benefit'!I8=0,"",('AC Benefit'!I8/'AC Costs'!M9))</f>
        <v/>
      </c>
      <c r="J8" s="92" t="str">
        <f>+IF('AC Benefit'!J8=0,"",('AC Benefit'!J8/'AC Costs'!P9))</f>
        <v/>
      </c>
      <c r="K8" s="92" t="str">
        <f>+IF('AC Benefit'!K8=0,"",('AC Benefit'!K8/'AC Costs'!S9))</f>
        <v/>
      </c>
      <c r="L8" s="92">
        <f>+IF('AC Benefit'!L8=0,"",('AC Benefit'!L8/'AC Costs'!V9))</f>
        <v>0.16784000000000002</v>
      </c>
      <c r="M8" s="92">
        <f>+IF('AC Benefit'!M8=0,"",('AC Benefit'!M8/'AC Costs'!Y9))</f>
        <v>3.304E-2</v>
      </c>
      <c r="N8" s="92" t="str">
        <f>+IF('AC Benefit'!N8=0,"",('AC Benefit'!N8/'AC Costs'!AB9))</f>
        <v/>
      </c>
    </row>
    <row r="9" spans="1:14" x14ac:dyDescent="0.25">
      <c r="A9" s="2" t="s">
        <v>169</v>
      </c>
      <c r="B9" s="20">
        <v>48</v>
      </c>
      <c r="C9" s="4" t="s">
        <v>12</v>
      </c>
      <c r="D9" s="20">
        <v>400</v>
      </c>
      <c r="E9" s="17">
        <v>79.67</v>
      </c>
      <c r="F9" s="92" t="str">
        <f>+IF('AC Benefit'!F9=0,"",('AC Benefit'!F9/'AC Costs'!F10))</f>
        <v/>
      </c>
      <c r="G9" s="92">
        <f>+IF('AC Benefit'!G9=0,"",('AC Benefit'!G9/'AC Costs'!G10))</f>
        <v>0.252</v>
      </c>
      <c r="H9" s="93">
        <f>+IF('AC Benefit'!H9=0,"",('AC Benefit'!H9/'AC Costs'!J10))</f>
        <v>0.34054054054054056</v>
      </c>
      <c r="I9" s="93">
        <f>+IF('AC Benefit'!I9=0,"",('AC Benefit'!I9/'AC Costs'!M10))</f>
        <v>0.27924324324324323</v>
      </c>
      <c r="J9" s="92" t="str">
        <f>+IF('AC Benefit'!J9=0,"",('AC Benefit'!J9/'AC Costs'!P10))</f>
        <v/>
      </c>
      <c r="K9" s="92">
        <f>+IF('AC Benefit'!K9=0,"",('AC Benefit'!K9/'AC Costs'!S10))</f>
        <v>0.205704</v>
      </c>
      <c r="L9" s="92">
        <f>+IF('AC Benefit'!L9=0,"",('AC Benefit'!L9/'AC Costs'!V10))</f>
        <v>0.10642153846153847</v>
      </c>
      <c r="M9" s="92" t="str">
        <f>+IF('AC Benefit'!M9=0,"",('AC Benefit'!M9/'AC Costs'!Y10))</f>
        <v/>
      </c>
      <c r="N9" s="92" t="str">
        <f>+IF('AC Benefit'!N9=0,"",('AC Benefit'!N9/'AC Costs'!AB10))</f>
        <v/>
      </c>
    </row>
    <row r="10" spans="1:14" x14ac:dyDescent="0.25">
      <c r="A10" s="2" t="s">
        <v>170</v>
      </c>
      <c r="B10" s="20">
        <v>48</v>
      </c>
      <c r="C10" s="89" t="s">
        <v>14</v>
      </c>
      <c r="D10" s="20">
        <v>400</v>
      </c>
      <c r="E10" s="17">
        <v>67.22999999999999</v>
      </c>
      <c r="F10" s="92" t="str">
        <f>+IF('AC Benefit'!F10=0,"",('AC Benefit'!F10/'AC Costs'!F11))</f>
        <v/>
      </c>
      <c r="G10" s="92">
        <f>+IF('AC Benefit'!G10=0,"",('AC Benefit'!G10/'AC Costs'!G11))</f>
        <v>0.39133333333333337</v>
      </c>
      <c r="H10" s="92" t="str">
        <f>+IF('AC Benefit'!H10=0,"",('AC Benefit'!H10/'AC Costs'!J11))</f>
        <v/>
      </c>
      <c r="I10" s="93">
        <f>+IF('AC Benefit'!I10=0,"",('AC Benefit'!I10/'AC Costs'!M11))</f>
        <v>0.59156756756756756</v>
      </c>
      <c r="J10" s="92">
        <f>+IF('AC Benefit'!J10=0,"",('AC Benefit'!J10/'AC Costs'!P11))</f>
        <v>0.2268</v>
      </c>
      <c r="K10" s="92">
        <f>+IF('AC Benefit'!K10=0,"",('AC Benefit'!K10/'AC Costs'!S11))</f>
        <v>0.21855272727272726</v>
      </c>
      <c r="L10" s="92">
        <f>+IF('AC Benefit'!L10=0,"",('AC Benefit'!L10/'AC Costs'!V11))</f>
        <v>0.100704</v>
      </c>
      <c r="M10" s="92">
        <f>+IF('AC Benefit'!M10=0,"",('AC Benefit'!M10/'AC Costs'!Y11))</f>
        <v>1.2365000000000001E-2</v>
      </c>
      <c r="N10" s="92" t="str">
        <f>+IF('AC Benefit'!N10=0,"",('AC Benefit'!N10/'AC Costs'!AB11))</f>
        <v/>
      </c>
    </row>
    <row r="11" spans="1:14" x14ac:dyDescent="0.25">
      <c r="A11" s="2" t="s">
        <v>171</v>
      </c>
      <c r="B11" s="20">
        <v>48</v>
      </c>
      <c r="C11" s="6" t="s">
        <v>13</v>
      </c>
      <c r="D11" s="20">
        <v>400</v>
      </c>
      <c r="E11" s="17">
        <v>50.24</v>
      </c>
      <c r="F11" s="92" t="str">
        <f>+IF('AC Benefit'!F11=0,"",('AC Benefit'!F11/'AC Costs'!F12))</f>
        <v/>
      </c>
      <c r="G11" s="92">
        <f>+IF('AC Benefit'!G11=0,"",('AC Benefit'!G11/'AC Costs'!G12))</f>
        <v>0.39649999999999996</v>
      </c>
      <c r="H11" s="92" t="str">
        <f>+IF('AC Benefit'!H11=0,"",('AC Benefit'!H11/'AC Costs'!J12))</f>
        <v/>
      </c>
      <c r="I11" s="92" t="str">
        <f>+IF('AC Benefit'!I11=0,"",('AC Benefit'!I11/'AC Costs'!M12))</f>
        <v/>
      </c>
      <c r="J11" s="92" t="str">
        <f>+IF('AC Benefit'!J11=0,"",('AC Benefit'!J11/'AC Costs'!P12))</f>
        <v/>
      </c>
      <c r="K11" s="92" t="str">
        <f>+IF('AC Benefit'!K11=0,"",('AC Benefit'!K11/'AC Costs'!S12))</f>
        <v/>
      </c>
      <c r="L11" s="92">
        <f>+IF('AC Benefit'!L11=0,"",('AC Benefit'!L11/'AC Costs'!V12))</f>
        <v>8.9682352941176477E-2</v>
      </c>
      <c r="M11" s="92">
        <f>+IF('AC Benefit'!M11=0,"",('AC Benefit'!M11/'AC Costs'!Y12))</f>
        <v>1.1440000000000001E-2</v>
      </c>
      <c r="N11" s="92">
        <f>+IF('AC Benefit'!N11=0,"",('AC Benefit'!N11/'AC Costs'!AB12))</f>
        <v>1.6397888168946485E-2</v>
      </c>
    </row>
    <row r="12" spans="1:14" x14ac:dyDescent="0.25">
      <c r="A12" s="2" t="s">
        <v>165</v>
      </c>
      <c r="B12" s="20">
        <v>48</v>
      </c>
      <c r="C12" s="4" t="s">
        <v>12</v>
      </c>
      <c r="D12" s="20">
        <v>150</v>
      </c>
      <c r="E12" s="17">
        <v>89.95</v>
      </c>
      <c r="F12" s="92" t="str">
        <f>+IF('AC Benefit'!F12=0,"",('AC Benefit'!F12/'AC Costs'!F13))</f>
        <v/>
      </c>
      <c r="G12" s="93">
        <f>+IF('AC Benefit'!G12=0,"",('AC Benefit'!G12/'AC Costs'!G13))</f>
        <v>0.71600000000000008</v>
      </c>
      <c r="H12" s="92">
        <f>+IF('AC Benefit'!H12=0,"",('AC Benefit'!H12/'AC Costs'!J13))</f>
        <v>0.37994594594594594</v>
      </c>
      <c r="I12" s="92">
        <f>+IF('AC Benefit'!I12=0,"",('AC Benefit'!I12/'AC Costs'!M13))</f>
        <v>0.30356756756756759</v>
      </c>
      <c r="J12" s="92" t="str">
        <f>+IF('AC Benefit'!J12=0,"",('AC Benefit'!J12/'AC Costs'!P13))</f>
        <v/>
      </c>
      <c r="K12" s="92" t="str">
        <f>+IF('AC Benefit'!K12=0,"",('AC Benefit'!K12/'AC Costs'!S13))</f>
        <v/>
      </c>
      <c r="L12" s="92" t="str">
        <f>+IF('AC Benefit'!L12=0,"",('AC Benefit'!L12/'AC Costs'!V13))</f>
        <v/>
      </c>
      <c r="M12" s="92" t="str">
        <f>+IF('AC Benefit'!M12=0,"",('AC Benefit'!M12/'AC Costs'!Y13))</f>
        <v/>
      </c>
      <c r="N12" s="92" t="str">
        <f>+IF('AC Benefit'!N12=0,"",('AC Benefit'!N12/'AC Costs'!AB13))</f>
        <v/>
      </c>
    </row>
    <row r="13" spans="1:14" x14ac:dyDescent="0.25">
      <c r="A13" s="1" t="s">
        <v>172</v>
      </c>
      <c r="B13" s="20">
        <v>48</v>
      </c>
      <c r="C13" s="89" t="s">
        <v>14</v>
      </c>
      <c r="D13" s="20">
        <v>150</v>
      </c>
      <c r="E13" s="17">
        <v>80.510000000000005</v>
      </c>
      <c r="F13" s="92" t="str">
        <f>+IF('AC Benefit'!F13=0,"",('AC Benefit'!F13/'AC Costs'!F14))</f>
        <v/>
      </c>
      <c r="G13" s="93">
        <f>+IF('AC Benefit'!G13=0,"",('AC Benefit'!G13/'AC Costs'!G14))</f>
        <v>1.1119999999999999</v>
      </c>
      <c r="H13" s="92" t="str">
        <f>+IF('AC Benefit'!H13=0,"",('AC Benefit'!H13/'AC Costs'!J14))</f>
        <v/>
      </c>
      <c r="I13" s="92" t="str">
        <f>+IF('AC Benefit'!I13=0,"",('AC Benefit'!I13/'AC Costs'!M14))</f>
        <v/>
      </c>
      <c r="J13" s="92" t="str">
        <f>+IF('AC Benefit'!J13=0,"",('AC Benefit'!J13/'AC Costs'!P14))</f>
        <v/>
      </c>
      <c r="K13" s="92" t="str">
        <f>+IF('AC Benefit'!K13=0,"",('AC Benefit'!K13/'AC Costs'!S14))</f>
        <v/>
      </c>
      <c r="L13" s="92">
        <f>+IF('AC Benefit'!L13=0,"",('AC Benefit'!L13/'AC Costs'!V14))</f>
        <v>0.16911000000000001</v>
      </c>
      <c r="M13" s="92">
        <f>+IF('AC Benefit'!M13=0,"",('AC Benefit'!M13/'AC Costs'!Y14))</f>
        <v>2.4879999999999999E-2</v>
      </c>
      <c r="N13" s="92" t="str">
        <f>+IF('AC Benefit'!N13=0,"",('AC Benefit'!N13/'AC Costs'!AB14))</f>
        <v/>
      </c>
    </row>
    <row r="14" spans="1:14" x14ac:dyDescent="0.25">
      <c r="A14" s="2" t="s">
        <v>173</v>
      </c>
      <c r="B14" s="20">
        <v>48</v>
      </c>
      <c r="C14" s="6" t="s">
        <v>13</v>
      </c>
      <c r="D14" s="20">
        <v>150</v>
      </c>
      <c r="E14" s="17">
        <v>67.180000000000007</v>
      </c>
      <c r="F14" s="92" t="str">
        <f>+IF('AC Benefit'!F14=0,"",('AC Benefit'!F14/'AC Costs'!F15))</f>
        <v/>
      </c>
      <c r="G14" s="93">
        <f>+IF('AC Benefit'!G14=0,"",('AC Benefit'!G14/'AC Costs'!G15))</f>
        <v>1.3120000000000001</v>
      </c>
      <c r="H14" s="92">
        <f>+IF('AC Benefit'!H14=0,"",('AC Benefit'!H14/'AC Costs'!J15))</f>
        <v>0.6917837837837838</v>
      </c>
      <c r="I14" s="92" t="str">
        <f>+IF('AC Benefit'!I14=0,"",('AC Benefit'!I14/'AC Costs'!M15))</f>
        <v/>
      </c>
      <c r="J14" s="92" t="str">
        <f>+IF('AC Benefit'!J14=0,"",('AC Benefit'!J14/'AC Costs'!P15))</f>
        <v/>
      </c>
      <c r="K14" s="92" t="str">
        <f>+IF('AC Benefit'!K14=0,"",('AC Benefit'!K14/'AC Costs'!S15))</f>
        <v/>
      </c>
      <c r="L14" s="92">
        <f>+IF('AC Benefit'!L14=0,"",('AC Benefit'!L14/'AC Costs'!V15))</f>
        <v>0.16784000000000002</v>
      </c>
      <c r="M14" s="92">
        <f>+IF('AC Benefit'!M14=0,"",('AC Benefit'!M14/'AC Costs'!Y15))</f>
        <v>3.2973333333333334E-2</v>
      </c>
      <c r="N14" s="92" t="str">
        <f>+IF('AC Benefit'!N14=0,"",('AC Benefit'!N14/'AC Costs'!AB15))</f>
        <v/>
      </c>
    </row>
    <row r="15" spans="1:14" x14ac:dyDescent="0.25">
      <c r="A15" s="2" t="s">
        <v>174</v>
      </c>
      <c r="B15" s="20">
        <v>48</v>
      </c>
      <c r="C15" s="4" t="s">
        <v>12</v>
      </c>
      <c r="D15" s="20">
        <v>100</v>
      </c>
      <c r="E15" s="17">
        <v>92.59</v>
      </c>
      <c r="F15" s="92" t="str">
        <f>+IF('AC Benefit'!F15=0,"",('AC Benefit'!F15/'AC Costs'!F16))</f>
        <v/>
      </c>
      <c r="G15" s="93">
        <f>+IF('AC Benefit'!G15=0,"",('AC Benefit'!G15/'AC Costs'!G16))</f>
        <v>1.0580000000000001</v>
      </c>
      <c r="H15" s="92" t="str">
        <f>+IF('AC Benefit'!H15=0,"",('AC Benefit'!H15/'AC Costs'!J16))</f>
        <v/>
      </c>
      <c r="I15" s="92" t="str">
        <f>+IF('AC Benefit'!I15=0,"",('AC Benefit'!I15/'AC Costs'!M16))</f>
        <v/>
      </c>
      <c r="J15" s="92" t="str">
        <f>+IF('AC Benefit'!J15=0,"",('AC Benefit'!J15/'AC Costs'!P16))</f>
        <v/>
      </c>
      <c r="K15" s="92" t="str">
        <f>+IF('AC Benefit'!K15=0,"",('AC Benefit'!K15/'AC Costs'!S16))</f>
        <v/>
      </c>
      <c r="L15" s="92" t="str">
        <f>+IF('AC Benefit'!L15=0,"",('AC Benefit'!L15/'AC Costs'!V16))</f>
        <v/>
      </c>
      <c r="M15" s="92" t="str">
        <f>+IF('AC Benefit'!M15=0,"",('AC Benefit'!M15/'AC Costs'!Y16))</f>
        <v/>
      </c>
      <c r="N15" s="92" t="str">
        <f>+IF('AC Benefit'!N15=0,"",('AC Benefit'!N15/'AC Costs'!AB16))</f>
        <v/>
      </c>
    </row>
    <row r="16" spans="1:14" x14ac:dyDescent="0.25">
      <c r="A16" s="1" t="s">
        <v>196</v>
      </c>
      <c r="B16" s="20">
        <v>48</v>
      </c>
      <c r="C16" s="89" t="s">
        <v>14</v>
      </c>
      <c r="D16" s="20">
        <v>100</v>
      </c>
      <c r="E16" s="17">
        <v>84.289999999999992</v>
      </c>
      <c r="F16" s="92" t="str">
        <f>+IF('AC Benefit'!F16=0,"",('AC Benefit'!F16/'AC Costs'!F17))</f>
        <v/>
      </c>
      <c r="G16" s="93">
        <f>+IF('AC Benefit'!G16=0,"",('AC Benefit'!G16/'AC Costs'!G17))</f>
        <v>1.8720000000000001</v>
      </c>
      <c r="H16" s="92">
        <f>+IF('AC Benefit'!H16=0,"",('AC Benefit'!H16/'AC Costs'!J17))</f>
        <v>0.80367567567567566</v>
      </c>
      <c r="I16" s="92">
        <f>+IF('AC Benefit'!I16=0,"",('AC Benefit'!I16/'AC Costs'!M17))</f>
        <v>0.71854054054054051</v>
      </c>
      <c r="J16" s="92" t="str">
        <f>+IF('AC Benefit'!J16=0,"",('AC Benefit'!J16/'AC Costs'!P17))</f>
        <v/>
      </c>
      <c r="K16" s="92" t="str">
        <f>+IF('AC Benefit'!K16=0,"",('AC Benefit'!K16/'AC Costs'!S17))</f>
        <v/>
      </c>
      <c r="L16" s="92">
        <f>+IF('AC Benefit'!L16=0,"",('AC Benefit'!L16/'AC Costs'!V17))</f>
        <v>0.16452000000000003</v>
      </c>
      <c r="M16" s="92" t="str">
        <f>+IF('AC Benefit'!M16=0,"",('AC Benefit'!M16/'AC Costs'!Y17))</f>
        <v/>
      </c>
      <c r="N16" s="92" t="str">
        <f>+IF('AC Benefit'!N16=0,"",('AC Benefit'!N16/'AC Costs'!AB17))</f>
        <v/>
      </c>
    </row>
    <row r="17" spans="1:14" x14ac:dyDescent="0.25">
      <c r="A17" s="1" t="s">
        <v>175</v>
      </c>
      <c r="B17" s="20">
        <v>48</v>
      </c>
      <c r="C17" s="6" t="s">
        <v>13</v>
      </c>
      <c r="D17" s="20">
        <v>100</v>
      </c>
      <c r="E17" s="17">
        <v>72.819999999999993</v>
      </c>
      <c r="F17" s="92" t="str">
        <f>+IF('AC Benefit'!F17=0,"",('AC Benefit'!F17/'AC Costs'!F18))</f>
        <v/>
      </c>
      <c r="G17" s="93">
        <f>+IF('AC Benefit'!G17=0,"",('AC Benefit'!G17/'AC Costs'!G18))</f>
        <v>2.04</v>
      </c>
      <c r="H17" s="92" t="str">
        <f>+IF('AC Benefit'!H17=0,"",('AC Benefit'!H17/'AC Costs'!J18))</f>
        <v/>
      </c>
      <c r="I17" s="92" t="str">
        <f>+IF('AC Benefit'!I17=0,"",('AC Benefit'!I17/'AC Costs'!M18))</f>
        <v/>
      </c>
      <c r="J17" s="92" t="str">
        <f>+IF('AC Benefit'!J17=0,"",('AC Benefit'!J17/'AC Costs'!P18))</f>
        <v/>
      </c>
      <c r="K17" s="92" t="str">
        <f>+IF('AC Benefit'!K17=0,"",('AC Benefit'!K17/'AC Costs'!S18))</f>
        <v/>
      </c>
      <c r="L17" s="92">
        <f>+IF('AC Benefit'!L17=0,"",('AC Benefit'!L17/'AC Costs'!V18))</f>
        <v>0.16316</v>
      </c>
      <c r="M17" s="92">
        <f>+IF('AC Benefit'!M17=0,"",('AC Benefit'!M17/'AC Costs'!Y18))</f>
        <v>4.9700000000000001E-2</v>
      </c>
      <c r="N17" s="92" t="str">
        <f>+IF('AC Benefit'!N17=0,"",('AC Benefit'!N17/'AC Costs'!AB18))</f>
        <v/>
      </c>
    </row>
    <row r="18" spans="1:14" x14ac:dyDescent="0.25">
      <c r="A18" s="2" t="s">
        <v>176</v>
      </c>
      <c r="B18" s="20">
        <v>48</v>
      </c>
      <c r="C18" s="4" t="s">
        <v>12</v>
      </c>
      <c r="D18" s="20">
        <v>500</v>
      </c>
      <c r="E18" s="17">
        <v>76.73</v>
      </c>
      <c r="F18" s="92" t="str">
        <f>+IF('AC Benefit'!F18=0,"",('AC Benefit'!F18/'AC Costs'!F19))</f>
        <v/>
      </c>
      <c r="G18" s="93">
        <f>+IF('AC Benefit'!G18=0,"",('AC Benefit'!G18/'AC Costs'!G19))</f>
        <v>0.4304</v>
      </c>
      <c r="H18" s="92" t="str">
        <f>+IF('AC Benefit'!H18=0,"",('AC Benefit'!H18/'AC Costs'!J19))</f>
        <v/>
      </c>
      <c r="I18" s="93">
        <f>+IF('AC Benefit'!I18=0,"",('AC Benefit'!I18/'AC Costs'!M19))</f>
        <v>0.30016216216216218</v>
      </c>
      <c r="J18" s="92" t="str">
        <f>+IF('AC Benefit'!J18=0,"",('AC Benefit'!J18/'AC Costs'!P19))</f>
        <v/>
      </c>
      <c r="K18" s="92" t="str">
        <f>+IF('AC Benefit'!K18=0,"",('AC Benefit'!K18/'AC Costs'!S19))</f>
        <v/>
      </c>
      <c r="L18" s="92" t="str">
        <f>+IF('AC Benefit'!L18=0,"",('AC Benefit'!L18/'AC Costs'!V19))</f>
        <v/>
      </c>
      <c r="M18" s="92" t="str">
        <f>+IF('AC Benefit'!M18=0,"",('AC Benefit'!M18/'AC Costs'!Y19))</f>
        <v/>
      </c>
      <c r="N18" s="92" t="str">
        <f>+IF('AC Benefit'!N18=0,"",('AC Benefit'!N18/'AC Costs'!AB19))</f>
        <v/>
      </c>
    </row>
    <row r="19" spans="1:14" x14ac:dyDescent="0.25">
      <c r="A19" s="2" t="s">
        <v>177</v>
      </c>
      <c r="B19" s="20">
        <v>48</v>
      </c>
      <c r="C19" s="89" t="s">
        <v>14</v>
      </c>
      <c r="D19" s="20">
        <v>500</v>
      </c>
      <c r="E19" s="17">
        <v>63.49</v>
      </c>
      <c r="F19" s="92" t="str">
        <f>+IF('AC Benefit'!F19=0,"",('AC Benefit'!F19/'AC Costs'!F20))</f>
        <v/>
      </c>
      <c r="G19" s="93">
        <f>+IF('AC Benefit'!G19=0,"",('AC Benefit'!G19/'AC Costs'!G20))</f>
        <v>0.63519999999999999</v>
      </c>
      <c r="H19" s="92" t="str">
        <f>+IF('AC Benefit'!H19=0,"",('AC Benefit'!H19/'AC Costs'!J20))</f>
        <v/>
      </c>
      <c r="I19" s="92" t="str">
        <f>+IF('AC Benefit'!I19=0,"",('AC Benefit'!I19/'AC Costs'!M20))</f>
        <v/>
      </c>
      <c r="J19" s="92" t="str">
        <f>+IF('AC Benefit'!J19=0,"",('AC Benefit'!J19/'AC Costs'!P20))</f>
        <v/>
      </c>
      <c r="K19" s="92">
        <f>+IF('AC Benefit'!K19=0,"",('AC Benefit'!K19/'AC Costs'!S20))</f>
        <v>0.20153454545454544</v>
      </c>
      <c r="L19" s="92">
        <f>+IF('AC Benefit'!L19=0,"",('AC Benefit'!L19/'AC Costs'!V20))</f>
        <v>9.6383999999999997E-2</v>
      </c>
      <c r="M19" s="92" t="str">
        <f>+IF('AC Benefit'!M19=0,"",('AC Benefit'!M19/'AC Costs'!Y20))</f>
        <v/>
      </c>
      <c r="N19" s="92" t="str">
        <f>+IF('AC Benefit'!N19=0,"",('AC Benefit'!N19/'AC Costs'!AB20))</f>
        <v/>
      </c>
    </row>
    <row r="20" spans="1:14" x14ac:dyDescent="0.25">
      <c r="A20" s="1" t="s">
        <v>178</v>
      </c>
      <c r="B20" s="20">
        <v>48</v>
      </c>
      <c r="C20" s="6" t="s">
        <v>13</v>
      </c>
      <c r="D20" s="20">
        <v>500</v>
      </c>
      <c r="E20" s="17">
        <v>45.88</v>
      </c>
      <c r="F20" s="92" t="str">
        <f>+IF('AC Benefit'!F20=0,"",('AC Benefit'!F20/'AC Costs'!F21))</f>
        <v/>
      </c>
      <c r="G20" s="93">
        <f>+IF('AC Benefit'!G20=0,"",('AC Benefit'!G20/'AC Costs'!G21))</f>
        <v>0.70599999999999996</v>
      </c>
      <c r="H20" s="92" t="str">
        <f>+IF('AC Benefit'!H20=0,"",('AC Benefit'!H20/'AC Costs'!J21))</f>
        <v/>
      </c>
      <c r="I20" s="92" t="str">
        <f>+IF('AC Benefit'!I20=0,"",('AC Benefit'!I20/'AC Costs'!M21))</f>
        <v/>
      </c>
      <c r="J20" s="92" t="str">
        <f>+IF('AC Benefit'!J20=0,"",('AC Benefit'!J20/'AC Costs'!P21))</f>
        <v/>
      </c>
      <c r="K20" s="92">
        <f>+IF('AC Benefit'!K20=0,"",('AC Benefit'!K20/'AC Costs'!S21))</f>
        <v>0.21030000000000001</v>
      </c>
      <c r="L20" s="92">
        <f>+IF('AC Benefit'!L20=0,"",('AC Benefit'!L20/'AC Costs'!V21))</f>
        <v>9.048705882352942E-2</v>
      </c>
      <c r="M20" s="92" t="str">
        <f>+IF('AC Benefit'!M20=0,"",('AC Benefit'!M20/'AC Costs'!Y21))</f>
        <v/>
      </c>
      <c r="N20" s="92" t="str">
        <f>+IF('AC Benefit'!N20=0,"",('AC Benefit'!N20/'AC Costs'!AB21))</f>
        <v/>
      </c>
    </row>
    <row r="21" spans="1:14" x14ac:dyDescent="0.25">
      <c r="A21" s="2" t="s">
        <v>179</v>
      </c>
      <c r="B21" s="20">
        <v>43</v>
      </c>
      <c r="C21" s="4" t="s">
        <v>12</v>
      </c>
      <c r="D21" s="20">
        <v>5000</v>
      </c>
      <c r="E21" s="17">
        <v>64.400000000000006</v>
      </c>
      <c r="F21" s="92" t="str">
        <f>+IF('AC Benefit'!F21=0,"",('AC Benefit'!F21/'AC Costs'!F22))</f>
        <v/>
      </c>
      <c r="G21" s="92">
        <f>+IF('AC Benefit'!G21=0,"",('AC Benefit'!G21/'AC Costs'!G22))</f>
        <v>5.4399999999999997E-2</v>
      </c>
      <c r="H21" s="92" t="str">
        <f>+IF('AC Benefit'!H21=0,"",('AC Benefit'!H21/'AC Costs'!J22))</f>
        <v/>
      </c>
      <c r="I21" s="92">
        <f>+IF('AC Benefit'!I21=0,"",('AC Benefit'!I21/'AC Costs'!M22))</f>
        <v>0.18291891891891893</v>
      </c>
      <c r="J21" s="92" t="str">
        <f>+IF('AC Benefit'!J21=0,"",('AC Benefit'!J21/'AC Costs'!P22))</f>
        <v/>
      </c>
      <c r="K21" s="93">
        <f>+IF('AC Benefit'!K21=0,"",('AC Benefit'!K21/'AC Costs'!S22))</f>
        <v>0.24465600000000001</v>
      </c>
      <c r="L21" s="92" t="str">
        <f>+IF('AC Benefit'!L21=0,"",('AC Benefit'!L21/'AC Costs'!V22))</f>
        <v/>
      </c>
      <c r="M21" s="92" t="str">
        <f>+IF('AC Benefit'!M21=0,"",('AC Benefit'!M21/'AC Costs'!Y22))</f>
        <v/>
      </c>
      <c r="N21" s="92" t="str">
        <f>+IF('AC Benefit'!N21=0,"",('AC Benefit'!N21/'AC Costs'!AB22))</f>
        <v/>
      </c>
    </row>
    <row r="22" spans="1:14" x14ac:dyDescent="0.25">
      <c r="A22" s="2" t="s">
        <v>180</v>
      </c>
      <c r="B22" s="20">
        <v>43</v>
      </c>
      <c r="C22" s="89" t="s">
        <v>14</v>
      </c>
      <c r="D22" s="20">
        <v>5000</v>
      </c>
      <c r="E22" s="17">
        <v>46.99</v>
      </c>
      <c r="F22" s="92" t="str">
        <f>+IF('AC Benefit'!F22=0,"",('AC Benefit'!F22/'AC Costs'!F23))</f>
        <v/>
      </c>
      <c r="G22" s="92">
        <f>+IF('AC Benefit'!G22=0,"",('AC Benefit'!G22/'AC Costs'!G23))</f>
        <v>7.2319999999999995E-2</v>
      </c>
      <c r="H22" s="93">
        <f>+IF('AC Benefit'!H22=0,"",('AC Benefit'!H22/'AC Costs'!J23))</f>
        <v>0.36000000000000004</v>
      </c>
      <c r="I22" s="92" t="str">
        <f>+IF('AC Benefit'!I22=0,"",('AC Benefit'!I22/'AC Costs'!M23))</f>
        <v/>
      </c>
      <c r="J22" s="92" t="str">
        <f>+IF('AC Benefit'!J22=0,"",('AC Benefit'!J22/'AC Costs'!P23))</f>
        <v/>
      </c>
      <c r="K22" s="92">
        <f>+IF('AC Benefit'!K22=0,"",('AC Benefit'!K22/'AC Costs'!S23))</f>
        <v>0.23183999999999999</v>
      </c>
      <c r="L22" s="92">
        <f>+IF('AC Benefit'!L22=0,"",('AC Benefit'!L22/'AC Costs'!V23))</f>
        <v>0.100464</v>
      </c>
      <c r="M22" s="92" t="str">
        <f>+IF('AC Benefit'!M22=0,"",('AC Benefit'!M22/'AC Costs'!Y23))</f>
        <v/>
      </c>
      <c r="N22" s="92" t="str">
        <f>+IF('AC Benefit'!N22=0,"",('AC Benefit'!N22/'AC Costs'!AB23))</f>
        <v/>
      </c>
    </row>
    <row r="23" spans="1:14" x14ac:dyDescent="0.25">
      <c r="A23" s="2" t="s">
        <v>181</v>
      </c>
      <c r="B23" s="20">
        <v>43</v>
      </c>
      <c r="C23" s="6" t="s">
        <v>13</v>
      </c>
      <c r="D23" s="20">
        <v>5000</v>
      </c>
      <c r="E23" s="17">
        <v>21.620000000000005</v>
      </c>
      <c r="F23" s="92" t="str">
        <f>+IF('AC Benefit'!F23=0,"",('AC Benefit'!F23/'AC Costs'!F24))</f>
        <v/>
      </c>
      <c r="G23" s="92">
        <f>+IF('AC Benefit'!G23=0,"",('AC Benefit'!G23/'AC Costs'!G24))</f>
        <v>5.1360000000000003E-2</v>
      </c>
      <c r="H23" s="92" t="str">
        <f>+IF('AC Benefit'!H23=0,"",('AC Benefit'!H23/'AC Costs'!J24))</f>
        <v/>
      </c>
      <c r="I23" s="92" t="str">
        <f>+IF('AC Benefit'!I23=0,"",('AC Benefit'!I23/'AC Costs'!M24))</f>
        <v/>
      </c>
      <c r="J23" s="92" t="str">
        <f>+IF('AC Benefit'!J23=0,"",('AC Benefit'!J23/'AC Costs'!P24))</f>
        <v/>
      </c>
      <c r="K23" s="93">
        <f>+IF('AC Benefit'!K23=0,"",('AC Benefit'!K23/'AC Costs'!S24))</f>
        <v>0.19692000000000001</v>
      </c>
      <c r="L23" s="92">
        <f>+IF('AC Benefit'!L23=0,"",('AC Benefit'!L23/'AC Costs'!V24))</f>
        <v>7.9729411764705896E-2</v>
      </c>
      <c r="M23" s="92">
        <f>+IF('AC Benefit'!M23=0,"",('AC Benefit'!M23/'AC Costs'!Y24))</f>
        <v>3.2112E-3</v>
      </c>
      <c r="N23" s="92">
        <f>+IF('AC Benefit'!N23=0,"",('AC Benefit'!N23/'AC Costs'!AB24))</f>
        <v>1.6594672426205905E-2</v>
      </c>
    </row>
    <row r="24" spans="1:14" x14ac:dyDescent="0.25">
      <c r="A24" s="2" t="s">
        <v>7</v>
      </c>
      <c r="B24" s="20">
        <v>47</v>
      </c>
      <c r="C24" s="4" t="s">
        <v>12</v>
      </c>
      <c r="D24" s="20">
        <v>200</v>
      </c>
      <c r="E24" s="17">
        <v>90.69</v>
      </c>
      <c r="F24" s="92" t="str">
        <f>+IF('AC Benefit'!F24=0,"",('AC Benefit'!F24/'AC Costs'!F25))</f>
        <v/>
      </c>
      <c r="G24" s="93">
        <f>+IF('AC Benefit'!G24=0,"",('AC Benefit'!G24/'AC Costs'!G25))</f>
        <v>0.57700000000000007</v>
      </c>
      <c r="H24" s="92" t="str">
        <f>+IF('AC Benefit'!H24=0,"",('AC Benefit'!H24/'AC Costs'!J25))</f>
        <v/>
      </c>
      <c r="I24" s="92" t="str">
        <f>+IF('AC Benefit'!I24=0,"",('AC Benefit'!I24/'AC Costs'!M25))</f>
        <v/>
      </c>
      <c r="J24" s="92" t="str">
        <f>+IF('AC Benefit'!J24=0,"",('AC Benefit'!J24/'AC Costs'!P25))</f>
        <v/>
      </c>
      <c r="K24" s="92" t="str">
        <f>+IF('AC Benefit'!K24=0,"",('AC Benefit'!K24/'AC Costs'!S25))</f>
        <v/>
      </c>
      <c r="L24" s="92" t="str">
        <f>+IF('AC Benefit'!L24=0,"",('AC Benefit'!L24/'AC Costs'!V25))</f>
        <v/>
      </c>
      <c r="M24" s="92" t="str">
        <f>+IF('AC Benefit'!M24=0,"",('AC Benefit'!M24/'AC Costs'!Y25))</f>
        <v/>
      </c>
      <c r="N24" s="92" t="str">
        <f>+IF('AC Benefit'!N24=0,"",('AC Benefit'!N24/'AC Costs'!AB25))</f>
        <v/>
      </c>
    </row>
    <row r="25" spans="1:14" x14ac:dyDescent="0.25">
      <c r="A25" s="2" t="s">
        <v>182</v>
      </c>
      <c r="B25" s="20">
        <v>47</v>
      </c>
      <c r="C25" s="89" t="s">
        <v>14</v>
      </c>
      <c r="D25" s="20">
        <v>200</v>
      </c>
      <c r="E25" s="17">
        <v>75.289999999999992</v>
      </c>
      <c r="F25" s="92" t="str">
        <f>+IF('AC Benefit'!F25=0,"",('AC Benefit'!F25/'AC Costs'!F26))</f>
        <v/>
      </c>
      <c r="G25" s="93">
        <f>+IF('AC Benefit'!G25=0,"",('AC Benefit'!G25/'AC Costs'!G26))</f>
        <v>1.1439999999999999</v>
      </c>
      <c r="H25" s="92" t="str">
        <f>+IF('AC Benefit'!H25=0,"",('AC Benefit'!H25/'AC Costs'!J26))</f>
        <v/>
      </c>
      <c r="I25" s="92" t="str">
        <f>+IF('AC Benefit'!I25=0,"",('AC Benefit'!I25/'AC Costs'!M26))</f>
        <v/>
      </c>
      <c r="J25" s="92" t="str">
        <f>+IF('AC Benefit'!J25=0,"",('AC Benefit'!J25/'AC Costs'!P26))</f>
        <v/>
      </c>
      <c r="K25" s="92">
        <f>+IF('AC Benefit'!K25=0,"",('AC Benefit'!K25/'AC Costs'!S26))</f>
        <v>0.20153454545454544</v>
      </c>
      <c r="L25" s="92">
        <f>+IF('AC Benefit'!L25=0,"",('AC Benefit'!L25/'AC Costs'!V26))</f>
        <v>9.6383999999999997E-2</v>
      </c>
      <c r="M25" s="92" t="str">
        <f>+IF('AC Benefit'!M25=0,"",('AC Benefit'!M25/'AC Costs'!Y26))</f>
        <v/>
      </c>
      <c r="N25" s="92" t="str">
        <f>+IF('AC Benefit'!N25=0,"",('AC Benefit'!N25/'AC Costs'!AB26))</f>
        <v/>
      </c>
    </row>
    <row r="26" spans="1:14" x14ac:dyDescent="0.25">
      <c r="A26" s="2" t="s">
        <v>183</v>
      </c>
      <c r="B26" s="20">
        <v>47</v>
      </c>
      <c r="C26" s="6" t="s">
        <v>13</v>
      </c>
      <c r="D26" s="20">
        <v>200</v>
      </c>
      <c r="E26" s="17">
        <v>63.84</v>
      </c>
      <c r="F26" s="92" t="str">
        <f>+IF('AC Benefit'!F26=0,"",('AC Benefit'!F26/'AC Costs'!F27))</f>
        <v/>
      </c>
      <c r="G26" s="93">
        <f>+IF('AC Benefit'!G26=0,"",('AC Benefit'!G26/'AC Costs'!G27))</f>
        <v>1.0505</v>
      </c>
      <c r="H26" s="92" t="str">
        <f>+IF('AC Benefit'!H26=0,"",('AC Benefit'!H26/'AC Costs'!J27))</f>
        <v/>
      </c>
      <c r="I26" s="92" t="str">
        <f>+IF('AC Benefit'!I26=0,"",('AC Benefit'!I26/'AC Costs'!M27))</f>
        <v/>
      </c>
      <c r="J26" s="92" t="str">
        <f>+IF('AC Benefit'!J26=0,"",('AC Benefit'!J26/'AC Costs'!P27))</f>
        <v/>
      </c>
      <c r="K26" s="92" t="str">
        <f>+IF('AC Benefit'!K26=0,"",('AC Benefit'!K26/'AC Costs'!S27))</f>
        <v/>
      </c>
      <c r="L26" s="92">
        <f>+IF('AC Benefit'!L26=0,"",('AC Benefit'!L26/'AC Costs'!V27))</f>
        <v>9.048705882352942E-2</v>
      </c>
      <c r="M26" s="92">
        <f>+IF('AC Benefit'!M26=0,"",('AC Benefit'!M26/'AC Costs'!Y27))</f>
        <v>2.4400000000000002E-2</v>
      </c>
      <c r="N26" s="92">
        <f>+IF('AC Benefit'!N26=0,"",('AC Benefit'!N26/'AC Costs'!AB27))</f>
        <v>1.5845932325413967E-2</v>
      </c>
    </row>
    <row r="27" spans="1:14" x14ac:dyDescent="0.25">
      <c r="A27" s="1" t="s">
        <v>184</v>
      </c>
      <c r="B27" s="20">
        <v>41</v>
      </c>
      <c r="C27" s="4" t="s">
        <v>12</v>
      </c>
      <c r="D27" s="20">
        <v>500</v>
      </c>
      <c r="E27" s="17">
        <v>56.75</v>
      </c>
      <c r="F27" s="92" t="str">
        <f>+IF('AC Benefit'!F27=0,"",('AC Benefit'!F27/'AC Costs'!F28))</f>
        <v/>
      </c>
      <c r="G27" s="92">
        <f>+IF('AC Benefit'!G27=0,"",('AC Benefit'!G27/'AC Costs'!G28))</f>
        <v>8.3199999999999996E-2</v>
      </c>
      <c r="H27" s="93">
        <f>+IF('AC Benefit'!H27=0,"",('AC Benefit'!H27/'AC Costs'!J28))</f>
        <v>0.11383783783783784</v>
      </c>
      <c r="I27" s="93">
        <f>+IF('AC Benefit'!I27=0,"",('AC Benefit'!I27/'AC Costs'!M28))</f>
        <v>0.10751351351351353</v>
      </c>
      <c r="J27" s="92" t="str">
        <f>+IF('AC Benefit'!J27=0,"",('AC Benefit'!J27/'AC Costs'!P28))</f>
        <v/>
      </c>
      <c r="K27" s="92" t="str">
        <f>+IF('AC Benefit'!K27=0,"",('AC Benefit'!K27/'AC Costs'!S28))</f>
        <v/>
      </c>
      <c r="L27" s="92" t="str">
        <f>+IF('AC Benefit'!L27=0,"",('AC Benefit'!L27/'AC Costs'!V28))</f>
        <v/>
      </c>
      <c r="M27" s="92">
        <f>+IF('AC Benefit'!M27=0,"",('AC Benefit'!M27/'AC Costs'!Y28))</f>
        <v>8.5360000000000002E-3</v>
      </c>
      <c r="N27" s="92" t="str">
        <f>+IF('AC Benefit'!N27=0,"",('AC Benefit'!N27/'AC Costs'!AB28))</f>
        <v/>
      </c>
    </row>
    <row r="28" spans="1:14" x14ac:dyDescent="0.25">
      <c r="A28" s="1" t="s">
        <v>185</v>
      </c>
      <c r="B28" s="20">
        <v>41</v>
      </c>
      <c r="C28" s="89" t="s">
        <v>14</v>
      </c>
      <c r="D28" s="20">
        <v>500</v>
      </c>
      <c r="E28" s="17">
        <v>43.78</v>
      </c>
      <c r="F28" s="92" t="str">
        <f>+IF('AC Benefit'!F28=0,"",('AC Benefit'!F28/'AC Costs'!F29))</f>
        <v/>
      </c>
      <c r="G28" s="92">
        <f>+IF('AC Benefit'!G28=0,"",('AC Benefit'!G28/'AC Costs'!G29))</f>
        <v>5.1999999999999998E-2</v>
      </c>
      <c r="H28" s="93">
        <f>+IF('AC Benefit'!H28=0,"",('AC Benefit'!H28/'AC Costs'!J29))</f>
        <v>0.19216216216216217</v>
      </c>
      <c r="I28" s="93">
        <f>+IF('AC Benefit'!I28=0,"",('AC Benefit'!I28/'AC Costs'!M29))</f>
        <v>0.19605405405405404</v>
      </c>
      <c r="J28" s="92" t="str">
        <f>+IF('AC Benefit'!J28=0,"",('AC Benefit'!J28/'AC Costs'!P29))</f>
        <v/>
      </c>
      <c r="K28" s="93">
        <f>+IF('AC Benefit'!K28=0,"",('AC Benefit'!K28/'AC Costs'!S29))</f>
        <v>0.2302690909090909</v>
      </c>
      <c r="L28" s="92" t="str">
        <f>+IF('AC Benefit'!L28=0,"",('AC Benefit'!L28/'AC Costs'!V29))</f>
        <v/>
      </c>
      <c r="M28" s="92">
        <f>+IF('AC Benefit'!M28=0,"",('AC Benefit'!M28/'AC Costs'!Y29))</f>
        <v>8.712000000000001E-3</v>
      </c>
      <c r="N28" s="92" t="str">
        <f>+IF('AC Benefit'!N28=0,"",('AC Benefit'!N28/'AC Costs'!AB29))</f>
        <v/>
      </c>
    </row>
    <row r="29" spans="1:14" x14ac:dyDescent="0.25">
      <c r="A29" s="1" t="s">
        <v>186</v>
      </c>
      <c r="B29" s="20">
        <v>41</v>
      </c>
      <c r="C29" s="6" t="s">
        <v>13</v>
      </c>
      <c r="D29" s="20">
        <v>500</v>
      </c>
      <c r="E29" s="17">
        <v>29.39</v>
      </c>
      <c r="F29" s="92" t="str">
        <f>+IF('AC Benefit'!F29=0,"",('AC Benefit'!F29/'AC Costs'!F30))</f>
        <v/>
      </c>
      <c r="G29" s="92">
        <f>+IF('AC Benefit'!G29=0,"",('AC Benefit'!G29/'AC Costs'!G30))</f>
        <v>1.8600000000000002E-2</v>
      </c>
      <c r="H29" s="92">
        <f>+IF('AC Benefit'!H29=0,"",('AC Benefit'!H29/'AC Costs'!J30))</f>
        <v>1.3135135135135137E-2</v>
      </c>
      <c r="I29" s="92" t="str">
        <f>+IF('AC Benefit'!I29=0,"",('AC Benefit'!I29/'AC Costs'!M30))</f>
        <v/>
      </c>
      <c r="J29" s="92" t="str">
        <f>+IF('AC Benefit'!J29=0,"",('AC Benefit'!J29/'AC Costs'!P30))</f>
        <v/>
      </c>
      <c r="K29" s="93">
        <f>+IF('AC Benefit'!K29=0,"",('AC Benefit'!K29/'AC Costs'!S30))</f>
        <v>0.20004</v>
      </c>
      <c r="L29" s="92">
        <f>+IF('AC Benefit'!L29=0,"",('AC Benefit'!L29/'AC Costs'!V30))</f>
        <v>0.15364</v>
      </c>
      <c r="M29" s="92">
        <f>+IF('AC Benefit'!M29=0,"",('AC Benefit'!M29/'AC Costs'!Y30))</f>
        <v>8.0560000000000007E-3</v>
      </c>
      <c r="N29" s="92">
        <f>+IF('AC Benefit'!N29=0,"",('AC Benefit'!N29/'AC Costs'!AB30))</f>
        <v>1.6594672426205905E-2</v>
      </c>
    </row>
    <row r="30" spans="1:14" x14ac:dyDescent="0.25">
      <c r="A30" s="2" t="s">
        <v>187</v>
      </c>
      <c r="B30" s="20">
        <v>41</v>
      </c>
      <c r="C30" s="4" t="s">
        <v>12</v>
      </c>
      <c r="D30" s="20">
        <v>1500</v>
      </c>
      <c r="E30" s="17">
        <v>44.26</v>
      </c>
      <c r="F30" s="92" t="str">
        <f>+IF('AC Benefit'!F30=0,"",('AC Benefit'!F30/'AC Costs'!F31))</f>
        <v/>
      </c>
      <c r="G30" s="92" t="str">
        <f>+IF('AC Benefit'!G30=0,"",('AC Benefit'!G30/'AC Costs'!G31))</f>
        <v/>
      </c>
      <c r="H30" s="92">
        <f>+IF('AC Benefit'!H30=0,"",('AC Benefit'!H30/'AC Costs'!J31))</f>
        <v>9.2432432432432432E-3</v>
      </c>
      <c r="I30" s="92">
        <f>+IF('AC Benefit'!I30=0,"",('AC Benefit'!I30/'AC Costs'!M31))</f>
        <v>9.2432432432432432E-3</v>
      </c>
      <c r="J30" s="92" t="str">
        <f>+IF('AC Benefit'!J30=0,"",('AC Benefit'!J30/'AC Costs'!P31))</f>
        <v/>
      </c>
      <c r="K30" s="93">
        <f>+IF('AC Benefit'!K30=0,"",('AC Benefit'!K30/'AC Costs'!S31))</f>
        <v>0.25329600000000002</v>
      </c>
      <c r="L30" s="93">
        <f>+IF('AC Benefit'!L30=0,"",('AC Benefit'!L30/'AC Costs'!V31))</f>
        <v>0.21276</v>
      </c>
      <c r="M30" s="92">
        <f>+IF('AC Benefit'!M30=0,"",('AC Benefit'!M30/'AC Costs'!Y31))</f>
        <v>1.9493333333333331E-3</v>
      </c>
      <c r="N30" s="92">
        <f>+IF('AC Benefit'!N30=0,"",('AC Benefit'!N30/'AC Costs'!AB31))</f>
        <v>1.6570674346052316E-2</v>
      </c>
    </row>
    <row r="31" spans="1:14" x14ac:dyDescent="0.25">
      <c r="A31" s="1" t="s">
        <v>188</v>
      </c>
      <c r="B31" s="20">
        <v>41</v>
      </c>
      <c r="C31" s="89" t="s">
        <v>14</v>
      </c>
      <c r="D31" s="20">
        <v>1500</v>
      </c>
      <c r="E31" s="17">
        <v>29.28</v>
      </c>
      <c r="F31" s="92" t="str">
        <f>+IF('AC Benefit'!F31=0,"",('AC Benefit'!F31/'AC Costs'!F32))</f>
        <v/>
      </c>
      <c r="G31" s="92" t="str">
        <f>+IF('AC Benefit'!G31=0,"",('AC Benefit'!G31/'AC Costs'!G32))</f>
        <v/>
      </c>
      <c r="H31" s="92" t="str">
        <f>+IF('AC Benefit'!H31=0,"",('AC Benefit'!H31/'AC Costs'!J32))</f>
        <v/>
      </c>
      <c r="I31" s="92" t="str">
        <f>+IF('AC Benefit'!I31=0,"",('AC Benefit'!I31/'AC Costs'!M32))</f>
        <v/>
      </c>
      <c r="J31" s="92" t="str">
        <f>+IF('AC Benefit'!J31=0,"",('AC Benefit'!J31/'AC Costs'!P32))</f>
        <v/>
      </c>
      <c r="K31" s="93">
        <f>+IF('AC Benefit'!K31=0,"",('AC Benefit'!K31/'AC Costs'!S32))</f>
        <v>0.21822545454545453</v>
      </c>
      <c r="L31" s="93">
        <f>+IF('AC Benefit'!L31=0,"",('AC Benefit'!L31/'AC Costs'!V32))</f>
        <v>0.17284500000000003</v>
      </c>
      <c r="M31" s="92">
        <f>+IF('AC Benefit'!M31=0,"",('AC Benefit'!M31/'AC Costs'!Y32))</f>
        <v>1.8106666666666668E-3</v>
      </c>
      <c r="N31" s="92">
        <f>+IF('AC Benefit'!N31=0,"",('AC Benefit'!N31/'AC Costs'!AB32))</f>
        <v>1.6594672426205905E-2</v>
      </c>
    </row>
    <row r="32" spans="1:14" x14ac:dyDescent="0.25">
      <c r="A32" s="2" t="s">
        <v>189</v>
      </c>
      <c r="B32" s="20">
        <v>41</v>
      </c>
      <c r="C32" s="6" t="s">
        <v>13</v>
      </c>
      <c r="D32" s="20">
        <v>1500</v>
      </c>
      <c r="E32" s="17">
        <v>10.739999999999995</v>
      </c>
      <c r="F32" s="92" t="str">
        <f>+IF('AC Benefit'!F32=0,"",('AC Benefit'!F32/'AC Costs'!F33))</f>
        <v/>
      </c>
      <c r="G32" s="92" t="str">
        <f>+IF('AC Benefit'!G32=0,"",('AC Benefit'!G32/'AC Costs'!G33))</f>
        <v/>
      </c>
      <c r="H32" s="92" t="str">
        <f>+IF('AC Benefit'!H32=0,"",('AC Benefit'!H32/'AC Costs'!J33))</f>
        <v/>
      </c>
      <c r="I32" s="92" t="str">
        <f>+IF('AC Benefit'!I32=0,"",('AC Benefit'!I32/'AC Costs'!M33))</f>
        <v/>
      </c>
      <c r="J32" s="92" t="str">
        <f>+IF('AC Benefit'!J32=0,"",('AC Benefit'!J32/'AC Costs'!P33))</f>
        <v/>
      </c>
      <c r="K32" s="92" t="str">
        <f>+IF('AC Benefit'!K32=0,"",('AC Benefit'!K32/'AC Costs'!S33))</f>
        <v/>
      </c>
      <c r="L32" s="93">
        <f>+IF('AC Benefit'!L32=0,"",('AC Benefit'!L32/'AC Costs'!V33))</f>
        <v>0.14272000000000001</v>
      </c>
      <c r="M32" s="92">
        <f>+IF('AC Benefit'!M32=0,"",('AC Benefit'!M32/'AC Costs'!Y33))</f>
        <v>1.7640000000000002E-3</v>
      </c>
      <c r="N32" s="92">
        <f>+IF('AC Benefit'!N32=0,"",('AC Benefit'!N32/'AC Costs'!AB33))</f>
        <v>1.6594672426205905E-2</v>
      </c>
    </row>
    <row r="33" spans="1:14" x14ac:dyDescent="0.25">
      <c r="A33" s="2" t="s">
        <v>190</v>
      </c>
      <c r="B33" s="20">
        <v>50</v>
      </c>
      <c r="C33" s="4" t="s">
        <v>12</v>
      </c>
      <c r="D33" s="20">
        <v>500</v>
      </c>
      <c r="E33" s="17">
        <v>85.44</v>
      </c>
      <c r="F33" s="92" t="str">
        <f>+IF('AC Benefit'!F33=0,"",('AC Benefit'!F33/'AC Costs'!F34))</f>
        <v/>
      </c>
      <c r="G33" s="92">
        <f>+IF('AC Benefit'!G33=0,"",('AC Benefit'!G33/'AC Costs'!G34))</f>
        <v>0.26899999999999996</v>
      </c>
      <c r="H33" s="92" t="str">
        <f>+IF('AC Benefit'!H33=0,"",('AC Benefit'!H33/'AC Costs'!J34))</f>
        <v/>
      </c>
      <c r="I33" s="92" t="str">
        <f>+IF('AC Benefit'!I33=0,"",('AC Benefit'!I33/'AC Costs'!M34))</f>
        <v/>
      </c>
      <c r="J33" s="92" t="str">
        <f>+IF('AC Benefit'!J33=0,"",('AC Benefit'!J33/'AC Costs'!P34))</f>
        <v/>
      </c>
      <c r="K33" s="92" t="str">
        <f>+IF('AC Benefit'!K33=0,"",('AC Benefit'!K33/'AC Costs'!S34))</f>
        <v/>
      </c>
      <c r="L33" s="92" t="str">
        <f>+IF('AC Benefit'!L33=0,"",('AC Benefit'!L33/'AC Costs'!V34))</f>
        <v/>
      </c>
      <c r="M33" s="92" t="str">
        <f>+IF('AC Benefit'!M33=0,"",('AC Benefit'!M33/'AC Costs'!Y34))</f>
        <v/>
      </c>
      <c r="N33" s="92" t="str">
        <f>+IF('AC Benefit'!N33=0,"",('AC Benefit'!N33/'AC Costs'!AB34))</f>
        <v/>
      </c>
    </row>
    <row r="34" spans="1:14" x14ac:dyDescent="0.25">
      <c r="A34" s="2" t="s">
        <v>191</v>
      </c>
      <c r="B34" s="20">
        <v>50</v>
      </c>
      <c r="C34" s="89" t="s">
        <v>14</v>
      </c>
      <c r="D34" s="20">
        <v>500</v>
      </c>
      <c r="E34" s="17">
        <v>72.460000000000008</v>
      </c>
      <c r="F34" s="92" t="str">
        <f>+IF('AC Benefit'!F34=0,"",('AC Benefit'!F34/'AC Costs'!F35))</f>
        <v/>
      </c>
      <c r="G34" s="92">
        <f>+IF('AC Benefit'!G34=0,"",('AC Benefit'!G34/'AC Costs'!G35))</f>
        <v>0.14566666666666667</v>
      </c>
      <c r="H34" s="92" t="str">
        <f>+IF('AC Benefit'!H34=0,"",('AC Benefit'!H34/'AC Costs'!J35))</f>
        <v/>
      </c>
      <c r="I34" s="93">
        <f>+IF('AC Benefit'!I34=0,"",('AC Benefit'!I34/'AC Costs'!M35))</f>
        <v>0.24081081081081082</v>
      </c>
      <c r="J34" s="93">
        <f>+IF('AC Benefit'!J34=0,"",('AC Benefit'!J34/'AC Costs'!P35))</f>
        <v>0.21434399999999998</v>
      </c>
      <c r="K34" s="92" t="str">
        <f>+IF('AC Benefit'!K34=0,"",('AC Benefit'!K34/'AC Costs'!S35))</f>
        <v/>
      </c>
      <c r="L34" s="92" t="str">
        <f>+IF('AC Benefit'!L34=0,"",('AC Benefit'!L34/'AC Costs'!V35))</f>
        <v/>
      </c>
      <c r="M34" s="92">
        <f>+IF('AC Benefit'!M34=0,"",('AC Benefit'!M34/'AC Costs'!Y35))</f>
        <v>6.3E-3</v>
      </c>
      <c r="N34" s="92" t="str">
        <f>+IF('AC Benefit'!N34=0,"",('AC Benefit'!N34/'AC Costs'!AB35))</f>
        <v/>
      </c>
    </row>
    <row r="35" spans="1:14" x14ac:dyDescent="0.25">
      <c r="A35" s="2" t="s">
        <v>192</v>
      </c>
      <c r="B35" s="20">
        <v>50</v>
      </c>
      <c r="C35" s="6" t="s">
        <v>13</v>
      </c>
      <c r="D35" s="20">
        <v>500</v>
      </c>
      <c r="E35" s="17">
        <v>57.87</v>
      </c>
      <c r="F35" s="92" t="str">
        <f>+IF('AC Benefit'!F35=0,"",('AC Benefit'!F35/'AC Costs'!F36))</f>
        <v/>
      </c>
      <c r="G35" s="92" t="str">
        <f>+IF('AC Benefit'!G35=0,"",('AC Benefit'!G35/'AC Costs'!G36))</f>
        <v/>
      </c>
      <c r="H35" s="92" t="str">
        <f>+IF('AC Benefit'!H35=0,"",('AC Benefit'!H35/'AC Costs'!J36))</f>
        <v/>
      </c>
      <c r="I35" s="92">
        <f>+IF('AC Benefit'!I35=0,"",('AC Benefit'!I35/'AC Costs'!M36))</f>
        <v>0.13378378378378381</v>
      </c>
      <c r="J35" s="93">
        <f>+IF('AC Benefit'!J35=0,"",('AC Benefit'!J35/'AC Costs'!P36))</f>
        <v>0.19902</v>
      </c>
      <c r="K35" s="93">
        <f>+IF('AC Benefit'!K35=0,"",('AC Benefit'!K35/'AC Costs'!S36))</f>
        <v>0.21030000000000001</v>
      </c>
      <c r="L35" s="92">
        <f>+IF('AC Benefit'!L35=0,"",('AC Benefit'!L35/'AC Costs'!V36))</f>
        <v>0.17092000000000002</v>
      </c>
      <c r="M35" s="92">
        <f>+IF('AC Benefit'!M35=0,"",('AC Benefit'!M35/'AC Costs'!Y36))</f>
        <v>8.2959999999999996E-3</v>
      </c>
      <c r="N35" s="92" t="str">
        <f>+IF('AC Benefit'!N35=0,"",('AC Benefit'!N35/'AC Costs'!AB36))</f>
        <v/>
      </c>
    </row>
    <row r="36" spans="1:14" x14ac:dyDescent="0.25">
      <c r="A36" s="2" t="s">
        <v>193</v>
      </c>
      <c r="B36" s="20">
        <v>50</v>
      </c>
      <c r="C36" s="4" t="s">
        <v>12</v>
      </c>
      <c r="D36" s="20">
        <v>1500</v>
      </c>
      <c r="E36" s="17">
        <v>75.7</v>
      </c>
      <c r="F36" s="92" t="str">
        <f>+IF('AC Benefit'!F36=0,"",('AC Benefit'!F36/'AC Costs'!F37))</f>
        <v/>
      </c>
      <c r="G36" s="92">
        <f>+IF('AC Benefit'!G36=0,"",('AC Benefit'!G36/'AC Costs'!G37))</f>
        <v>7.7499999999999999E-2</v>
      </c>
      <c r="H36" s="92" t="str">
        <f>+IF('AC Benefit'!H36=0,"",('AC Benefit'!H36/'AC Costs'!J37))</f>
        <v/>
      </c>
      <c r="I36" s="93">
        <f>+IF('AC Benefit'!I36=0,"",('AC Benefit'!I36/'AC Costs'!M37))</f>
        <v>0.25491891891891894</v>
      </c>
      <c r="J36" s="93">
        <f>+IF('AC Benefit'!J36=0,"",('AC Benefit'!J36/'AC Costs'!P37))</f>
        <v>0.2601</v>
      </c>
      <c r="K36" s="92">
        <f>+IF('AC Benefit'!K36=0,"",('AC Benefit'!K36/'AC Costs'!S37))</f>
        <v>0.21384</v>
      </c>
      <c r="L36" s="92">
        <f>+IF('AC Benefit'!L36=0,"",('AC Benefit'!L36/'AC Costs'!V37))</f>
        <v>0.20252571428571431</v>
      </c>
      <c r="M36" s="92" t="str">
        <f>+IF('AC Benefit'!M36=0,"",('AC Benefit'!M36/'AC Costs'!Y37))</f>
        <v/>
      </c>
      <c r="N36" s="92" t="str">
        <f>+IF('AC Benefit'!N36=0,"",('AC Benefit'!N36/'AC Costs'!AB37))</f>
        <v/>
      </c>
    </row>
    <row r="37" spans="1:14" x14ac:dyDescent="0.25">
      <c r="A37" s="2" t="s">
        <v>194</v>
      </c>
      <c r="B37" s="20">
        <v>50</v>
      </c>
      <c r="C37" s="89" t="s">
        <v>14</v>
      </c>
      <c r="D37" s="20">
        <v>1500</v>
      </c>
      <c r="E37" s="17">
        <v>55.13</v>
      </c>
      <c r="F37" s="92" t="str">
        <f>+IF('AC Benefit'!F37=0,"",('AC Benefit'!F37/'AC Costs'!F38))</f>
        <v/>
      </c>
      <c r="G37" s="92" t="str">
        <f>+IF('AC Benefit'!G37=0,"",('AC Benefit'!G37/'AC Costs'!G38))</f>
        <v/>
      </c>
      <c r="H37" s="92" t="str">
        <f>+IF('AC Benefit'!H37=0,"",('AC Benefit'!H37/'AC Costs'!J38))</f>
        <v/>
      </c>
      <c r="I37" s="92">
        <f>+IF('AC Benefit'!I37=0,"",('AC Benefit'!I37/'AC Costs'!M38))</f>
        <v>0.10751351351351353</v>
      </c>
      <c r="J37" s="93">
        <f>+IF('AC Benefit'!J37=0,"",('AC Benefit'!J37/'AC Costs'!P38))</f>
        <v>0.24084</v>
      </c>
      <c r="K37" s="93">
        <f>+IF('AC Benefit'!K37=0,"",('AC Benefit'!K37/'AC Costs'!S38))</f>
        <v>0.23098909090909089</v>
      </c>
      <c r="L37" s="93">
        <f>+IF('AC Benefit'!L37=0,"",('AC Benefit'!L37/'AC Costs'!V38))</f>
        <v>0.192105</v>
      </c>
      <c r="M37" s="92">
        <f>+IF('AC Benefit'!M37=0,"",('AC Benefit'!M37/'AC Costs'!Y38))</f>
        <v>1.8159999999999999E-3</v>
      </c>
      <c r="N37" s="92">
        <f>+IF('AC Benefit'!N37=0,"",('AC Benefit'!N37/'AC Costs'!AB38))</f>
        <v>1.6066714662826973E-2</v>
      </c>
    </row>
    <row r="38" spans="1:14" x14ac:dyDescent="0.25">
      <c r="A38" s="2" t="s">
        <v>195</v>
      </c>
      <c r="B38" s="20">
        <v>50</v>
      </c>
      <c r="C38" s="6" t="s">
        <v>13</v>
      </c>
      <c r="D38" s="20">
        <v>1500</v>
      </c>
      <c r="E38" s="17">
        <v>34.97</v>
      </c>
      <c r="F38" s="92" t="str">
        <f>+IF('AC Benefit'!F38=0,"",('AC Benefit'!F38/'AC Costs'!F39))</f>
        <v/>
      </c>
      <c r="G38" s="92" t="str">
        <f>+IF('AC Benefit'!G38=0,"",('AC Benefit'!G38/'AC Costs'!G39))</f>
        <v/>
      </c>
      <c r="H38" s="92" t="str">
        <f>+IF('AC Benefit'!H38=0,"",('AC Benefit'!H38/'AC Costs'!J39))</f>
        <v/>
      </c>
      <c r="I38" s="92" t="str">
        <f>+IF('AC Benefit'!I38=0,"",('AC Benefit'!I38/'AC Costs'!M39))</f>
        <v/>
      </c>
      <c r="J38" s="93">
        <f>+IF('AC Benefit'!J38=0,"",('AC Benefit'!J38/'AC Costs'!P39))</f>
        <v>0.19458000000000003</v>
      </c>
      <c r="K38" s="93">
        <f>+IF('AC Benefit'!K38=0,"",('AC Benefit'!K38/'AC Costs'!S39))</f>
        <v>0.20550000000000002</v>
      </c>
      <c r="L38" s="92">
        <f>+IF('AC Benefit'!L38=0,"",('AC Benefit'!L38/'AC Costs'!V39))</f>
        <v>0.15932000000000002</v>
      </c>
      <c r="M38" s="92">
        <f>+IF('AC Benefit'!M38=0,"",('AC Benefit'!M38/'AC Costs'!Y39))</f>
        <v>1.916E-3</v>
      </c>
      <c r="N38" s="92">
        <f>+IF('AC Benefit'!N38=0,"",('AC Benefit'!N38/'AC Costs'!AB39))</f>
        <v>1.6594672426205905E-2</v>
      </c>
    </row>
    <row r="39" spans="1:14" x14ac:dyDescent="0.25">
      <c r="A39" s="2" t="s">
        <v>197</v>
      </c>
      <c r="B39" s="20">
        <v>56</v>
      </c>
      <c r="C39" s="89" t="s">
        <v>14</v>
      </c>
      <c r="D39" s="20">
        <v>1000</v>
      </c>
      <c r="E39" s="17">
        <v>55.84</v>
      </c>
      <c r="F39" s="92" t="str">
        <f>+IF('AC Benefit'!F39=0,"",('AC Benefit'!F39/'AC Costs'!F40))</f>
        <v/>
      </c>
      <c r="G39" s="92" t="str">
        <f>+IF('AC Benefit'!G39=0,"",('AC Benefit'!G39/'AC Costs'!G40))</f>
        <v/>
      </c>
      <c r="H39" s="92" t="str">
        <f>+IF('AC Benefit'!H39=0,"",('AC Benefit'!H39/'AC Costs'!J40))</f>
        <v/>
      </c>
      <c r="I39" s="92" t="str">
        <f>+IF('AC Benefit'!I39=0,"",('AC Benefit'!I39/'AC Costs'!M40))</f>
        <v/>
      </c>
      <c r="J39" s="92" t="str">
        <f>+IF('AC Benefit'!J39=0,"",('AC Benefit'!J39/'AC Costs'!P40))</f>
        <v/>
      </c>
      <c r="K39" s="92" t="str">
        <f>+IF('AC Benefit'!K39=0,"",('AC Benefit'!K39/'AC Costs'!S40))</f>
        <v/>
      </c>
      <c r="L39" s="93">
        <f>+IF('AC Benefit'!L39=0,"",('AC Benefit'!L39/'AC Costs'!V40))</f>
        <v>0.10245599999999999</v>
      </c>
      <c r="M39" s="92">
        <f>+IF('AC Benefit'!M39=0,"",('AC Benefit'!M39/'AC Costs'!Y40))</f>
        <v>3.3400000000000001E-3</v>
      </c>
      <c r="N39" s="92" t="str">
        <f>+IF('AC Benefit'!N39=0,"",('AC Benefit'!N39/'AC Costs'!AB40))</f>
        <v/>
      </c>
    </row>
    <row r="40" spans="1:14" x14ac:dyDescent="0.25">
      <c r="A40" s="2" t="s">
        <v>198</v>
      </c>
      <c r="B40" s="20">
        <v>56</v>
      </c>
      <c r="C40" s="89" t="s">
        <v>14</v>
      </c>
      <c r="D40" s="20">
        <v>3000</v>
      </c>
      <c r="E40" s="17">
        <v>35.629999999999995</v>
      </c>
      <c r="F40" s="92" t="str">
        <f>+IF('AC Benefit'!F40=0,"",('AC Benefit'!F40/'AC Costs'!F41))</f>
        <v/>
      </c>
      <c r="G40" s="92" t="str">
        <f>+IF('AC Benefit'!G40=0,"",('AC Benefit'!G40/'AC Costs'!G41))</f>
        <v/>
      </c>
      <c r="H40" s="92" t="str">
        <f>+IF('AC Benefit'!H40=0,"",('AC Benefit'!H40/'AC Costs'!J41))</f>
        <v/>
      </c>
      <c r="I40" s="92" t="str">
        <f>+IF('AC Benefit'!I40=0,"",('AC Benefit'!I40/'AC Costs'!M41))</f>
        <v/>
      </c>
      <c r="J40" s="92" t="str">
        <f>+IF('AC Benefit'!J40=0,"",('AC Benefit'!J40/'AC Costs'!P41))</f>
        <v/>
      </c>
      <c r="K40" s="92" t="str">
        <f>+IF('AC Benefit'!K40=0,"",('AC Benefit'!K40/'AC Costs'!S41))</f>
        <v/>
      </c>
      <c r="L40" s="93">
        <f>+IF('AC Benefit'!L40=0,"",('AC Benefit'!L40/'AC Costs'!V41))</f>
        <v>9.5591999999999996E-2</v>
      </c>
      <c r="M40" s="92">
        <f>+IF('AC Benefit'!M40=0,"",('AC Benefit'!M40/'AC Costs'!Y41))</f>
        <v>6.6266666666666666E-4</v>
      </c>
      <c r="N40" s="92">
        <f>+IF('AC Benefit'!N40=0,"",('AC Benefit'!N40/'AC Costs'!AB41))</f>
        <v>1.6594672426205905E-2</v>
      </c>
    </row>
    <row r="41" spans="1:14" x14ac:dyDescent="0.25">
      <c r="A41" s="2" t="s">
        <v>199</v>
      </c>
      <c r="B41" s="20">
        <v>44</v>
      </c>
      <c r="C41" s="89" t="s">
        <v>14</v>
      </c>
      <c r="D41" s="20">
        <v>2500</v>
      </c>
      <c r="E41" s="17">
        <v>16.489999999999995</v>
      </c>
      <c r="F41" s="92" t="str">
        <f>+IF('AC Benefit'!F41=0,"",('AC Benefit'!F41/'AC Costs'!F42))</f>
        <v/>
      </c>
      <c r="G41" s="92" t="str">
        <f>+IF('AC Benefit'!G41=0,"",('AC Benefit'!G41/'AC Costs'!G42))</f>
        <v/>
      </c>
      <c r="H41" s="92" t="str">
        <f>+IF('AC Benefit'!H41=0,"",('AC Benefit'!H41/'AC Costs'!J42))</f>
        <v/>
      </c>
      <c r="I41" s="92" t="str">
        <f>+IF('AC Benefit'!I41=0,"",('AC Benefit'!I41/'AC Costs'!M42))</f>
        <v/>
      </c>
      <c r="J41" s="92" t="str">
        <f>+IF('AC Benefit'!J41=0,"",('AC Benefit'!J41/'AC Costs'!P42))</f>
        <v/>
      </c>
      <c r="K41" s="92" t="str">
        <f>+IF('AC Benefit'!K41=0,"",('AC Benefit'!K41/'AC Costs'!S42))</f>
        <v/>
      </c>
      <c r="L41" s="93">
        <f>+IF('AC Benefit'!L41=0,"",('AC Benefit'!L41/'AC Costs'!V42))</f>
        <v>8.7287999999999991E-2</v>
      </c>
      <c r="M41" s="92">
        <f>+IF('AC Benefit'!M41=0,"",('AC Benefit'!M41/'AC Costs'!Y42))</f>
        <v>7.8879999999999998E-4</v>
      </c>
      <c r="N41" s="92" t="str">
        <f>+IF('AC Benefit'!N41=0,"",('AC Benefit'!N41/'AC Costs'!AB42))</f>
        <v/>
      </c>
    </row>
  </sheetData>
  <sortState ref="A2:E41">
    <sortCondition ref="E2:E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selection activeCell="A2" sqref="A2:A41"/>
    </sheetView>
  </sheetViews>
  <sheetFormatPr defaultRowHeight="15" x14ac:dyDescent="0.25"/>
  <cols>
    <col min="1" max="1" width="50.5703125" customWidth="1"/>
    <col min="2" max="2" width="3.42578125" bestFit="1" customWidth="1"/>
    <col min="3" max="3" width="4.140625" bestFit="1" customWidth="1"/>
    <col min="4" max="4" width="5.7109375" bestFit="1" customWidth="1"/>
    <col min="5" max="5" width="3.85546875" style="9" bestFit="1" customWidth="1"/>
    <col min="6" max="6" width="11" bestFit="1" customWidth="1"/>
    <col min="7" max="7" width="4.85546875" customWidth="1"/>
    <col min="9" max="9" width="6" customWidth="1"/>
    <col min="10" max="10" width="3" customWidth="1"/>
    <col min="11" max="11" width="5.5703125" customWidth="1"/>
    <col min="12" max="12" width="5" style="12" bestFit="1" customWidth="1"/>
    <col min="13" max="13" width="6" customWidth="1"/>
    <col min="16" max="16" width="5.85546875" style="5" customWidth="1"/>
    <col min="17" max="17" width="7.140625" style="11" bestFit="1" customWidth="1"/>
    <col min="18" max="18" width="6.28515625" customWidth="1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17</v>
      </c>
      <c r="H1" s="2" t="s">
        <v>27</v>
      </c>
      <c r="I1" s="2" t="s">
        <v>130</v>
      </c>
      <c r="J1" s="2"/>
      <c r="K1" s="19" t="s">
        <v>0</v>
      </c>
      <c r="L1" s="12" t="s">
        <v>129</v>
      </c>
      <c r="M1" s="19" t="s">
        <v>133</v>
      </c>
      <c r="N1" s="20" t="s">
        <v>41</v>
      </c>
      <c r="O1" t="s">
        <v>43</v>
      </c>
      <c r="P1" s="5" t="s">
        <v>36</v>
      </c>
      <c r="Q1" s="11" t="s">
        <v>37</v>
      </c>
      <c r="R1">
        <v>0.5</v>
      </c>
    </row>
    <row r="2" spans="1:18" x14ac:dyDescent="0.25">
      <c r="A2" s="2" t="s">
        <v>3</v>
      </c>
      <c r="B2" s="18">
        <v>57</v>
      </c>
      <c r="C2" s="4" t="s">
        <v>12</v>
      </c>
      <c r="D2" s="18">
        <v>5000</v>
      </c>
      <c r="E2" s="16">
        <v>94</v>
      </c>
      <c r="F2" s="6">
        <v>0</v>
      </c>
      <c r="G2" s="18"/>
      <c r="K2" s="19">
        <v>0</v>
      </c>
      <c r="L2" s="12">
        <v>100</v>
      </c>
      <c r="M2" s="19">
        <v>100</v>
      </c>
      <c r="N2" s="20">
        <v>0</v>
      </c>
      <c r="O2">
        <v>1</v>
      </c>
      <c r="Q2" s="11">
        <f t="shared" ref="Q2:Q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6">
        <v>0</v>
      </c>
      <c r="G3" s="18"/>
      <c r="K3" s="19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6">
        <v>0</v>
      </c>
      <c r="G4" s="18"/>
      <c r="K4" s="19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22"/>
      <c r="Q4" s="11">
        <f t="shared" ref="Q4:Q43" si="3">+(M4-L4)/2</f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6">
        <v>0</v>
      </c>
      <c r="G5" s="18"/>
      <c r="K5" s="19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22"/>
      <c r="Q5" s="11">
        <f t="shared" si="3"/>
        <v>0</v>
      </c>
      <c r="R5" s="20">
        <v>0.5</v>
      </c>
    </row>
    <row r="6" spans="1:18" x14ac:dyDescent="0.25">
      <c r="A6" s="2" t="s">
        <v>166</v>
      </c>
      <c r="B6" s="18">
        <v>48</v>
      </c>
      <c r="C6" s="4" t="s">
        <v>12</v>
      </c>
      <c r="D6" s="18">
        <v>150</v>
      </c>
      <c r="E6" s="16">
        <v>89.95</v>
      </c>
      <c r="F6" s="72">
        <v>53.7</v>
      </c>
      <c r="G6" s="73" t="s">
        <v>24</v>
      </c>
      <c r="H6" s="9">
        <v>0</v>
      </c>
      <c r="I6" s="9">
        <v>1.1000000000000001</v>
      </c>
      <c r="K6" s="19">
        <v>2</v>
      </c>
      <c r="L6" s="12">
        <f t="shared" si="1"/>
        <v>99.34</v>
      </c>
      <c r="M6" s="20">
        <f t="shared" si="2"/>
        <v>99.34</v>
      </c>
      <c r="N6" s="20">
        <f t="shared" ref="N6:N63" si="4">+N3+0.33</f>
        <v>0.33</v>
      </c>
      <c r="O6" s="20">
        <v>1</v>
      </c>
      <c r="P6" s="22"/>
      <c r="Q6" s="11">
        <f t="shared" si="3"/>
        <v>0</v>
      </c>
      <c r="R6" s="20">
        <v>0.5</v>
      </c>
    </row>
    <row r="7" spans="1:18" x14ac:dyDescent="0.25">
      <c r="A7" s="2" t="s">
        <v>167</v>
      </c>
      <c r="B7" s="18">
        <v>48</v>
      </c>
      <c r="C7" s="5" t="s">
        <v>14</v>
      </c>
      <c r="D7" s="18">
        <v>150</v>
      </c>
      <c r="E7" s="16">
        <v>80.510000000000005</v>
      </c>
      <c r="F7" s="72">
        <v>125.1</v>
      </c>
      <c r="G7" s="73" t="s">
        <v>24</v>
      </c>
      <c r="H7" s="9">
        <v>9</v>
      </c>
      <c r="I7" s="9">
        <v>2.5</v>
      </c>
      <c r="K7" s="19">
        <v>2.5</v>
      </c>
      <c r="L7" s="12">
        <f t="shared" si="1"/>
        <v>99.01</v>
      </c>
      <c r="M7" s="20">
        <f t="shared" si="2"/>
        <v>99.01</v>
      </c>
      <c r="N7" s="20">
        <f t="shared" si="4"/>
        <v>0.33</v>
      </c>
      <c r="O7" s="20">
        <v>1</v>
      </c>
      <c r="P7" s="22"/>
      <c r="Q7" s="11">
        <f t="shared" si="3"/>
        <v>0</v>
      </c>
      <c r="R7" s="20">
        <v>0.5</v>
      </c>
    </row>
    <row r="8" spans="1:18" x14ac:dyDescent="0.25">
      <c r="A8" s="2" t="s">
        <v>168</v>
      </c>
      <c r="B8" s="18">
        <v>48</v>
      </c>
      <c r="C8" s="6" t="s">
        <v>13</v>
      </c>
      <c r="D8" s="18">
        <v>150</v>
      </c>
      <c r="E8" s="16">
        <v>67.180000000000007</v>
      </c>
      <c r="F8" s="72">
        <v>196.8</v>
      </c>
      <c r="G8" s="73" t="s">
        <v>24</v>
      </c>
      <c r="H8" s="9">
        <v>23</v>
      </c>
      <c r="I8" s="9">
        <v>4.2</v>
      </c>
      <c r="K8" s="19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22"/>
      <c r="Q8" s="11">
        <f t="shared" si="3"/>
        <v>0</v>
      </c>
    </row>
    <row r="9" spans="1:18" x14ac:dyDescent="0.25">
      <c r="A9" s="2" t="s">
        <v>169</v>
      </c>
      <c r="B9" s="18">
        <v>48</v>
      </c>
      <c r="C9" s="4" t="s">
        <v>12</v>
      </c>
      <c r="D9" s="18">
        <v>400</v>
      </c>
      <c r="E9" s="16">
        <v>79.67</v>
      </c>
      <c r="F9" s="72">
        <v>50.4</v>
      </c>
      <c r="G9" s="73" t="s">
        <v>24</v>
      </c>
      <c r="H9" s="9">
        <v>0</v>
      </c>
      <c r="I9" s="9">
        <v>1.4</v>
      </c>
      <c r="K9" s="19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4"/>
        <v>0.66</v>
      </c>
      <c r="O9" s="20">
        <v>1</v>
      </c>
      <c r="P9" s="22"/>
      <c r="Q9" s="11">
        <f t="shared" si="3"/>
        <v>0</v>
      </c>
    </row>
    <row r="10" spans="1:18" x14ac:dyDescent="0.25">
      <c r="A10" s="2" t="s">
        <v>170</v>
      </c>
      <c r="B10" s="18">
        <v>48</v>
      </c>
      <c r="C10" s="5" t="s">
        <v>14</v>
      </c>
      <c r="D10" s="18">
        <v>400</v>
      </c>
      <c r="E10" s="16">
        <v>67.180000000000007</v>
      </c>
      <c r="F10" s="72">
        <v>117.4</v>
      </c>
      <c r="G10" s="73" t="s">
        <v>24</v>
      </c>
      <c r="H10" s="9">
        <v>13</v>
      </c>
      <c r="I10" s="9">
        <v>3.1</v>
      </c>
      <c r="K10" s="19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4"/>
        <v>0.66</v>
      </c>
      <c r="O10" s="20">
        <v>1</v>
      </c>
      <c r="P10" s="71"/>
      <c r="Q10" s="11">
        <f t="shared" si="3"/>
        <v>0</v>
      </c>
    </row>
    <row r="11" spans="1:18" x14ac:dyDescent="0.25">
      <c r="A11" s="2" t="s">
        <v>171</v>
      </c>
      <c r="B11" s="18">
        <v>48</v>
      </c>
      <c r="C11" s="6" t="s">
        <v>13</v>
      </c>
      <c r="D11" s="18">
        <v>400</v>
      </c>
      <c r="E11" s="16">
        <v>50.24</v>
      </c>
      <c r="F11" s="72">
        <v>158.6</v>
      </c>
      <c r="G11" s="73" t="s">
        <v>24</v>
      </c>
      <c r="H11" s="9">
        <v>30</v>
      </c>
      <c r="I11" s="9">
        <v>5.2</v>
      </c>
      <c r="K11" s="19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1"/>
      <c r="Q11" s="11">
        <f t="shared" si="3"/>
        <v>0</v>
      </c>
    </row>
    <row r="12" spans="1:18" x14ac:dyDescent="0.25">
      <c r="A12" s="2" t="s">
        <v>165</v>
      </c>
      <c r="B12" s="18">
        <v>48</v>
      </c>
      <c r="C12" s="4" t="s">
        <v>12</v>
      </c>
      <c r="D12" s="18">
        <v>150</v>
      </c>
      <c r="E12" s="16">
        <v>89.95</v>
      </c>
      <c r="F12" s="72">
        <v>53.7</v>
      </c>
      <c r="G12" s="73" t="s">
        <v>24</v>
      </c>
      <c r="H12" s="9">
        <v>0</v>
      </c>
      <c r="I12" s="9">
        <v>1.1000000000000001</v>
      </c>
      <c r="K12" s="19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4"/>
        <v>0.99</v>
      </c>
      <c r="O12" s="20">
        <v>1</v>
      </c>
      <c r="P12" s="71"/>
      <c r="Q12" s="11">
        <f t="shared" si="3"/>
        <v>0</v>
      </c>
    </row>
    <row r="13" spans="1:18" x14ac:dyDescent="0.25">
      <c r="A13" s="1" t="s">
        <v>172</v>
      </c>
      <c r="B13" s="18">
        <v>48</v>
      </c>
      <c r="C13" s="5" t="s">
        <v>14</v>
      </c>
      <c r="D13" s="18">
        <v>150</v>
      </c>
      <c r="E13" s="16">
        <v>80.510000000000005</v>
      </c>
      <c r="F13" s="72">
        <v>125.1</v>
      </c>
      <c r="G13" s="73" t="s">
        <v>24</v>
      </c>
      <c r="H13" s="9">
        <v>9</v>
      </c>
      <c r="I13" s="9">
        <v>2.5</v>
      </c>
      <c r="K13" s="19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4"/>
        <v>0.99</v>
      </c>
      <c r="O13" s="20">
        <v>1</v>
      </c>
      <c r="P13" s="71"/>
      <c r="Q13" s="11">
        <f t="shared" si="3"/>
        <v>0</v>
      </c>
    </row>
    <row r="14" spans="1:18" x14ac:dyDescent="0.25">
      <c r="A14" s="2" t="s">
        <v>173</v>
      </c>
      <c r="B14" s="18">
        <v>48</v>
      </c>
      <c r="C14" s="6" t="s">
        <v>13</v>
      </c>
      <c r="D14" s="18">
        <v>150</v>
      </c>
      <c r="E14" s="16">
        <v>67.180000000000007</v>
      </c>
      <c r="F14" s="72">
        <v>196.8</v>
      </c>
      <c r="G14" s="73" t="s">
        <v>24</v>
      </c>
      <c r="H14" s="9">
        <v>23</v>
      </c>
      <c r="I14" s="9">
        <v>4.2</v>
      </c>
      <c r="K14" s="19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3"/>
        <v>0</v>
      </c>
    </row>
    <row r="15" spans="1:18" x14ac:dyDescent="0.25">
      <c r="A15" s="2" t="s">
        <v>174</v>
      </c>
      <c r="B15" s="18">
        <v>48</v>
      </c>
      <c r="C15" s="4" t="s">
        <v>12</v>
      </c>
      <c r="D15" s="18">
        <v>100</v>
      </c>
      <c r="E15" s="16">
        <v>92.59</v>
      </c>
      <c r="F15" s="72">
        <v>52.9</v>
      </c>
      <c r="G15" s="73" t="s">
        <v>24</v>
      </c>
      <c r="H15" s="9">
        <v>0</v>
      </c>
      <c r="I15" s="9">
        <v>1</v>
      </c>
      <c r="K15" s="19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4"/>
        <v>1.32</v>
      </c>
      <c r="O15" s="20">
        <v>1</v>
      </c>
      <c r="P15" s="71"/>
      <c r="Q15" s="11">
        <f t="shared" si="3"/>
        <v>0</v>
      </c>
    </row>
    <row r="16" spans="1:18" x14ac:dyDescent="0.25">
      <c r="A16" s="1" t="s">
        <v>196</v>
      </c>
      <c r="B16" s="18">
        <v>48</v>
      </c>
      <c r="C16" s="5" t="s">
        <v>14</v>
      </c>
      <c r="D16" s="18">
        <v>100</v>
      </c>
      <c r="E16" s="16">
        <v>84.289999999999992</v>
      </c>
      <c r="F16" s="72">
        <v>140.4</v>
      </c>
      <c r="G16" s="73" t="s">
        <v>24</v>
      </c>
      <c r="H16" s="9">
        <v>9</v>
      </c>
      <c r="I16" s="9">
        <v>2.4</v>
      </c>
      <c r="K16" s="19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4"/>
        <v>1.32</v>
      </c>
      <c r="O16" s="20">
        <v>1</v>
      </c>
      <c r="P16" s="71"/>
      <c r="Q16" s="11">
        <f t="shared" si="3"/>
        <v>0</v>
      </c>
    </row>
    <row r="17" spans="1:21" x14ac:dyDescent="0.25">
      <c r="A17" s="1" t="s">
        <v>175</v>
      </c>
      <c r="B17" s="18">
        <v>48</v>
      </c>
      <c r="C17" s="6" t="s">
        <v>13</v>
      </c>
      <c r="D17" s="18">
        <v>100</v>
      </c>
      <c r="E17" s="16">
        <v>72.819999999999993</v>
      </c>
      <c r="F17" s="72">
        <v>204</v>
      </c>
      <c r="G17" s="73" t="s">
        <v>24</v>
      </c>
      <c r="H17" s="9">
        <v>20</v>
      </c>
      <c r="I17" s="9">
        <v>3.9</v>
      </c>
      <c r="K17" s="19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3"/>
        <v>0</v>
      </c>
    </row>
    <row r="18" spans="1:21" x14ac:dyDescent="0.25">
      <c r="A18" s="2" t="s">
        <v>176</v>
      </c>
      <c r="B18" s="18">
        <v>48</v>
      </c>
      <c r="C18" s="4" t="s">
        <v>12</v>
      </c>
      <c r="D18" s="18">
        <v>250</v>
      </c>
      <c r="E18" s="16">
        <v>85</v>
      </c>
      <c r="F18" s="72">
        <v>53.8</v>
      </c>
      <c r="G18" s="73" t="s">
        <v>24</v>
      </c>
      <c r="H18" s="9">
        <v>0</v>
      </c>
      <c r="I18" s="9">
        <v>1.2</v>
      </c>
      <c r="K18" s="19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4"/>
        <v>1.6500000000000001</v>
      </c>
      <c r="O18" s="20">
        <v>1</v>
      </c>
      <c r="P18" s="71"/>
      <c r="Q18" s="11">
        <f t="shared" si="3"/>
        <v>0</v>
      </c>
    </row>
    <row r="19" spans="1:21" x14ac:dyDescent="0.25">
      <c r="A19" s="2" t="s">
        <v>177</v>
      </c>
      <c r="B19" s="18">
        <v>48</v>
      </c>
      <c r="C19" s="5" t="s">
        <v>14</v>
      </c>
      <c r="D19" s="18">
        <v>250</v>
      </c>
      <c r="E19" s="16">
        <v>74</v>
      </c>
      <c r="F19" s="72">
        <v>119.1</v>
      </c>
      <c r="G19" s="73" t="s">
        <v>24</v>
      </c>
      <c r="H19" s="9">
        <v>11</v>
      </c>
      <c r="I19" s="9">
        <v>2.7</v>
      </c>
      <c r="K19" s="19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4"/>
        <v>1.6500000000000001</v>
      </c>
      <c r="O19" s="20">
        <v>1</v>
      </c>
      <c r="P19" s="71"/>
      <c r="Q19" s="11">
        <f t="shared" si="3"/>
        <v>0</v>
      </c>
    </row>
    <row r="20" spans="1:21" x14ac:dyDescent="0.25">
      <c r="A20" s="1" t="s">
        <v>178</v>
      </c>
      <c r="B20" s="18">
        <v>48</v>
      </c>
      <c r="C20" s="6" t="s">
        <v>13</v>
      </c>
      <c r="D20" s="18">
        <v>250</v>
      </c>
      <c r="E20" s="16">
        <v>59</v>
      </c>
      <c r="F20" s="72">
        <v>176.5</v>
      </c>
      <c r="G20" s="73" t="s">
        <v>24</v>
      </c>
      <c r="H20" s="9">
        <v>26</v>
      </c>
      <c r="I20" s="9">
        <v>4.7</v>
      </c>
      <c r="K20" s="19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3"/>
        <v>0</v>
      </c>
    </row>
    <row r="21" spans="1:21" x14ac:dyDescent="0.25">
      <c r="A21" s="2" t="s">
        <v>179</v>
      </c>
      <c r="B21" s="18">
        <v>43</v>
      </c>
      <c r="C21" s="4" t="s">
        <v>12</v>
      </c>
      <c r="D21" s="18">
        <v>5000</v>
      </c>
      <c r="E21" s="16">
        <v>64.400000000000006</v>
      </c>
      <c r="F21" s="75">
        <v>34</v>
      </c>
      <c r="G21" s="73" t="s">
        <v>24</v>
      </c>
      <c r="H21" s="9">
        <v>0</v>
      </c>
      <c r="I21" s="9">
        <v>1.7</v>
      </c>
      <c r="K21" s="19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4"/>
        <v>1.9800000000000002</v>
      </c>
      <c r="O21" s="20">
        <v>1</v>
      </c>
      <c r="P21" s="71"/>
      <c r="Q21" s="11">
        <f t="shared" si="3"/>
        <v>0</v>
      </c>
      <c r="R21" s="20">
        <v>0.5</v>
      </c>
    </row>
    <row r="22" spans="1:21" x14ac:dyDescent="0.25">
      <c r="A22" s="2" t="s">
        <v>180</v>
      </c>
      <c r="B22" s="18">
        <v>43</v>
      </c>
      <c r="C22" s="5" t="s">
        <v>14</v>
      </c>
      <c r="D22" s="18">
        <v>5000</v>
      </c>
      <c r="E22" s="16">
        <v>46.99</v>
      </c>
      <c r="F22" s="72">
        <v>67.8</v>
      </c>
      <c r="G22" s="73" t="s">
        <v>24</v>
      </c>
      <c r="H22" s="9">
        <v>17</v>
      </c>
      <c r="I22" s="9">
        <v>4</v>
      </c>
      <c r="K22" s="19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4"/>
        <v>1.9800000000000002</v>
      </c>
      <c r="O22" s="20">
        <v>1</v>
      </c>
      <c r="P22" s="71"/>
      <c r="Q22" s="11">
        <f t="shared" si="3"/>
        <v>0</v>
      </c>
      <c r="R22" s="20">
        <v>0.5</v>
      </c>
    </row>
    <row r="23" spans="1:21" x14ac:dyDescent="0.25">
      <c r="A23" s="2" t="s">
        <v>181</v>
      </c>
      <c r="B23" s="18">
        <v>43</v>
      </c>
      <c r="C23" s="6" t="s">
        <v>13</v>
      </c>
      <c r="D23" s="18">
        <v>5000</v>
      </c>
      <c r="E23" s="16">
        <v>21.620000000000005</v>
      </c>
      <c r="F23" s="72">
        <v>64.2</v>
      </c>
      <c r="G23" s="73" t="s">
        <v>24</v>
      </c>
      <c r="H23" s="9">
        <v>42</v>
      </c>
      <c r="I23" s="9">
        <v>4.7</v>
      </c>
      <c r="K23" s="19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3"/>
        <v>0</v>
      </c>
      <c r="R23" s="20">
        <v>0.5</v>
      </c>
    </row>
    <row r="24" spans="1:21" x14ac:dyDescent="0.25">
      <c r="A24" s="2" t="s">
        <v>7</v>
      </c>
      <c r="B24" s="18">
        <v>47</v>
      </c>
      <c r="C24" s="4" t="s">
        <v>12</v>
      </c>
      <c r="D24" s="20">
        <v>250</v>
      </c>
      <c r="E24" s="16">
        <v>91</v>
      </c>
      <c r="F24" s="72">
        <v>57.7</v>
      </c>
      <c r="G24" s="73" t="s">
        <v>24</v>
      </c>
      <c r="H24" s="9">
        <v>0</v>
      </c>
      <c r="I24" s="9">
        <v>1.1000000000000001</v>
      </c>
      <c r="K24" s="19">
        <v>11</v>
      </c>
      <c r="L24" s="12">
        <f t="shared" si="1"/>
        <v>74.590000000000018</v>
      </c>
      <c r="M24" s="20">
        <f t="shared" si="2"/>
        <v>75.745000000000019</v>
      </c>
      <c r="N24" s="20">
        <f t="shared" si="4"/>
        <v>2.31</v>
      </c>
      <c r="O24" s="20">
        <v>0.5</v>
      </c>
      <c r="P24" s="71"/>
      <c r="Q24" s="11">
        <f t="shared" si="3"/>
        <v>0.57750000000000057</v>
      </c>
      <c r="R24" s="20">
        <v>0.5</v>
      </c>
    </row>
    <row r="25" spans="1:21" x14ac:dyDescent="0.25">
      <c r="A25" s="2" t="s">
        <v>182</v>
      </c>
      <c r="B25" s="18">
        <v>47</v>
      </c>
      <c r="C25" s="5" t="s">
        <v>14</v>
      </c>
      <c r="D25" s="20">
        <v>250</v>
      </c>
      <c r="E25" s="16">
        <v>75</v>
      </c>
      <c r="F25" s="72">
        <v>171.6</v>
      </c>
      <c r="G25" s="73" t="s">
        <v>24</v>
      </c>
      <c r="H25" s="9">
        <v>16</v>
      </c>
      <c r="I25" s="9">
        <v>3.3</v>
      </c>
      <c r="K25" s="19">
        <v>11.5</v>
      </c>
      <c r="L25" s="12">
        <f t="shared" si="1"/>
        <v>72.280000000000015</v>
      </c>
      <c r="M25" s="20">
        <f t="shared" si="2"/>
        <v>74.590000000000018</v>
      </c>
      <c r="N25" s="20">
        <f t="shared" si="4"/>
        <v>2.31</v>
      </c>
      <c r="O25" s="20">
        <v>0.5</v>
      </c>
      <c r="P25" s="71"/>
      <c r="Q25" s="11">
        <f t="shared" si="3"/>
        <v>1.1550000000000011</v>
      </c>
      <c r="R25" s="20">
        <v>0.5</v>
      </c>
    </row>
    <row r="26" spans="1:21" x14ac:dyDescent="0.25">
      <c r="A26" s="2" t="s">
        <v>183</v>
      </c>
      <c r="B26" s="18">
        <v>47</v>
      </c>
      <c r="C26" s="6" t="s">
        <v>13</v>
      </c>
      <c r="D26" s="20">
        <v>250</v>
      </c>
      <c r="E26" s="16">
        <v>64</v>
      </c>
      <c r="F26" s="72">
        <v>210.1</v>
      </c>
      <c r="G26" s="73" t="s">
        <v>24</v>
      </c>
      <c r="H26" s="9">
        <v>27</v>
      </c>
      <c r="I26" s="9">
        <v>4.7</v>
      </c>
      <c r="K26" s="19">
        <v>12</v>
      </c>
      <c r="L26" s="9">
        <f t="shared" si="1"/>
        <v>69.640000000000015</v>
      </c>
      <c r="M26" s="20">
        <f t="shared" si="2"/>
        <v>73.270000000000024</v>
      </c>
      <c r="N26" s="20">
        <f>+N23+0.33</f>
        <v>2.64</v>
      </c>
      <c r="O26" s="20">
        <v>0.5</v>
      </c>
      <c r="P26" s="71"/>
      <c r="Q26" s="11">
        <f t="shared" si="3"/>
        <v>1.8150000000000048</v>
      </c>
      <c r="R26" s="20">
        <v>0.5</v>
      </c>
    </row>
    <row r="27" spans="1:21" x14ac:dyDescent="0.25">
      <c r="A27" s="1" t="s">
        <v>184</v>
      </c>
      <c r="B27" s="18">
        <v>41</v>
      </c>
      <c r="C27" s="4" t="s">
        <v>12</v>
      </c>
      <c r="D27" s="18">
        <v>500</v>
      </c>
      <c r="E27" s="16">
        <v>56.75</v>
      </c>
      <c r="F27" s="72">
        <v>20.8</v>
      </c>
      <c r="G27" s="73" t="s">
        <v>24</v>
      </c>
      <c r="H27" s="9">
        <v>0</v>
      </c>
      <c r="I27" s="9">
        <v>1.8</v>
      </c>
      <c r="K27" s="19">
        <v>12.5</v>
      </c>
      <c r="L27" s="12">
        <f t="shared" si="1"/>
        <v>67.000000000000014</v>
      </c>
      <c r="M27" s="20">
        <f t="shared" si="2"/>
        <v>71.950000000000031</v>
      </c>
      <c r="N27" s="20">
        <f t="shared" si="4"/>
        <v>2.64</v>
      </c>
      <c r="O27" s="20">
        <v>0.5</v>
      </c>
      <c r="P27" s="71"/>
      <c r="Q27" s="11">
        <f t="shared" si="3"/>
        <v>2.4750000000000085</v>
      </c>
      <c r="R27" s="20">
        <v>0.5</v>
      </c>
    </row>
    <row r="28" spans="1:21" x14ac:dyDescent="0.25">
      <c r="A28" s="1" t="s">
        <v>185</v>
      </c>
      <c r="B28" s="18">
        <v>41</v>
      </c>
      <c r="C28" s="5" t="s">
        <v>14</v>
      </c>
      <c r="D28" s="18">
        <v>500</v>
      </c>
      <c r="E28" s="16">
        <v>43.78</v>
      </c>
      <c r="F28" s="72">
        <v>39</v>
      </c>
      <c r="G28" s="73" t="s">
        <v>24</v>
      </c>
      <c r="H28" s="9">
        <v>13</v>
      </c>
      <c r="I28" s="9">
        <v>3.6</v>
      </c>
      <c r="K28" s="19">
        <v>13</v>
      </c>
      <c r="L28" s="12">
        <f t="shared" si="1"/>
        <v>64.360000000000014</v>
      </c>
      <c r="M28" s="20">
        <f t="shared" si="2"/>
        <v>70.630000000000038</v>
      </c>
      <c r="N28" s="20">
        <f t="shared" si="4"/>
        <v>2.64</v>
      </c>
      <c r="O28" s="20">
        <v>0.5</v>
      </c>
      <c r="P28" s="71"/>
      <c r="Q28" s="11">
        <f t="shared" si="3"/>
        <v>3.1350000000000122</v>
      </c>
    </row>
    <row r="29" spans="1:21" x14ac:dyDescent="0.25">
      <c r="A29" s="1" t="s">
        <v>186</v>
      </c>
      <c r="B29" s="18">
        <v>41</v>
      </c>
      <c r="C29" s="6" t="s">
        <v>13</v>
      </c>
      <c r="D29" s="18">
        <v>500</v>
      </c>
      <c r="E29" s="16">
        <v>29.39</v>
      </c>
      <c r="F29" s="72">
        <v>37.200000000000003</v>
      </c>
      <c r="G29" s="73" t="s">
        <v>24</v>
      </c>
      <c r="H29" s="9">
        <v>28</v>
      </c>
      <c r="I29" s="9">
        <v>3.9</v>
      </c>
      <c r="K29" s="20">
        <v>13.5</v>
      </c>
      <c r="L29" s="9">
        <f t="shared" si="1"/>
        <v>61.390000000000015</v>
      </c>
      <c r="M29" s="20">
        <f t="shared" si="2"/>
        <v>69.145000000000039</v>
      </c>
      <c r="N29" s="20">
        <f>+N26+0.33</f>
        <v>2.97</v>
      </c>
      <c r="O29" s="20">
        <v>0.5</v>
      </c>
      <c r="P29" s="71"/>
      <c r="Q29" s="11">
        <f t="shared" si="3"/>
        <v>3.8775000000000119</v>
      </c>
    </row>
    <row r="30" spans="1:21" x14ac:dyDescent="0.25">
      <c r="A30" s="2" t="s">
        <v>187</v>
      </c>
      <c r="B30" s="20">
        <v>41</v>
      </c>
      <c r="C30" s="4" t="s">
        <v>12</v>
      </c>
      <c r="D30" s="18">
        <v>1500</v>
      </c>
      <c r="E30" s="16">
        <v>43.26</v>
      </c>
      <c r="F30" s="76">
        <v>0</v>
      </c>
      <c r="G30" s="5"/>
      <c r="K30" s="20">
        <v>14</v>
      </c>
      <c r="L30" s="9">
        <f t="shared" si="1"/>
        <v>58.420000000000016</v>
      </c>
      <c r="M30" s="20">
        <f t="shared" si="2"/>
        <v>67.660000000000039</v>
      </c>
      <c r="N30" s="20">
        <f t="shared" si="4"/>
        <v>2.97</v>
      </c>
      <c r="O30" s="20">
        <v>0.5</v>
      </c>
      <c r="P30" s="71"/>
      <c r="Q30" s="11">
        <f t="shared" si="3"/>
        <v>4.6200000000000117</v>
      </c>
      <c r="S30" s="19" t="s">
        <v>30</v>
      </c>
    </row>
    <row r="31" spans="1:21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76">
        <v>0</v>
      </c>
      <c r="G31" s="18"/>
      <c r="K31" s="20">
        <v>14.5</v>
      </c>
      <c r="L31" s="12">
        <f t="shared" si="1"/>
        <v>55.450000000000017</v>
      </c>
      <c r="M31" s="20">
        <f t="shared" si="2"/>
        <v>64.69000000000004</v>
      </c>
      <c r="N31" s="20">
        <f t="shared" si="4"/>
        <v>2.97</v>
      </c>
      <c r="O31" s="20">
        <v>1</v>
      </c>
      <c r="P31" s="71"/>
      <c r="Q31" s="11">
        <f t="shared" si="3"/>
        <v>4.6200000000000117</v>
      </c>
      <c r="S31" s="19" t="s">
        <v>31</v>
      </c>
      <c r="T31" s="19"/>
      <c r="U31" s="19"/>
    </row>
    <row r="32" spans="1:21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76">
        <v>0</v>
      </c>
      <c r="G32" s="18"/>
      <c r="K32" s="20">
        <v>15</v>
      </c>
      <c r="L32" s="9">
        <f t="shared" si="1"/>
        <v>52.15000000000002</v>
      </c>
      <c r="M32" s="20">
        <f t="shared" si="2"/>
        <v>61.390000000000043</v>
      </c>
      <c r="N32" s="20">
        <f>+N29+0.33</f>
        <v>3.3000000000000003</v>
      </c>
      <c r="O32" s="20">
        <v>1</v>
      </c>
      <c r="P32" s="71"/>
      <c r="Q32" s="11">
        <f t="shared" si="3"/>
        <v>4.6200000000000117</v>
      </c>
      <c r="S32" s="20" t="s">
        <v>35</v>
      </c>
      <c r="T32" s="19"/>
      <c r="U32" s="19"/>
    </row>
    <row r="33" spans="1:24" x14ac:dyDescent="0.25">
      <c r="A33" s="2" t="s">
        <v>190</v>
      </c>
      <c r="B33" s="18">
        <v>50</v>
      </c>
      <c r="C33" s="4" t="s">
        <v>12</v>
      </c>
      <c r="D33" s="18">
        <v>500</v>
      </c>
      <c r="E33" s="16">
        <v>85.44</v>
      </c>
      <c r="F33" s="75">
        <v>53.8</v>
      </c>
      <c r="G33" s="77" t="s">
        <v>24</v>
      </c>
      <c r="H33" s="78">
        <v>0</v>
      </c>
      <c r="I33" s="78">
        <v>1.2</v>
      </c>
      <c r="K33" s="20">
        <v>15.5</v>
      </c>
      <c r="L33" s="9">
        <f t="shared" si="1"/>
        <v>48.850000000000023</v>
      </c>
      <c r="M33" s="20">
        <f t="shared" si="2"/>
        <v>58.090000000000046</v>
      </c>
      <c r="N33" s="20">
        <f t="shared" si="4"/>
        <v>3.3000000000000003</v>
      </c>
      <c r="O33" s="20">
        <v>1</v>
      </c>
      <c r="P33" s="71"/>
      <c r="Q33" s="11">
        <f t="shared" si="3"/>
        <v>4.6200000000000117</v>
      </c>
      <c r="S33" s="19" t="s">
        <v>32</v>
      </c>
      <c r="T33" s="19" t="s">
        <v>33</v>
      </c>
      <c r="U33" s="19" t="s">
        <v>34</v>
      </c>
    </row>
    <row r="34" spans="1:24" x14ac:dyDescent="0.25">
      <c r="A34" s="2" t="s">
        <v>191</v>
      </c>
      <c r="B34" s="18">
        <v>50</v>
      </c>
      <c r="C34" s="5" t="s">
        <v>14</v>
      </c>
      <c r="D34" s="18">
        <v>500</v>
      </c>
      <c r="E34" s="16">
        <v>72.460000000000008</v>
      </c>
      <c r="F34" s="72">
        <v>43.7</v>
      </c>
      <c r="G34" s="73" t="s">
        <v>24</v>
      </c>
      <c r="H34" s="9">
        <v>0</v>
      </c>
      <c r="I34" s="9">
        <v>1.5</v>
      </c>
      <c r="K34" s="20">
        <v>16</v>
      </c>
      <c r="L34" s="12">
        <f t="shared" si="1"/>
        <v>45.550000000000026</v>
      </c>
      <c r="M34" s="20">
        <f t="shared" si="2"/>
        <v>54.790000000000049</v>
      </c>
      <c r="N34" s="20">
        <f t="shared" si="4"/>
        <v>3.3000000000000003</v>
      </c>
      <c r="O34" s="20">
        <v>1</v>
      </c>
      <c r="P34" s="71"/>
      <c r="Q34" s="11">
        <f t="shared" si="3"/>
        <v>4.6200000000000117</v>
      </c>
      <c r="S34" s="19"/>
      <c r="T34" s="19">
        <v>3</v>
      </c>
      <c r="U34" s="19">
        <v>1.5</v>
      </c>
    </row>
    <row r="35" spans="1:24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6">
        <v>0</v>
      </c>
      <c r="G35" s="18"/>
      <c r="I35" s="18"/>
      <c r="K35" s="20">
        <v>16.5</v>
      </c>
      <c r="L35" s="12">
        <f t="shared" si="1"/>
        <v>41.920000000000023</v>
      </c>
      <c r="M35" s="20">
        <f t="shared" ref="M35:M64" si="5">+M34+P35-N35*O35</f>
        <v>51.160000000000046</v>
      </c>
      <c r="N35" s="20">
        <f>+N32+0.33</f>
        <v>3.6300000000000003</v>
      </c>
      <c r="O35" s="20">
        <v>1</v>
      </c>
      <c r="P35" s="71"/>
      <c r="Q35" s="11">
        <f t="shared" si="3"/>
        <v>4.6200000000000117</v>
      </c>
      <c r="S35" s="19"/>
      <c r="T35" s="19">
        <v>3</v>
      </c>
      <c r="U35" s="19">
        <v>1.5</v>
      </c>
      <c r="X35" t="s">
        <v>40</v>
      </c>
    </row>
    <row r="36" spans="1:24" x14ac:dyDescent="0.25">
      <c r="A36" s="2" t="s">
        <v>193</v>
      </c>
      <c r="B36" s="18">
        <v>50</v>
      </c>
      <c r="C36" s="4" t="s">
        <v>12</v>
      </c>
      <c r="D36" s="18">
        <v>1500</v>
      </c>
      <c r="E36" s="16">
        <v>75.7</v>
      </c>
      <c r="F36" s="72">
        <v>46.5</v>
      </c>
      <c r="G36" s="73" t="s">
        <v>24</v>
      </c>
      <c r="H36" s="9">
        <v>0</v>
      </c>
      <c r="I36" s="9">
        <v>1.5</v>
      </c>
      <c r="K36" s="20">
        <v>17</v>
      </c>
      <c r="L36" s="12">
        <v>40</v>
      </c>
      <c r="M36" s="20">
        <f t="shared" si="5"/>
        <v>47.530000000000044</v>
      </c>
      <c r="N36" s="20">
        <f t="shared" si="4"/>
        <v>3.6300000000000003</v>
      </c>
      <c r="O36" s="20">
        <v>1</v>
      </c>
      <c r="P36" s="71"/>
      <c r="Q36" s="11">
        <f t="shared" si="3"/>
        <v>3.7650000000000219</v>
      </c>
      <c r="S36" s="19"/>
      <c r="T36" s="19">
        <v>3</v>
      </c>
      <c r="U36" s="19">
        <v>1.5</v>
      </c>
    </row>
    <row r="37" spans="1:24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6">
        <v>0</v>
      </c>
      <c r="G37" s="18"/>
      <c r="K37" s="20">
        <v>17.5</v>
      </c>
      <c r="L37" s="12">
        <v>40</v>
      </c>
      <c r="M37" s="20">
        <f t="shared" si="5"/>
        <v>43.900000000000041</v>
      </c>
      <c r="N37" s="20">
        <f t="shared" si="4"/>
        <v>3.6300000000000003</v>
      </c>
      <c r="O37" s="20">
        <v>1</v>
      </c>
      <c r="P37" s="71"/>
      <c r="Q37" s="11">
        <f t="shared" si="3"/>
        <v>1.9500000000000206</v>
      </c>
      <c r="S37" s="19"/>
      <c r="T37" s="19">
        <v>4</v>
      </c>
      <c r="U37" s="19">
        <v>4</v>
      </c>
    </row>
    <row r="38" spans="1:24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6">
        <v>0</v>
      </c>
      <c r="G38" s="18"/>
      <c r="K38" s="20">
        <v>18</v>
      </c>
      <c r="L38" s="12">
        <v>40</v>
      </c>
      <c r="M38" s="20">
        <f t="shared" si="5"/>
        <v>39.94000000000004</v>
      </c>
      <c r="N38" s="20">
        <f>+N35+0.33</f>
        <v>3.9600000000000004</v>
      </c>
      <c r="O38" s="20">
        <v>1</v>
      </c>
      <c r="P38" s="71"/>
      <c r="Q38" s="11">
        <f t="shared" si="3"/>
        <v>-2.9999999999979821E-2</v>
      </c>
      <c r="S38" s="19"/>
      <c r="T38" s="19">
        <v>4</v>
      </c>
      <c r="U38" s="19">
        <v>4</v>
      </c>
    </row>
    <row r="39" spans="1:24" x14ac:dyDescent="0.25">
      <c r="A39" s="2" t="s">
        <v>197</v>
      </c>
      <c r="B39" s="18">
        <v>56</v>
      </c>
      <c r="C39" s="5" t="s">
        <v>14</v>
      </c>
      <c r="D39" s="18">
        <v>1000</v>
      </c>
      <c r="E39" s="16">
        <v>55.84</v>
      </c>
      <c r="F39" s="6">
        <v>0</v>
      </c>
      <c r="G39" s="18"/>
      <c r="K39" s="20">
        <v>18.5</v>
      </c>
      <c r="L39" s="12">
        <v>40</v>
      </c>
      <c r="M39" s="20">
        <f t="shared" si="5"/>
        <v>35.98000000000004</v>
      </c>
      <c r="N39" s="20">
        <f t="shared" si="4"/>
        <v>3.9600000000000004</v>
      </c>
      <c r="O39" s="20">
        <v>1</v>
      </c>
      <c r="P39" s="71"/>
      <c r="Q39" s="11">
        <f t="shared" si="3"/>
        <v>-2.0099999999999802</v>
      </c>
      <c r="R39" s="20">
        <v>0.5</v>
      </c>
      <c r="S39" s="19"/>
      <c r="T39" s="19">
        <v>4</v>
      </c>
      <c r="U39" s="19">
        <v>4</v>
      </c>
    </row>
    <row r="40" spans="1:24" x14ac:dyDescent="0.25">
      <c r="A40" s="2" t="s">
        <v>198</v>
      </c>
      <c r="B40" s="18">
        <v>56</v>
      </c>
      <c r="C40" s="5" t="s">
        <v>14</v>
      </c>
      <c r="D40" s="18">
        <v>3000</v>
      </c>
      <c r="E40" s="16">
        <v>35.630000000000003</v>
      </c>
      <c r="F40" s="6">
        <v>0</v>
      </c>
      <c r="G40" s="18"/>
      <c r="K40" s="20">
        <v>19</v>
      </c>
      <c r="L40" s="12">
        <v>40</v>
      </c>
      <c r="M40" s="20">
        <f t="shared" si="5"/>
        <v>32.020000000000039</v>
      </c>
      <c r="N40" s="20">
        <f t="shared" si="4"/>
        <v>3.9600000000000004</v>
      </c>
      <c r="O40" s="20">
        <v>1</v>
      </c>
      <c r="P40" s="71"/>
      <c r="Q40" s="11">
        <f t="shared" si="3"/>
        <v>-3.9899999999999807</v>
      </c>
      <c r="R40" s="20">
        <v>0.5</v>
      </c>
      <c r="S40" s="19"/>
      <c r="T40" s="19">
        <v>5</v>
      </c>
      <c r="U40" s="19">
        <v>4</v>
      </c>
    </row>
    <row r="41" spans="1:24" x14ac:dyDescent="0.25">
      <c r="A41" s="2" t="s">
        <v>199</v>
      </c>
      <c r="B41" s="18">
        <v>44</v>
      </c>
      <c r="C41" s="5" t="s">
        <v>14</v>
      </c>
      <c r="D41" s="18">
        <v>2500</v>
      </c>
      <c r="E41" s="16">
        <v>16.489999999999998</v>
      </c>
      <c r="F41" s="6">
        <v>0</v>
      </c>
      <c r="G41" s="18"/>
      <c r="K41" s="20">
        <v>19.5</v>
      </c>
      <c r="L41" s="12">
        <v>40</v>
      </c>
      <c r="M41" s="20">
        <f t="shared" si="5"/>
        <v>27.73000000000004</v>
      </c>
      <c r="N41" s="20">
        <f>+N38+0.33</f>
        <v>4.29</v>
      </c>
      <c r="O41" s="20">
        <v>1</v>
      </c>
      <c r="P41" s="71"/>
      <c r="Q41" s="11">
        <f t="shared" si="3"/>
        <v>-6.1349999999999802</v>
      </c>
      <c r="R41" s="20">
        <v>0.5</v>
      </c>
      <c r="S41" s="19"/>
      <c r="T41" s="19">
        <v>5</v>
      </c>
      <c r="U41" s="19">
        <v>5</v>
      </c>
    </row>
    <row r="42" spans="1:24" x14ac:dyDescent="0.25">
      <c r="K42" s="20">
        <v>20</v>
      </c>
      <c r="L42" s="12">
        <v>40</v>
      </c>
      <c r="M42" s="20">
        <f t="shared" si="5"/>
        <v>23.44000000000004</v>
      </c>
      <c r="N42" s="20">
        <f t="shared" si="4"/>
        <v>4.29</v>
      </c>
      <c r="O42" s="20">
        <v>1</v>
      </c>
      <c r="P42" s="71"/>
      <c r="Q42" s="11">
        <f t="shared" si="3"/>
        <v>-8.2799999999999798</v>
      </c>
      <c r="R42" s="20">
        <v>0.5</v>
      </c>
      <c r="T42" s="19">
        <v>5</v>
      </c>
      <c r="U42" s="19">
        <v>5</v>
      </c>
    </row>
    <row r="43" spans="1:24" x14ac:dyDescent="0.25">
      <c r="K43" s="20">
        <v>20.5</v>
      </c>
      <c r="L43" s="12">
        <v>40</v>
      </c>
      <c r="M43" s="20">
        <f t="shared" si="5"/>
        <v>19.150000000000041</v>
      </c>
      <c r="N43" s="20">
        <f t="shared" si="4"/>
        <v>4.29</v>
      </c>
      <c r="O43" s="20">
        <v>1</v>
      </c>
      <c r="P43" s="71"/>
      <c r="Q43" s="11">
        <f t="shared" si="3"/>
        <v>-10.424999999999979</v>
      </c>
      <c r="R43" s="20">
        <v>0.5</v>
      </c>
      <c r="T43" s="19">
        <v>6</v>
      </c>
      <c r="U43" s="19">
        <v>6</v>
      </c>
    </row>
    <row r="44" spans="1:24" x14ac:dyDescent="0.25">
      <c r="K44" s="20">
        <v>21</v>
      </c>
      <c r="L44" s="12">
        <v>40</v>
      </c>
      <c r="M44" s="20">
        <f t="shared" si="5"/>
        <v>14.53000000000004</v>
      </c>
      <c r="N44" s="20">
        <f>+N41+0.33</f>
        <v>4.62</v>
      </c>
      <c r="O44" s="20">
        <v>1</v>
      </c>
      <c r="P44" s="71"/>
      <c r="Q44" s="11">
        <f t="shared" ref="Q44:Q64" si="6">+(M44-L44)/2</f>
        <v>-12.73499999999998</v>
      </c>
      <c r="R44" s="20">
        <v>0.5</v>
      </c>
      <c r="T44" s="19">
        <v>6</v>
      </c>
      <c r="U44" s="19">
        <v>6</v>
      </c>
    </row>
    <row r="45" spans="1:24" x14ac:dyDescent="0.25">
      <c r="K45" s="20">
        <v>21.5</v>
      </c>
      <c r="L45" s="12">
        <v>40</v>
      </c>
      <c r="M45" s="20">
        <f t="shared" si="5"/>
        <v>9.9100000000000392</v>
      </c>
      <c r="N45" s="20">
        <f t="shared" si="4"/>
        <v>4.62</v>
      </c>
      <c r="O45" s="20">
        <v>1</v>
      </c>
      <c r="P45" s="71"/>
      <c r="Q45" s="11">
        <f t="shared" si="6"/>
        <v>-15.04499999999998</v>
      </c>
      <c r="R45" s="20">
        <v>0.5</v>
      </c>
      <c r="T45" s="19">
        <v>6</v>
      </c>
      <c r="U45" s="19">
        <v>6</v>
      </c>
    </row>
    <row r="46" spans="1:24" x14ac:dyDescent="0.25">
      <c r="K46" s="20">
        <v>22</v>
      </c>
      <c r="L46" s="12">
        <v>40</v>
      </c>
      <c r="M46" s="20">
        <f t="shared" si="5"/>
        <v>5.2900000000000391</v>
      </c>
      <c r="N46" s="20">
        <f>+N43+0.33</f>
        <v>4.62</v>
      </c>
      <c r="O46" s="20">
        <v>1</v>
      </c>
      <c r="P46" s="71"/>
      <c r="Q46" s="11">
        <f t="shared" si="6"/>
        <v>-17.354999999999979</v>
      </c>
    </row>
    <row r="47" spans="1:24" x14ac:dyDescent="0.25">
      <c r="K47" s="20">
        <v>22.5</v>
      </c>
      <c r="L47" s="12">
        <v>40</v>
      </c>
      <c r="M47" s="20">
        <f t="shared" si="5"/>
        <v>0.34000000000003894</v>
      </c>
      <c r="N47" s="20">
        <f t="shared" si="4"/>
        <v>4.95</v>
      </c>
      <c r="O47" s="20">
        <v>1</v>
      </c>
      <c r="P47" s="71"/>
      <c r="Q47" s="11">
        <f t="shared" si="6"/>
        <v>-19.829999999999981</v>
      </c>
    </row>
    <row r="48" spans="1:24" x14ac:dyDescent="0.25">
      <c r="K48" s="20">
        <v>23</v>
      </c>
      <c r="L48" s="12">
        <v>40</v>
      </c>
      <c r="M48" s="20">
        <f t="shared" si="5"/>
        <v>-4.6099999999999612</v>
      </c>
      <c r="N48" s="20">
        <f t="shared" si="4"/>
        <v>4.95</v>
      </c>
      <c r="O48" s="20">
        <v>1</v>
      </c>
      <c r="P48" s="71"/>
      <c r="Q48" s="11">
        <f t="shared" si="6"/>
        <v>-22.304999999999982</v>
      </c>
    </row>
    <row r="49" spans="11:17" x14ac:dyDescent="0.25">
      <c r="K49" s="20">
        <v>23.5</v>
      </c>
      <c r="L49" s="12">
        <v>40</v>
      </c>
      <c r="M49" s="20">
        <f t="shared" si="5"/>
        <v>-9.5599999999999614</v>
      </c>
      <c r="N49" s="20">
        <f>+N46+0.33</f>
        <v>4.95</v>
      </c>
      <c r="O49" s="20">
        <v>1</v>
      </c>
      <c r="P49" s="71"/>
      <c r="Q49" s="11">
        <f t="shared" si="6"/>
        <v>-24.77999999999998</v>
      </c>
    </row>
    <row r="50" spans="11:17" x14ac:dyDescent="0.25">
      <c r="K50" s="20">
        <v>24</v>
      </c>
      <c r="L50" s="12">
        <v>40</v>
      </c>
      <c r="M50" s="20">
        <f t="shared" si="5"/>
        <v>-14.839999999999961</v>
      </c>
      <c r="N50" s="20">
        <f t="shared" si="4"/>
        <v>5.28</v>
      </c>
      <c r="O50" s="20">
        <v>1</v>
      </c>
      <c r="P50" s="71"/>
      <c r="Q50" s="11">
        <f t="shared" si="6"/>
        <v>-27.41999999999998</v>
      </c>
    </row>
    <row r="51" spans="11:17" x14ac:dyDescent="0.25">
      <c r="K51" s="20">
        <v>24.5</v>
      </c>
      <c r="L51" s="12">
        <v>40</v>
      </c>
      <c r="M51" s="20">
        <f t="shared" si="5"/>
        <v>-20.119999999999962</v>
      </c>
      <c r="N51" s="20">
        <f t="shared" si="4"/>
        <v>5.28</v>
      </c>
      <c r="O51" s="20">
        <v>1</v>
      </c>
      <c r="P51" s="71"/>
      <c r="Q51" s="11">
        <f t="shared" si="6"/>
        <v>-30.059999999999981</v>
      </c>
    </row>
    <row r="52" spans="11:17" x14ac:dyDescent="0.25">
      <c r="K52" s="20">
        <v>25</v>
      </c>
      <c r="L52" s="12">
        <v>40</v>
      </c>
      <c r="M52" s="20">
        <f t="shared" si="5"/>
        <v>-25.399999999999963</v>
      </c>
      <c r="N52" s="20">
        <f>+N49+0.33</f>
        <v>5.28</v>
      </c>
      <c r="O52" s="20">
        <v>1</v>
      </c>
      <c r="P52" s="71"/>
      <c r="Q52" s="11">
        <f t="shared" si="6"/>
        <v>-32.699999999999982</v>
      </c>
    </row>
    <row r="53" spans="11:17" x14ac:dyDescent="0.25">
      <c r="K53">
        <v>25.5</v>
      </c>
      <c r="L53" s="12">
        <v>40</v>
      </c>
      <c r="M53" s="20">
        <f t="shared" si="5"/>
        <v>-31.009999999999962</v>
      </c>
      <c r="N53" s="20">
        <f t="shared" si="4"/>
        <v>5.61</v>
      </c>
      <c r="O53" s="20">
        <v>1</v>
      </c>
      <c r="P53" s="71"/>
      <c r="Q53" s="11">
        <f t="shared" si="6"/>
        <v>-35.504999999999981</v>
      </c>
    </row>
    <row r="54" spans="11:17" x14ac:dyDescent="0.25">
      <c r="K54">
        <f>+K53+0.5</f>
        <v>26</v>
      </c>
      <c r="L54" s="12">
        <v>40</v>
      </c>
      <c r="M54" s="20">
        <f t="shared" si="5"/>
        <v>-36.619999999999962</v>
      </c>
      <c r="N54" s="20">
        <f t="shared" si="4"/>
        <v>5.61</v>
      </c>
      <c r="O54" s="20">
        <v>1</v>
      </c>
      <c r="P54" s="71"/>
      <c r="Q54" s="11">
        <f t="shared" si="6"/>
        <v>-38.309999999999981</v>
      </c>
    </row>
    <row r="55" spans="11:17" x14ac:dyDescent="0.25">
      <c r="K55" s="20">
        <f t="shared" ref="K55:K64" si="7">+K54+0.5</f>
        <v>26.5</v>
      </c>
      <c r="L55" s="12">
        <v>40</v>
      </c>
      <c r="M55" s="20">
        <f t="shared" si="5"/>
        <v>-42.229999999999961</v>
      </c>
      <c r="N55" s="20">
        <f>+N52+0.33</f>
        <v>5.61</v>
      </c>
      <c r="O55" s="20">
        <v>1</v>
      </c>
      <c r="P55" s="71"/>
      <c r="Q55" s="11">
        <f t="shared" si="6"/>
        <v>-41.114999999999981</v>
      </c>
    </row>
    <row r="56" spans="11:17" x14ac:dyDescent="0.25">
      <c r="K56" s="20">
        <f t="shared" si="7"/>
        <v>27</v>
      </c>
      <c r="L56" s="12">
        <v>40</v>
      </c>
      <c r="M56" s="20">
        <f t="shared" si="5"/>
        <v>-48.169999999999959</v>
      </c>
      <c r="N56" s="20">
        <f t="shared" si="4"/>
        <v>5.94</v>
      </c>
      <c r="O56" s="20">
        <v>1</v>
      </c>
      <c r="P56" s="71"/>
      <c r="Q56" s="11">
        <f t="shared" si="6"/>
        <v>-44.08499999999998</v>
      </c>
    </row>
    <row r="57" spans="11:17" x14ac:dyDescent="0.25">
      <c r="K57" s="20">
        <f t="shared" si="7"/>
        <v>27.5</v>
      </c>
      <c r="L57" s="12">
        <v>40</v>
      </c>
      <c r="M57" s="20">
        <f t="shared" si="5"/>
        <v>-54.109999999999957</v>
      </c>
      <c r="N57" s="20">
        <f t="shared" si="4"/>
        <v>5.94</v>
      </c>
      <c r="O57" s="20">
        <v>1</v>
      </c>
      <c r="P57" s="71"/>
      <c r="Q57" s="11">
        <f t="shared" si="6"/>
        <v>-47.054999999999978</v>
      </c>
    </row>
    <row r="58" spans="11:17" x14ac:dyDescent="0.25">
      <c r="K58" s="20">
        <f t="shared" si="7"/>
        <v>28</v>
      </c>
      <c r="L58" s="12">
        <v>40</v>
      </c>
      <c r="M58" s="20">
        <f t="shared" si="5"/>
        <v>-60.049999999999955</v>
      </c>
      <c r="N58" s="20">
        <f>+N55+0.33</f>
        <v>5.94</v>
      </c>
      <c r="O58" s="20">
        <v>1</v>
      </c>
      <c r="P58" s="71"/>
      <c r="Q58" s="11">
        <f t="shared" si="6"/>
        <v>-50.024999999999977</v>
      </c>
    </row>
    <row r="59" spans="11:17" x14ac:dyDescent="0.25">
      <c r="K59" s="20">
        <f t="shared" si="7"/>
        <v>28.5</v>
      </c>
      <c r="L59" s="12">
        <v>40</v>
      </c>
      <c r="M59" s="20">
        <f t="shared" si="5"/>
        <v>-66.319999999999951</v>
      </c>
      <c r="N59" s="20">
        <f t="shared" si="4"/>
        <v>6.2700000000000005</v>
      </c>
      <c r="O59" s="20">
        <v>1</v>
      </c>
      <c r="P59" s="71"/>
      <c r="Q59" s="11">
        <f t="shared" si="6"/>
        <v>-53.159999999999975</v>
      </c>
    </row>
    <row r="60" spans="11:17" x14ac:dyDescent="0.25">
      <c r="K60" s="20">
        <f t="shared" si="7"/>
        <v>29</v>
      </c>
      <c r="L60" s="12">
        <v>40</v>
      </c>
      <c r="M60" s="20">
        <f t="shared" si="5"/>
        <v>-72.589999999999947</v>
      </c>
      <c r="N60" s="20">
        <f t="shared" si="4"/>
        <v>6.2700000000000005</v>
      </c>
      <c r="O60" s="20">
        <v>1</v>
      </c>
      <c r="P60" s="71"/>
      <c r="Q60" s="11">
        <f t="shared" si="6"/>
        <v>-56.294999999999973</v>
      </c>
    </row>
    <row r="61" spans="11:17" x14ac:dyDescent="0.25">
      <c r="K61" s="20">
        <f t="shared" si="7"/>
        <v>29.5</v>
      </c>
      <c r="L61" s="12">
        <v>40</v>
      </c>
      <c r="M61" s="20">
        <f t="shared" si="5"/>
        <v>-78.859999999999943</v>
      </c>
      <c r="N61" s="20">
        <f>+N58+0.33</f>
        <v>6.2700000000000005</v>
      </c>
      <c r="O61" s="20">
        <v>1</v>
      </c>
      <c r="P61" s="71"/>
      <c r="Q61" s="11">
        <f t="shared" si="6"/>
        <v>-59.429999999999971</v>
      </c>
    </row>
    <row r="62" spans="11:17" x14ac:dyDescent="0.25">
      <c r="K62" s="20">
        <f t="shared" si="7"/>
        <v>30</v>
      </c>
      <c r="L62" s="12">
        <v>40</v>
      </c>
      <c r="M62" s="20">
        <f t="shared" si="5"/>
        <v>-85.459999999999937</v>
      </c>
      <c r="N62" s="20">
        <f t="shared" si="4"/>
        <v>6.6000000000000005</v>
      </c>
      <c r="O62" s="20">
        <v>1</v>
      </c>
      <c r="P62" s="71"/>
      <c r="Q62" s="11">
        <f t="shared" si="6"/>
        <v>-62.729999999999968</v>
      </c>
    </row>
    <row r="63" spans="11:17" x14ac:dyDescent="0.25">
      <c r="K63" s="20">
        <f t="shared" si="7"/>
        <v>30.5</v>
      </c>
      <c r="L63" s="12">
        <v>40</v>
      </c>
      <c r="M63" s="20">
        <f t="shared" si="5"/>
        <v>-92.059999999999931</v>
      </c>
      <c r="N63" s="20">
        <f t="shared" si="4"/>
        <v>6.6000000000000005</v>
      </c>
      <c r="O63" s="20">
        <v>1</v>
      </c>
      <c r="Q63" s="11">
        <f t="shared" si="6"/>
        <v>-66.029999999999973</v>
      </c>
    </row>
    <row r="64" spans="11:17" x14ac:dyDescent="0.25">
      <c r="K64" s="20">
        <f t="shared" si="7"/>
        <v>31</v>
      </c>
      <c r="L64" s="12">
        <v>40</v>
      </c>
      <c r="M64" s="20">
        <f t="shared" si="5"/>
        <v>-98.659999999999926</v>
      </c>
      <c r="N64" s="20">
        <f>+N61+0.33</f>
        <v>6.6000000000000005</v>
      </c>
      <c r="O64" s="20">
        <v>1</v>
      </c>
      <c r="Q64" s="11">
        <f t="shared" si="6"/>
        <v>-69.329999999999956</v>
      </c>
    </row>
    <row r="65" spans="15:15" x14ac:dyDescent="0.25">
      <c r="O65" s="20"/>
    </row>
    <row r="66" spans="15:15" x14ac:dyDescent="0.25">
      <c r="O66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</sheetData>
  <sortState ref="K2:P52">
    <sortCondition ref="K2:K5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A16" sqref="A16"/>
    </sheetView>
  </sheetViews>
  <sheetFormatPr defaultRowHeight="15" x14ac:dyDescent="0.25"/>
  <cols>
    <col min="1" max="1" width="41.42578125" style="2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9.42578125" style="20" customWidth="1"/>
    <col min="7" max="7" width="4.85546875" style="20" customWidth="1"/>
    <col min="8" max="8" width="6.140625" style="20" customWidth="1"/>
    <col min="9" max="9" width="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5" width="9.140625" style="20"/>
    <col min="16" max="16" width="4.42578125" style="20" customWidth="1"/>
    <col min="17" max="16384" width="9.140625" style="20"/>
  </cols>
  <sheetData>
    <row r="1" spans="1:18" x14ac:dyDescent="0.25"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18</v>
      </c>
      <c r="H1" s="2" t="s">
        <v>27</v>
      </c>
      <c r="I1" s="2" t="s">
        <v>131</v>
      </c>
      <c r="K1" s="20" t="s">
        <v>0</v>
      </c>
      <c r="L1" s="12" t="s">
        <v>129</v>
      </c>
      <c r="M1" s="20" t="s">
        <v>132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9">
        <v>145.5</v>
      </c>
      <c r="G2" s="73" t="s">
        <v>24</v>
      </c>
      <c r="H2" s="9">
        <v>6</v>
      </c>
      <c r="I2" s="79">
        <v>2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9">
        <v>254.9</v>
      </c>
      <c r="G3" s="73" t="s">
        <v>24</v>
      </c>
      <c r="H3" s="9">
        <v>19</v>
      </c>
      <c r="I3" s="79">
        <v>4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288.5</v>
      </c>
      <c r="G4" s="73" t="s">
        <v>24</v>
      </c>
      <c r="H4" s="9">
        <v>26</v>
      </c>
      <c r="I4" s="79">
        <v>4.8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20">
        <v>0</v>
      </c>
      <c r="I5" s="14"/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9">
        <v>78.099999999999994</v>
      </c>
      <c r="G6" s="73" t="s">
        <v>24</v>
      </c>
      <c r="H6" s="9">
        <v>0</v>
      </c>
      <c r="I6" s="79">
        <v>1.5</v>
      </c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I7" s="14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I8" s="14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9">
        <v>70</v>
      </c>
      <c r="G9" s="73" t="s">
        <v>24</v>
      </c>
      <c r="H9" s="9">
        <v>0</v>
      </c>
      <c r="I9" s="79">
        <v>1.9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20">
        <v>0</v>
      </c>
      <c r="I10" s="14"/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20">
        <v>0</v>
      </c>
      <c r="I11" s="14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1"/>
      <c r="Q11" s="11">
        <f t="shared" si="0"/>
        <v>0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9">
        <v>78.099999999999994</v>
      </c>
      <c r="G12" s="73" t="s">
        <v>24</v>
      </c>
      <c r="H12" s="9">
        <v>0</v>
      </c>
      <c r="I12" s="79">
        <v>1.5</v>
      </c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1"/>
      <c r="Q12" s="11">
        <f t="shared" si="0"/>
        <v>0</v>
      </c>
    </row>
    <row r="13" spans="1:18" x14ac:dyDescent="0.25">
      <c r="A13" s="2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I13" s="14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1"/>
      <c r="Q13" s="11">
        <f t="shared" si="0"/>
        <v>0</v>
      </c>
    </row>
    <row r="14" spans="1:18" x14ac:dyDescent="0.25">
      <c r="A14" s="2" t="s">
        <v>200</v>
      </c>
      <c r="B14" s="20">
        <v>48</v>
      </c>
      <c r="C14" s="6" t="s">
        <v>13</v>
      </c>
      <c r="D14" s="20">
        <v>150</v>
      </c>
      <c r="E14" s="16">
        <v>67.180000000000007</v>
      </c>
      <c r="F14" s="9">
        <v>142.19999999999999</v>
      </c>
      <c r="G14" s="73" t="s">
        <v>24</v>
      </c>
      <c r="H14" s="9">
        <v>14</v>
      </c>
      <c r="I14" s="79">
        <v>3.8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I15" s="14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</row>
    <row r="16" spans="1:18" x14ac:dyDescent="0.25">
      <c r="A16" s="2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9">
        <v>165.2</v>
      </c>
      <c r="G16" s="73" t="s">
        <v>24</v>
      </c>
      <c r="H16" s="9">
        <v>9</v>
      </c>
      <c r="I16" s="79">
        <v>2.9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  <c r="R16" s="20">
        <v>0.5</v>
      </c>
    </row>
    <row r="17" spans="1:19" x14ac:dyDescent="0.25">
      <c r="A17" s="2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I17" s="14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  <c r="R17" s="20">
        <v>0.5</v>
      </c>
    </row>
    <row r="18" spans="1:19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I18" s="14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  <c r="R18" s="20">
        <v>0.5</v>
      </c>
    </row>
    <row r="19" spans="1:19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I19" s="14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  <c r="R19" s="20">
        <v>0.5</v>
      </c>
    </row>
    <row r="20" spans="1:19" x14ac:dyDescent="0.25">
      <c r="A20" s="2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I20" s="14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  <c r="R20" s="20">
        <v>0.5</v>
      </c>
    </row>
    <row r="21" spans="1:19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I21" s="14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  <c r="R21" s="20">
        <v>0.5</v>
      </c>
    </row>
    <row r="22" spans="1:19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9">
        <v>74</v>
      </c>
      <c r="G22" s="73" t="s">
        <v>24</v>
      </c>
      <c r="H22" s="9">
        <v>17</v>
      </c>
      <c r="I22" s="79">
        <v>4.7</v>
      </c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  <c r="R22" s="20">
        <v>0.5</v>
      </c>
    </row>
    <row r="23" spans="1:19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20">
        <v>0</v>
      </c>
      <c r="I23" s="14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  <c r="R23" s="20">
        <v>0.5</v>
      </c>
    </row>
    <row r="24" spans="1:19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I24" s="14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  <c r="R24" s="20">
        <v>0.5</v>
      </c>
    </row>
    <row r="25" spans="1:19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I25" s="14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  <c r="R25" s="20">
        <v>0.5</v>
      </c>
    </row>
    <row r="26" spans="1:19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20">
        <v>0</v>
      </c>
      <c r="I26" s="14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</row>
    <row r="27" spans="1:19" x14ac:dyDescent="0.25">
      <c r="A27" s="2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9">
        <v>23.4</v>
      </c>
      <c r="G27" s="73" t="s">
        <v>24</v>
      </c>
      <c r="H27" s="9">
        <v>0</v>
      </c>
      <c r="I27" s="79">
        <v>2.6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</row>
    <row r="28" spans="1:19" x14ac:dyDescent="0.25">
      <c r="A28" s="2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9">
        <v>39.5</v>
      </c>
      <c r="G28" s="73" t="s">
        <v>24</v>
      </c>
      <c r="H28" s="9">
        <v>13</v>
      </c>
      <c r="I28" s="79">
        <v>4.2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</row>
    <row r="29" spans="1:19" x14ac:dyDescent="0.25">
      <c r="A29" s="2" t="s">
        <v>201</v>
      </c>
      <c r="B29" s="20">
        <v>41</v>
      </c>
      <c r="C29" s="6" t="s">
        <v>13</v>
      </c>
      <c r="D29" s="20">
        <v>500</v>
      </c>
      <c r="E29" s="16">
        <v>29.39</v>
      </c>
      <c r="F29" s="9">
        <v>2.7</v>
      </c>
      <c r="G29" s="73" t="s">
        <v>24</v>
      </c>
      <c r="H29" s="9">
        <v>15</v>
      </c>
      <c r="I29" s="79">
        <v>1.3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</row>
    <row r="30" spans="1:19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1.9</v>
      </c>
      <c r="G30" s="73" t="s">
        <v>24</v>
      </c>
      <c r="H30" s="9">
        <v>0</v>
      </c>
      <c r="I30" s="79">
        <v>1.1000000000000001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>
        <v>0.5</v>
      </c>
      <c r="S30" s="20" t="s">
        <v>30</v>
      </c>
    </row>
    <row r="31" spans="1:19" x14ac:dyDescent="0.25">
      <c r="A31" s="2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20">
        <v>0</v>
      </c>
      <c r="I31" s="14"/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1"/>
      <c r="Q31" s="11">
        <f t="shared" si="0"/>
        <v>0</v>
      </c>
      <c r="R31" s="20">
        <v>0.5</v>
      </c>
      <c r="S31" s="20" t="s">
        <v>31</v>
      </c>
    </row>
    <row r="32" spans="1:19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20">
        <v>0</v>
      </c>
      <c r="I32" s="14"/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1"/>
      <c r="Q32" s="11">
        <f t="shared" si="0"/>
        <v>0</v>
      </c>
      <c r="R32" s="20">
        <v>0.5</v>
      </c>
      <c r="S32" s="20" t="s">
        <v>35</v>
      </c>
    </row>
    <row r="33" spans="1:21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I33" s="14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1"/>
      <c r="Q33" s="11">
        <f t="shared" si="0"/>
        <v>0</v>
      </c>
      <c r="R33" s="20">
        <v>0.5</v>
      </c>
      <c r="S33" s="20" t="s">
        <v>32</v>
      </c>
      <c r="T33" s="20" t="s">
        <v>33</v>
      </c>
      <c r="U33" s="20" t="s">
        <v>34</v>
      </c>
    </row>
    <row r="34" spans="1:21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20">
        <v>0</v>
      </c>
      <c r="I34" s="14"/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1"/>
      <c r="Q34" s="11">
        <f t="shared" ref="Q34:Q64" si="4">+(M34-L34)/2</f>
        <v>0</v>
      </c>
      <c r="R34" s="20">
        <v>0.5</v>
      </c>
      <c r="T34" s="20">
        <v>3</v>
      </c>
      <c r="U34" s="20">
        <v>1.5</v>
      </c>
    </row>
    <row r="35" spans="1:21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20">
        <v>0</v>
      </c>
      <c r="I35" s="14"/>
      <c r="K35" s="20">
        <v>16.5</v>
      </c>
      <c r="L35" s="12">
        <f t="shared" si="1"/>
        <v>41.920000000000023</v>
      </c>
      <c r="M35" s="20">
        <f t="shared" ref="M35:M64" si="5">+M34+P35-N35*O35</f>
        <v>43.735000000000028</v>
      </c>
      <c r="N35" s="20">
        <f>+N32+0.33</f>
        <v>3.6300000000000003</v>
      </c>
      <c r="O35" s="20">
        <v>0.5</v>
      </c>
      <c r="P35" s="71"/>
      <c r="Q35" s="11">
        <f t="shared" si="4"/>
        <v>0.90750000000000242</v>
      </c>
      <c r="R35" s="20">
        <v>0.5</v>
      </c>
      <c r="T35" s="20">
        <v>3</v>
      </c>
      <c r="U35" s="20">
        <v>1.5</v>
      </c>
    </row>
    <row r="36" spans="1:21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20">
        <v>0</v>
      </c>
      <c r="I36" s="14"/>
      <c r="K36" s="20">
        <v>17</v>
      </c>
      <c r="L36" s="80">
        <v>40</v>
      </c>
      <c r="M36" s="20">
        <f t="shared" si="5"/>
        <v>41.92000000000003</v>
      </c>
      <c r="N36" s="20">
        <f t="shared" si="3"/>
        <v>3.6300000000000003</v>
      </c>
      <c r="O36" s="20">
        <v>0.5</v>
      </c>
      <c r="P36" s="71"/>
      <c r="Q36" s="11">
        <f t="shared" si="4"/>
        <v>0.96000000000001506</v>
      </c>
      <c r="R36" s="20">
        <v>0.5</v>
      </c>
      <c r="T36" s="20">
        <v>3</v>
      </c>
      <c r="U36" s="20">
        <v>1.5</v>
      </c>
    </row>
    <row r="37" spans="1:21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20">
        <v>0</v>
      </c>
      <c r="I37" s="14"/>
      <c r="K37" s="20">
        <v>17.5</v>
      </c>
      <c r="L37" s="12">
        <v>40</v>
      </c>
      <c r="M37" s="20">
        <f t="shared" si="5"/>
        <v>40.105000000000032</v>
      </c>
      <c r="N37" s="20">
        <f t="shared" si="3"/>
        <v>3.6300000000000003</v>
      </c>
      <c r="O37" s="20">
        <v>0.5</v>
      </c>
      <c r="P37" s="71"/>
      <c r="Q37" s="11">
        <f t="shared" si="4"/>
        <v>5.25000000000162E-2</v>
      </c>
      <c r="R37" s="20">
        <v>0.5</v>
      </c>
      <c r="T37" s="20">
        <v>4</v>
      </c>
      <c r="U37" s="20">
        <v>4</v>
      </c>
    </row>
    <row r="38" spans="1:21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20">
        <v>0</v>
      </c>
      <c r="I38" s="14"/>
      <c r="K38" s="20">
        <v>18</v>
      </c>
      <c r="L38" s="12">
        <v>40</v>
      </c>
      <c r="M38" s="20">
        <f t="shared" si="5"/>
        <v>38.125000000000036</v>
      </c>
      <c r="N38" s="20">
        <f>+N35+0.33</f>
        <v>3.9600000000000004</v>
      </c>
      <c r="O38" s="20">
        <v>0.5</v>
      </c>
      <c r="P38" s="71"/>
      <c r="Q38" s="11">
        <f t="shared" si="4"/>
        <v>-0.93749999999998224</v>
      </c>
      <c r="R38" s="20">
        <v>0.5</v>
      </c>
      <c r="T38" s="20">
        <v>4</v>
      </c>
      <c r="U38" s="20">
        <v>4</v>
      </c>
    </row>
    <row r="39" spans="1:21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I39" s="14"/>
      <c r="K39" s="20">
        <v>18.5</v>
      </c>
      <c r="L39" s="12">
        <v>40</v>
      </c>
      <c r="M39" s="20">
        <f t="shared" si="5"/>
        <v>36.145000000000039</v>
      </c>
      <c r="N39" s="20">
        <f t="shared" si="3"/>
        <v>3.9600000000000004</v>
      </c>
      <c r="O39" s="20">
        <v>0.5</v>
      </c>
      <c r="P39" s="71"/>
      <c r="Q39" s="11">
        <f t="shared" si="4"/>
        <v>-1.9274999999999807</v>
      </c>
      <c r="R39" s="20">
        <v>0.5</v>
      </c>
      <c r="T39" s="20">
        <v>4</v>
      </c>
      <c r="U39" s="20">
        <v>4</v>
      </c>
    </row>
    <row r="40" spans="1:21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20">
        <v>0</v>
      </c>
      <c r="I40" s="14"/>
      <c r="K40" s="20">
        <v>19</v>
      </c>
      <c r="L40" s="12">
        <v>40</v>
      </c>
      <c r="M40" s="20">
        <f t="shared" si="5"/>
        <v>34.165000000000042</v>
      </c>
      <c r="N40" s="20">
        <f t="shared" si="3"/>
        <v>3.9600000000000004</v>
      </c>
      <c r="O40" s="20">
        <v>0.5</v>
      </c>
      <c r="P40" s="71"/>
      <c r="Q40" s="11">
        <f t="shared" si="4"/>
        <v>-2.9174999999999791</v>
      </c>
      <c r="T40" s="20">
        <v>5</v>
      </c>
      <c r="U40" s="20">
        <v>4</v>
      </c>
    </row>
    <row r="41" spans="1:21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I41" s="14"/>
      <c r="K41" s="20">
        <v>19.5</v>
      </c>
      <c r="L41" s="12">
        <v>40</v>
      </c>
      <c r="M41" s="20">
        <f t="shared" si="5"/>
        <v>32.020000000000039</v>
      </c>
      <c r="N41" s="20">
        <f>+N38+0.33</f>
        <v>4.29</v>
      </c>
      <c r="O41" s="20">
        <v>0.5</v>
      </c>
      <c r="P41" s="71"/>
      <c r="Q41" s="11">
        <f t="shared" si="4"/>
        <v>-3.9899999999999807</v>
      </c>
      <c r="T41" s="20">
        <v>5</v>
      </c>
      <c r="U41" s="20">
        <v>5</v>
      </c>
    </row>
    <row r="42" spans="1:21" x14ac:dyDescent="0.25">
      <c r="I42" s="14"/>
      <c r="K42" s="20">
        <v>20</v>
      </c>
      <c r="L42" s="12">
        <v>40</v>
      </c>
      <c r="M42" s="20">
        <f t="shared" si="5"/>
        <v>29.875000000000039</v>
      </c>
      <c r="N42" s="20">
        <f t="shared" si="3"/>
        <v>4.29</v>
      </c>
      <c r="O42" s="20">
        <v>0.5</v>
      </c>
      <c r="P42" s="71"/>
      <c r="Q42" s="11">
        <f t="shared" si="4"/>
        <v>-5.0624999999999805</v>
      </c>
      <c r="T42" s="20">
        <v>5</v>
      </c>
      <c r="U42" s="20">
        <v>5</v>
      </c>
    </row>
    <row r="43" spans="1:21" x14ac:dyDescent="0.25">
      <c r="K43" s="20">
        <v>20.5</v>
      </c>
      <c r="L43" s="12">
        <v>40</v>
      </c>
      <c r="M43" s="20">
        <f t="shared" si="5"/>
        <v>27.73000000000004</v>
      </c>
      <c r="N43" s="20">
        <f t="shared" si="3"/>
        <v>4.29</v>
      </c>
      <c r="O43" s="20">
        <v>0.5</v>
      </c>
      <c r="P43" s="71"/>
      <c r="Q43" s="11">
        <f t="shared" si="4"/>
        <v>-6.1349999999999802</v>
      </c>
      <c r="T43" s="20">
        <v>6</v>
      </c>
      <c r="U43" s="20">
        <v>6</v>
      </c>
    </row>
    <row r="44" spans="1:21" x14ac:dyDescent="0.25">
      <c r="K44" s="20">
        <v>21</v>
      </c>
      <c r="L44" s="12">
        <v>40</v>
      </c>
      <c r="M44" s="20">
        <f t="shared" si="5"/>
        <v>25.420000000000041</v>
      </c>
      <c r="N44" s="20">
        <f>+N41+0.33</f>
        <v>4.62</v>
      </c>
      <c r="O44" s="20">
        <v>0.5</v>
      </c>
      <c r="P44" s="71"/>
      <c r="Q44" s="11">
        <f t="shared" si="4"/>
        <v>-7.2899999999999796</v>
      </c>
      <c r="T44" s="20">
        <v>6</v>
      </c>
      <c r="U44" s="20">
        <v>6</v>
      </c>
    </row>
    <row r="45" spans="1:21" x14ac:dyDescent="0.25">
      <c r="K45" s="20">
        <v>21.5</v>
      </c>
      <c r="L45" s="12">
        <v>40</v>
      </c>
      <c r="M45" s="20">
        <f t="shared" si="5"/>
        <v>20.80000000000004</v>
      </c>
      <c r="N45" s="20">
        <f t="shared" si="3"/>
        <v>4.62</v>
      </c>
      <c r="O45" s="20">
        <v>1</v>
      </c>
      <c r="P45" s="71"/>
      <c r="Q45" s="11">
        <f t="shared" si="4"/>
        <v>-9.5999999999999801</v>
      </c>
      <c r="T45" s="20">
        <v>6</v>
      </c>
      <c r="U45" s="20">
        <v>6</v>
      </c>
    </row>
    <row r="46" spans="1:21" x14ac:dyDescent="0.25">
      <c r="K46" s="20">
        <v>22</v>
      </c>
      <c r="L46" s="12">
        <v>40</v>
      </c>
      <c r="M46" s="20">
        <f t="shared" si="5"/>
        <v>16.180000000000039</v>
      </c>
      <c r="N46" s="20">
        <f>+N43+0.33</f>
        <v>4.62</v>
      </c>
      <c r="O46" s="20">
        <v>1</v>
      </c>
      <c r="P46" s="71"/>
      <c r="Q46" s="11">
        <f t="shared" si="4"/>
        <v>-11.909999999999981</v>
      </c>
    </row>
    <row r="47" spans="1:21" x14ac:dyDescent="0.25">
      <c r="K47" s="20">
        <v>22.5</v>
      </c>
      <c r="L47" s="12">
        <v>40</v>
      </c>
      <c r="M47" s="20">
        <f t="shared" si="5"/>
        <v>11.23000000000004</v>
      </c>
      <c r="N47" s="20">
        <f t="shared" si="3"/>
        <v>4.95</v>
      </c>
      <c r="O47" s="20">
        <v>1</v>
      </c>
      <c r="P47" s="71"/>
      <c r="Q47" s="11">
        <f t="shared" si="4"/>
        <v>-14.38499999999998</v>
      </c>
    </row>
    <row r="48" spans="1:21" x14ac:dyDescent="0.25">
      <c r="K48" s="20">
        <v>23</v>
      </c>
      <c r="L48" s="12">
        <v>40</v>
      </c>
      <c r="M48" s="20">
        <f t="shared" si="5"/>
        <v>6.2800000000000393</v>
      </c>
      <c r="N48" s="20">
        <f t="shared" si="3"/>
        <v>4.95</v>
      </c>
      <c r="O48" s="20">
        <v>1</v>
      </c>
      <c r="P48" s="71"/>
      <c r="Q48" s="11">
        <f t="shared" si="4"/>
        <v>-16.859999999999982</v>
      </c>
    </row>
    <row r="49" spans="11:17" x14ac:dyDescent="0.25">
      <c r="K49" s="20">
        <v>23.5</v>
      </c>
      <c r="L49" s="12">
        <v>40</v>
      </c>
      <c r="M49" s="20">
        <f t="shared" si="5"/>
        <v>1.3300000000000392</v>
      </c>
      <c r="N49" s="20">
        <f>+N46+0.33</f>
        <v>4.95</v>
      </c>
      <c r="O49" s="20">
        <v>1</v>
      </c>
      <c r="P49" s="71"/>
      <c r="Q49" s="11">
        <f t="shared" si="4"/>
        <v>-19.33499999999998</v>
      </c>
    </row>
    <row r="50" spans="11:17" x14ac:dyDescent="0.25">
      <c r="K50" s="20">
        <v>24</v>
      </c>
      <c r="L50" s="12">
        <v>40</v>
      </c>
      <c r="M50" s="20">
        <f t="shared" si="5"/>
        <v>-3.9499999999999611</v>
      </c>
      <c r="N50" s="20">
        <f t="shared" si="3"/>
        <v>5.28</v>
      </c>
      <c r="O50" s="20">
        <v>1</v>
      </c>
      <c r="P50" s="71"/>
      <c r="Q50" s="11">
        <f t="shared" si="4"/>
        <v>-21.97499999999998</v>
      </c>
    </row>
    <row r="51" spans="11:17" x14ac:dyDescent="0.25">
      <c r="K51" s="20">
        <v>24.5</v>
      </c>
      <c r="L51" s="12">
        <v>40</v>
      </c>
      <c r="M51" s="20">
        <f t="shared" si="5"/>
        <v>-9.2299999999999613</v>
      </c>
      <c r="N51" s="20">
        <f t="shared" si="3"/>
        <v>5.28</v>
      </c>
      <c r="O51" s="20">
        <v>1</v>
      </c>
      <c r="P51" s="71"/>
      <c r="Q51" s="11">
        <f t="shared" si="4"/>
        <v>-24.614999999999981</v>
      </c>
    </row>
    <row r="52" spans="11:17" x14ac:dyDescent="0.25">
      <c r="K52" s="20">
        <v>25</v>
      </c>
      <c r="L52" s="12">
        <v>40</v>
      </c>
      <c r="M52" s="20">
        <f t="shared" si="5"/>
        <v>-14.509999999999962</v>
      </c>
      <c r="N52" s="20">
        <f>+N49+0.33</f>
        <v>5.28</v>
      </c>
      <c r="O52" s="20">
        <v>1</v>
      </c>
      <c r="P52" s="71"/>
      <c r="Q52" s="11">
        <f t="shared" si="4"/>
        <v>-27.254999999999981</v>
      </c>
    </row>
    <row r="53" spans="11:17" x14ac:dyDescent="0.25">
      <c r="K53" s="20">
        <v>25.5</v>
      </c>
      <c r="L53" s="12">
        <v>40</v>
      </c>
      <c r="M53" s="20">
        <f t="shared" si="5"/>
        <v>-20.119999999999962</v>
      </c>
      <c r="N53" s="20">
        <f t="shared" si="3"/>
        <v>5.61</v>
      </c>
      <c r="O53" s="20">
        <v>1</v>
      </c>
      <c r="P53" s="71"/>
      <c r="Q53" s="11">
        <f t="shared" si="4"/>
        <v>-30.059999999999981</v>
      </c>
    </row>
    <row r="54" spans="11:17" x14ac:dyDescent="0.25">
      <c r="K54" s="20">
        <f>+K53+0.5</f>
        <v>26</v>
      </c>
      <c r="L54" s="12">
        <v>40</v>
      </c>
      <c r="M54" s="20">
        <f t="shared" si="5"/>
        <v>-25.729999999999961</v>
      </c>
      <c r="N54" s="20">
        <f t="shared" si="3"/>
        <v>5.61</v>
      </c>
      <c r="O54" s="20">
        <v>1</v>
      </c>
      <c r="P54" s="71"/>
      <c r="Q54" s="11">
        <f t="shared" si="4"/>
        <v>-32.864999999999981</v>
      </c>
    </row>
    <row r="55" spans="11:17" x14ac:dyDescent="0.25">
      <c r="K55" s="20">
        <f t="shared" ref="K55:K64" si="6">+K54+0.5</f>
        <v>26.5</v>
      </c>
      <c r="L55" s="12">
        <v>40</v>
      </c>
      <c r="M55" s="20">
        <f t="shared" si="5"/>
        <v>-31.339999999999961</v>
      </c>
      <c r="N55" s="20">
        <f>+N52+0.33</f>
        <v>5.61</v>
      </c>
      <c r="O55" s="20">
        <v>1</v>
      </c>
      <c r="P55" s="71"/>
      <c r="Q55" s="11">
        <f t="shared" si="4"/>
        <v>-35.66999999999998</v>
      </c>
    </row>
    <row r="56" spans="11:17" x14ac:dyDescent="0.25">
      <c r="K56" s="20">
        <f t="shared" si="6"/>
        <v>27</v>
      </c>
      <c r="L56" s="12">
        <v>40</v>
      </c>
      <c r="M56" s="20">
        <f t="shared" si="5"/>
        <v>-37.279999999999959</v>
      </c>
      <c r="N56" s="20">
        <f t="shared" si="3"/>
        <v>5.94</v>
      </c>
      <c r="O56" s="20">
        <v>1</v>
      </c>
      <c r="P56" s="71"/>
      <c r="Q56" s="11">
        <f t="shared" si="4"/>
        <v>-38.639999999999979</v>
      </c>
    </row>
    <row r="57" spans="11:17" x14ac:dyDescent="0.25">
      <c r="K57" s="20">
        <f t="shared" si="6"/>
        <v>27.5</v>
      </c>
      <c r="L57" s="12">
        <v>40</v>
      </c>
      <c r="M57" s="20">
        <f t="shared" si="5"/>
        <v>-43.219999999999956</v>
      </c>
      <c r="N57" s="20">
        <f t="shared" si="3"/>
        <v>5.94</v>
      </c>
      <c r="O57" s="20">
        <v>1</v>
      </c>
      <c r="P57" s="71"/>
      <c r="Q57" s="11">
        <f t="shared" si="4"/>
        <v>-41.609999999999978</v>
      </c>
    </row>
    <row r="58" spans="11:17" x14ac:dyDescent="0.25">
      <c r="K58" s="20">
        <f t="shared" si="6"/>
        <v>28</v>
      </c>
      <c r="L58" s="12">
        <v>40</v>
      </c>
      <c r="M58" s="20">
        <f t="shared" si="5"/>
        <v>-49.159999999999954</v>
      </c>
      <c r="N58" s="20">
        <f>+N55+0.33</f>
        <v>5.94</v>
      </c>
      <c r="O58" s="20">
        <v>1</v>
      </c>
      <c r="P58" s="71"/>
      <c r="Q58" s="11">
        <f t="shared" si="4"/>
        <v>-44.579999999999977</v>
      </c>
    </row>
    <row r="59" spans="11:17" x14ac:dyDescent="0.25">
      <c r="K59" s="20">
        <f t="shared" si="6"/>
        <v>28.5</v>
      </c>
      <c r="L59" s="12">
        <v>40</v>
      </c>
      <c r="M59" s="20">
        <f t="shared" si="5"/>
        <v>-55.429999999999957</v>
      </c>
      <c r="N59" s="20">
        <f t="shared" si="3"/>
        <v>6.2700000000000005</v>
      </c>
      <c r="O59" s="20">
        <v>1</v>
      </c>
      <c r="P59" s="71"/>
      <c r="Q59" s="11">
        <f t="shared" si="4"/>
        <v>-47.714999999999975</v>
      </c>
    </row>
    <row r="60" spans="11:17" x14ac:dyDescent="0.25">
      <c r="K60" s="20">
        <f t="shared" si="6"/>
        <v>29</v>
      </c>
      <c r="L60" s="12">
        <v>40</v>
      </c>
      <c r="M60" s="20">
        <f t="shared" si="5"/>
        <v>-57.429999999999957</v>
      </c>
      <c r="N60" s="20">
        <v>2</v>
      </c>
      <c r="O60" s="20">
        <v>1</v>
      </c>
      <c r="P60" s="71"/>
      <c r="Q60" s="11">
        <f t="shared" si="4"/>
        <v>-48.714999999999975</v>
      </c>
    </row>
    <row r="61" spans="11:17" x14ac:dyDescent="0.25">
      <c r="K61" s="20">
        <f t="shared" si="6"/>
        <v>29.5</v>
      </c>
      <c r="L61" s="12">
        <v>40</v>
      </c>
      <c r="M61" s="20">
        <f t="shared" si="5"/>
        <v>-59.429999999999957</v>
      </c>
      <c r="N61" s="20">
        <v>2</v>
      </c>
      <c r="O61" s="20">
        <v>1</v>
      </c>
      <c r="P61" s="71"/>
      <c r="Q61" s="11">
        <f t="shared" si="4"/>
        <v>-49.714999999999975</v>
      </c>
    </row>
    <row r="62" spans="11:17" x14ac:dyDescent="0.25">
      <c r="K62" s="20">
        <f t="shared" si="6"/>
        <v>30</v>
      </c>
      <c r="L62" s="12">
        <v>40</v>
      </c>
      <c r="M62" s="20">
        <f t="shared" si="5"/>
        <v>-61.429999999999957</v>
      </c>
      <c r="N62" s="20">
        <v>2</v>
      </c>
      <c r="O62" s="20">
        <v>1</v>
      </c>
      <c r="P62" s="71"/>
      <c r="Q62" s="11">
        <f t="shared" si="4"/>
        <v>-50.714999999999975</v>
      </c>
    </row>
    <row r="63" spans="11:17" x14ac:dyDescent="0.25">
      <c r="K63" s="20">
        <f t="shared" si="6"/>
        <v>30.5</v>
      </c>
      <c r="L63" s="12">
        <v>40</v>
      </c>
      <c r="M63" s="20">
        <f t="shared" si="5"/>
        <v>-63.429999999999957</v>
      </c>
      <c r="N63" s="20">
        <v>2</v>
      </c>
      <c r="O63" s="20">
        <v>1</v>
      </c>
      <c r="P63" s="71"/>
      <c r="Q63" s="11">
        <f t="shared" si="4"/>
        <v>-51.714999999999975</v>
      </c>
    </row>
    <row r="64" spans="11:17" x14ac:dyDescent="0.25">
      <c r="K64" s="20">
        <f t="shared" si="6"/>
        <v>31</v>
      </c>
      <c r="L64" s="12">
        <v>40</v>
      </c>
      <c r="M64" s="20">
        <f t="shared" si="5"/>
        <v>-65.42999999999995</v>
      </c>
      <c r="N64" s="20">
        <v>2</v>
      </c>
      <c r="O64" s="20">
        <v>1</v>
      </c>
      <c r="P64" s="5"/>
      <c r="Q64" s="11">
        <f t="shared" si="4"/>
        <v>-52.714999999999975</v>
      </c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41"/>
    </sheetView>
  </sheetViews>
  <sheetFormatPr defaultRowHeight="15" x14ac:dyDescent="0.25"/>
  <cols>
    <col min="1" max="1" width="43.42578125" style="20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140625" style="20" customWidth="1"/>
    <col min="7" max="7" width="4.85546875" style="13" customWidth="1"/>
    <col min="8" max="8" width="5.28515625" style="20" customWidth="1"/>
    <col min="9" max="9" width="6" style="20" customWidth="1"/>
    <col min="10" max="10" width="2.71093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7.140625" style="20" customWidth="1"/>
    <col min="15" max="15" width="9.140625" style="20"/>
    <col min="16" max="16" width="7" style="8" customWidth="1"/>
    <col min="17" max="17" width="5.28515625" style="20" customWidth="1"/>
    <col min="18" max="18" width="9.140625" style="1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19</v>
      </c>
      <c r="H1" s="2" t="s">
        <v>27</v>
      </c>
      <c r="I1" s="2" t="s">
        <v>134</v>
      </c>
      <c r="K1" s="20" t="s">
        <v>0</v>
      </c>
      <c r="L1" s="12" t="s">
        <v>129</v>
      </c>
      <c r="M1" s="20" t="s">
        <v>135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9">
        <v>128.1</v>
      </c>
      <c r="G2" s="73" t="s">
        <v>24</v>
      </c>
      <c r="H2" s="9">
        <v>6</v>
      </c>
      <c r="I2" s="9">
        <v>1.8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9">
        <v>234.8</v>
      </c>
      <c r="G3" s="73" t="s">
        <v>24</v>
      </c>
      <c r="H3" s="9">
        <v>19</v>
      </c>
      <c r="I3" s="9">
        <v>3.7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267.89999999999998</v>
      </c>
      <c r="G4" s="73" t="s">
        <v>24</v>
      </c>
      <c r="H4" s="9">
        <v>26</v>
      </c>
      <c r="I4" s="9">
        <v>4.5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9">
        <v>314.3</v>
      </c>
      <c r="G5" s="73" t="s">
        <v>24</v>
      </c>
      <c r="H5" s="9">
        <v>57</v>
      </c>
      <c r="I5" s="9">
        <v>8.1999999999999993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9">
        <v>57.4</v>
      </c>
      <c r="G9" s="73" t="s">
        <v>24</v>
      </c>
      <c r="H9" s="9">
        <v>0</v>
      </c>
      <c r="I9" s="9">
        <v>1.6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/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121.6</v>
      </c>
      <c r="G10" s="73" t="s">
        <v>24</v>
      </c>
      <c r="H10" s="9">
        <v>13</v>
      </c>
      <c r="I10" s="9">
        <v>3.3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/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5"/>
      <c r="Q11" s="11">
        <f t="shared" si="0"/>
        <v>0</v>
      </c>
      <c r="R11" s="20"/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9">
        <v>62.4</v>
      </c>
      <c r="G12" s="73" t="s">
        <v>24</v>
      </c>
      <c r="H12" s="9">
        <v>0</v>
      </c>
      <c r="I12" s="9">
        <v>1.2</v>
      </c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1"/>
      <c r="Q12" s="11">
        <f t="shared" si="0"/>
        <v>0</v>
      </c>
      <c r="R12" s="20"/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1"/>
      <c r="Q13" s="11">
        <f t="shared" si="0"/>
        <v>0</v>
      </c>
      <c r="R13" s="20"/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  <c r="R14" s="20"/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  <c r="R15" s="20">
        <v>0.5</v>
      </c>
    </row>
    <row r="16" spans="1:18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9">
        <v>147.69999999999999</v>
      </c>
      <c r="G16" s="73" t="s">
        <v>24</v>
      </c>
      <c r="H16" s="9">
        <v>9</v>
      </c>
      <c r="I16" s="9">
        <v>2.7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  <c r="R16" s="20">
        <v>0.5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  <c r="R17" s="20">
        <v>0.5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9">
        <v>61.7</v>
      </c>
      <c r="G18" s="73" t="s">
        <v>24</v>
      </c>
      <c r="H18" s="9">
        <v>0</v>
      </c>
      <c r="I18" s="9">
        <v>1.4</v>
      </c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  <c r="R18" s="20">
        <v>0.5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  <c r="R19" s="20">
        <v>0.5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  <c r="R20" s="20">
        <v>0.5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9">
        <v>37.6</v>
      </c>
      <c r="G21" s="73" t="s">
        <v>24</v>
      </c>
      <c r="H21" s="9">
        <v>0</v>
      </c>
      <c r="I21" s="9">
        <v>1.8</v>
      </c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  <c r="R21" s="20">
        <v>0.5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  <c r="R22" s="20">
        <v>0.5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20">
        <v>0</v>
      </c>
      <c r="G23" s="20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  <c r="R23" s="20"/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  <c r="R24" s="20"/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  <c r="R25" s="20"/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  <c r="R26" s="20"/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9">
        <v>22.1</v>
      </c>
      <c r="G27" s="73" t="s">
        <v>24</v>
      </c>
      <c r="H27" s="9">
        <v>0</v>
      </c>
      <c r="I27" s="9">
        <v>2.1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  <c r="R27" s="20"/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9">
        <v>40.299999999999997</v>
      </c>
      <c r="G28" s="73" t="s">
        <v>24</v>
      </c>
      <c r="H28" s="9">
        <v>13</v>
      </c>
      <c r="I28" s="9">
        <v>3.8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  <c r="R28" s="20"/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20">
        <v>0</v>
      </c>
      <c r="G29" s="20"/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  <c r="R29" s="20"/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1.9</v>
      </c>
      <c r="G30" s="73" t="s">
        <v>24</v>
      </c>
      <c r="H30" s="9">
        <v>0</v>
      </c>
      <c r="I30" s="9">
        <v>1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/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20">
        <v>0</v>
      </c>
      <c r="G31" s="20"/>
      <c r="K31" s="20">
        <v>14.5</v>
      </c>
      <c r="L31" s="12">
        <f t="shared" si="1"/>
        <v>55.450000000000017</v>
      </c>
      <c r="M31" s="20">
        <f t="shared" si="2"/>
        <v>56.935000000000016</v>
      </c>
      <c r="N31" s="20">
        <f t="shared" si="3"/>
        <v>2.97</v>
      </c>
      <c r="O31" s="20">
        <v>0.5</v>
      </c>
      <c r="P31" s="71"/>
      <c r="Q31" s="11">
        <f t="shared" si="0"/>
        <v>0.74249999999999972</v>
      </c>
      <c r="R31" s="20">
        <v>0.5</v>
      </c>
      <c r="T31" s="20" t="s">
        <v>31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20">
        <v>0</v>
      </c>
      <c r="G32" s="20"/>
      <c r="K32" s="20">
        <v>15</v>
      </c>
      <c r="L32" s="9">
        <f t="shared" si="1"/>
        <v>52.15000000000002</v>
      </c>
      <c r="M32" s="20">
        <f t="shared" si="2"/>
        <v>55.285000000000018</v>
      </c>
      <c r="N32" s="20">
        <f>+N29+0.33</f>
        <v>3.3000000000000003</v>
      </c>
      <c r="O32" s="20">
        <v>0.5</v>
      </c>
      <c r="P32" s="71"/>
      <c r="Q32" s="11">
        <f t="shared" si="0"/>
        <v>1.567499999999999</v>
      </c>
      <c r="R32" s="20">
        <v>0.5</v>
      </c>
      <c r="T32" s="20" t="s">
        <v>35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53.635000000000019</v>
      </c>
      <c r="N33" s="20">
        <f t="shared" si="3"/>
        <v>3.3000000000000003</v>
      </c>
      <c r="O33" s="20">
        <v>0.5</v>
      </c>
      <c r="P33" s="71"/>
      <c r="Q33" s="11">
        <f t="shared" si="0"/>
        <v>2.3924999999999983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9">
        <v>49.5</v>
      </c>
      <c r="G34" s="73" t="s">
        <v>24</v>
      </c>
      <c r="H34" s="9">
        <v>0</v>
      </c>
      <c r="I34" s="9">
        <v>1.8</v>
      </c>
      <c r="K34" s="20">
        <v>16</v>
      </c>
      <c r="L34" s="12">
        <f t="shared" si="1"/>
        <v>45.550000000000026</v>
      </c>
      <c r="M34" s="20">
        <f t="shared" si="2"/>
        <v>51.985000000000021</v>
      </c>
      <c r="N34" s="20">
        <f t="shared" si="3"/>
        <v>3.3000000000000003</v>
      </c>
      <c r="O34" s="20">
        <v>0.5</v>
      </c>
      <c r="P34" s="71"/>
      <c r="Q34" s="11">
        <f t="shared" ref="Q34:Q64" si="4">+(M34-L34)/2</f>
        <v>3.2174999999999976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27.5</v>
      </c>
      <c r="G35" s="73" t="s">
        <v>24</v>
      </c>
      <c r="H35" s="9">
        <v>0</v>
      </c>
      <c r="I35" s="9">
        <v>2</v>
      </c>
      <c r="K35" s="20">
        <v>16.5</v>
      </c>
      <c r="L35" s="12">
        <f t="shared" si="1"/>
        <v>41.920000000000023</v>
      </c>
      <c r="M35" s="20">
        <f t="shared" ref="M35:M64" si="5">+M34+P35-N35*O35</f>
        <v>50.170000000000023</v>
      </c>
      <c r="N35" s="20">
        <f>+N32+0.33</f>
        <v>3.6300000000000003</v>
      </c>
      <c r="O35" s="20">
        <v>0.5</v>
      </c>
      <c r="P35" s="71"/>
      <c r="Q35" s="11">
        <f t="shared" si="4"/>
        <v>4.125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9">
        <v>52.4</v>
      </c>
      <c r="G36" s="73" t="s">
        <v>24</v>
      </c>
      <c r="H36" s="9">
        <v>0</v>
      </c>
      <c r="I36" s="9">
        <v>1.7</v>
      </c>
      <c r="K36" s="20">
        <v>17</v>
      </c>
      <c r="L36" s="80">
        <v>40</v>
      </c>
      <c r="M36" s="80">
        <f t="shared" si="5"/>
        <v>48.355000000000025</v>
      </c>
      <c r="N36" s="80">
        <f t="shared" si="3"/>
        <v>3.6300000000000003</v>
      </c>
      <c r="O36" s="20">
        <v>0.5</v>
      </c>
      <c r="P36" s="71"/>
      <c r="Q36" s="81">
        <f t="shared" si="4"/>
        <v>4.1775000000000126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22.1</v>
      </c>
      <c r="G37" s="73" t="s">
        <v>24</v>
      </c>
      <c r="H37" s="9">
        <v>0</v>
      </c>
      <c r="I37" s="9">
        <v>2.1</v>
      </c>
      <c r="K37" s="20">
        <v>17.5</v>
      </c>
      <c r="L37" s="12">
        <v>40</v>
      </c>
      <c r="M37" s="20">
        <f t="shared" si="5"/>
        <v>46.540000000000028</v>
      </c>
      <c r="N37" s="20">
        <f t="shared" si="3"/>
        <v>3.6300000000000003</v>
      </c>
      <c r="O37" s="20">
        <v>0.5</v>
      </c>
      <c r="P37" s="71"/>
      <c r="Q37" s="11">
        <f t="shared" si="4"/>
        <v>3.2700000000000138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20">
        <v>0</v>
      </c>
      <c r="G38" s="20"/>
      <c r="K38" s="20">
        <v>18</v>
      </c>
      <c r="L38" s="12">
        <v>40</v>
      </c>
      <c r="M38" s="20">
        <f t="shared" si="5"/>
        <v>44.560000000000031</v>
      </c>
      <c r="N38" s="20">
        <f>+N35+0.33</f>
        <v>3.9600000000000004</v>
      </c>
      <c r="O38" s="20">
        <v>0.5</v>
      </c>
      <c r="P38" s="71"/>
      <c r="Q38" s="11">
        <f t="shared" si="4"/>
        <v>2.2800000000000153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5"/>
        <v>40.60000000000003</v>
      </c>
      <c r="N39" s="20">
        <f t="shared" si="3"/>
        <v>3.9600000000000004</v>
      </c>
      <c r="O39" s="20">
        <v>1</v>
      </c>
      <c r="P39" s="71"/>
      <c r="Q39" s="11">
        <f t="shared" si="4"/>
        <v>0.30000000000001492</v>
      </c>
      <c r="R39" s="20"/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5"/>
        <v>36.640000000000029</v>
      </c>
      <c r="N40" s="20">
        <f t="shared" si="3"/>
        <v>3.9600000000000004</v>
      </c>
      <c r="O40" s="20">
        <v>1</v>
      </c>
      <c r="P40" s="71"/>
      <c r="Q40" s="11">
        <f t="shared" si="4"/>
        <v>-1.6799999999999855</v>
      </c>
      <c r="R40" s="20"/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5"/>
        <v>32.35000000000003</v>
      </c>
      <c r="N41" s="20">
        <f>+N38+0.33</f>
        <v>4.29</v>
      </c>
      <c r="O41" s="20">
        <v>1</v>
      </c>
      <c r="P41" s="71"/>
      <c r="Q41" s="11">
        <f t="shared" si="4"/>
        <v>-3.8249999999999851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5"/>
        <v>28.060000000000031</v>
      </c>
      <c r="N42" s="20">
        <f t="shared" si="3"/>
        <v>4.29</v>
      </c>
      <c r="O42" s="20">
        <v>1</v>
      </c>
      <c r="P42" s="71"/>
      <c r="Q42" s="11">
        <f t="shared" si="4"/>
        <v>-5.9699999999999847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5"/>
        <v>23.770000000000032</v>
      </c>
      <c r="N43" s="20">
        <f t="shared" si="3"/>
        <v>4.29</v>
      </c>
      <c r="O43" s="20">
        <v>1</v>
      </c>
      <c r="P43" s="71"/>
      <c r="Q43" s="11">
        <f t="shared" si="4"/>
        <v>-8.1149999999999842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5"/>
        <v>19.150000000000031</v>
      </c>
      <c r="N44" s="20">
        <f>+N41+0.33</f>
        <v>4.62</v>
      </c>
      <c r="O44" s="20">
        <v>1</v>
      </c>
      <c r="P44" s="71"/>
      <c r="Q44" s="11">
        <f t="shared" si="4"/>
        <v>-10.424999999999985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5"/>
        <v>14.53000000000003</v>
      </c>
      <c r="N45" s="20">
        <f t="shared" si="3"/>
        <v>4.62</v>
      </c>
      <c r="O45" s="20">
        <v>1</v>
      </c>
      <c r="P45" s="71"/>
      <c r="Q45" s="11">
        <f t="shared" si="4"/>
        <v>-12.734999999999985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5"/>
        <v>9.9100000000000286</v>
      </c>
      <c r="N46" s="20">
        <f>+N43+0.33</f>
        <v>4.62</v>
      </c>
      <c r="O46" s="20">
        <v>1</v>
      </c>
      <c r="P46" s="71"/>
      <c r="Q46" s="11">
        <f t="shared" si="4"/>
        <v>-15.044999999999986</v>
      </c>
      <c r="R46" s="20"/>
    </row>
    <row r="47" spans="1:22" x14ac:dyDescent="0.25">
      <c r="K47" s="20">
        <v>22.5</v>
      </c>
      <c r="L47" s="12">
        <v>40</v>
      </c>
      <c r="M47" s="20">
        <f t="shared" si="5"/>
        <v>4.9600000000000284</v>
      </c>
      <c r="N47" s="20">
        <f t="shared" si="3"/>
        <v>4.95</v>
      </c>
      <c r="O47" s="20">
        <v>1</v>
      </c>
      <c r="P47" s="71"/>
      <c r="Q47" s="11">
        <f t="shared" si="4"/>
        <v>-17.519999999999985</v>
      </c>
      <c r="R47" s="20"/>
    </row>
    <row r="48" spans="1:22" x14ac:dyDescent="0.25">
      <c r="K48" s="20">
        <v>23</v>
      </c>
      <c r="L48" s="12">
        <v>40</v>
      </c>
      <c r="M48" s="20">
        <f t="shared" si="5"/>
        <v>1.0000000000028209E-2</v>
      </c>
      <c r="N48" s="20">
        <f t="shared" si="3"/>
        <v>4.95</v>
      </c>
      <c r="O48" s="20">
        <v>1</v>
      </c>
      <c r="P48" s="71"/>
      <c r="Q48" s="11">
        <f t="shared" si="4"/>
        <v>-19.994999999999987</v>
      </c>
      <c r="R48" s="20"/>
    </row>
    <row r="49" spans="11:18" x14ac:dyDescent="0.25">
      <c r="K49" s="20">
        <v>23.5</v>
      </c>
      <c r="L49" s="12">
        <v>40</v>
      </c>
      <c r="M49" s="20">
        <f t="shared" si="5"/>
        <v>-4.939999999999972</v>
      </c>
      <c r="N49" s="20">
        <f>+N46+0.33</f>
        <v>4.95</v>
      </c>
      <c r="O49" s="20">
        <v>1</v>
      </c>
      <c r="P49" s="71"/>
      <c r="Q49" s="11">
        <f t="shared" si="4"/>
        <v>-22.469999999999985</v>
      </c>
      <c r="R49" s="20"/>
    </row>
    <row r="50" spans="11:18" x14ac:dyDescent="0.25">
      <c r="K50" s="20">
        <v>24</v>
      </c>
      <c r="L50" s="12">
        <v>40</v>
      </c>
      <c r="M50" s="20">
        <f t="shared" si="5"/>
        <v>-10.219999999999972</v>
      </c>
      <c r="N50" s="20">
        <f t="shared" si="3"/>
        <v>5.28</v>
      </c>
      <c r="O50" s="20">
        <v>1</v>
      </c>
      <c r="P50" s="71"/>
      <c r="Q50" s="11">
        <f t="shared" si="4"/>
        <v>-25.109999999999985</v>
      </c>
      <c r="R50" s="20"/>
    </row>
    <row r="51" spans="11:18" x14ac:dyDescent="0.25">
      <c r="K51" s="20">
        <v>24.5</v>
      </c>
      <c r="L51" s="12">
        <v>40</v>
      </c>
      <c r="M51" s="20">
        <f t="shared" si="5"/>
        <v>-15.499999999999972</v>
      </c>
      <c r="N51" s="20">
        <f t="shared" si="3"/>
        <v>5.28</v>
      </c>
      <c r="O51" s="20">
        <v>1</v>
      </c>
      <c r="P51" s="71"/>
      <c r="Q51" s="11">
        <f t="shared" si="4"/>
        <v>-27.749999999999986</v>
      </c>
      <c r="R51" s="20"/>
    </row>
    <row r="52" spans="11:18" x14ac:dyDescent="0.25">
      <c r="K52" s="20">
        <v>25</v>
      </c>
      <c r="L52" s="12">
        <v>40</v>
      </c>
      <c r="M52" s="20">
        <f t="shared" si="5"/>
        <v>-20.779999999999973</v>
      </c>
      <c r="N52" s="20">
        <f>+N49+0.33</f>
        <v>5.28</v>
      </c>
      <c r="O52" s="20">
        <v>1</v>
      </c>
      <c r="P52" s="71"/>
      <c r="Q52" s="11">
        <f t="shared" si="4"/>
        <v>-30.389999999999986</v>
      </c>
      <c r="R52" s="20"/>
    </row>
    <row r="53" spans="11:18" x14ac:dyDescent="0.25">
      <c r="K53" s="20">
        <v>25.5</v>
      </c>
      <c r="L53" s="12">
        <v>40</v>
      </c>
      <c r="M53" s="20">
        <f t="shared" si="5"/>
        <v>-26.389999999999972</v>
      </c>
      <c r="N53" s="20">
        <f t="shared" si="3"/>
        <v>5.61</v>
      </c>
      <c r="O53" s="20">
        <v>1</v>
      </c>
      <c r="P53" s="71"/>
      <c r="Q53" s="11">
        <f t="shared" si="4"/>
        <v>-33.194999999999986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5"/>
        <v>-31.999999999999972</v>
      </c>
      <c r="N54" s="20">
        <f t="shared" si="3"/>
        <v>5.61</v>
      </c>
      <c r="O54" s="20">
        <v>1</v>
      </c>
      <c r="P54" s="71"/>
      <c r="Q54" s="11">
        <f t="shared" si="4"/>
        <v>-35.999999999999986</v>
      </c>
      <c r="R54" s="20"/>
    </row>
    <row r="55" spans="11:18" x14ac:dyDescent="0.25">
      <c r="K55" s="20">
        <f t="shared" ref="K55:K64" si="6">+K54+0.5</f>
        <v>26.5</v>
      </c>
      <c r="L55" s="12">
        <v>40</v>
      </c>
      <c r="M55" s="20">
        <f t="shared" si="5"/>
        <v>-37.609999999999971</v>
      </c>
      <c r="N55" s="20">
        <f>+N52+0.33</f>
        <v>5.61</v>
      </c>
      <c r="O55" s="20">
        <v>1</v>
      </c>
      <c r="P55" s="71"/>
      <c r="Q55" s="11">
        <f t="shared" si="4"/>
        <v>-38.804999999999986</v>
      </c>
      <c r="R55" s="20"/>
    </row>
    <row r="56" spans="11:18" x14ac:dyDescent="0.25">
      <c r="K56" s="20">
        <f t="shared" si="6"/>
        <v>27</v>
      </c>
      <c r="L56" s="12">
        <v>40</v>
      </c>
      <c r="M56" s="20">
        <f t="shared" si="5"/>
        <v>-43.549999999999969</v>
      </c>
      <c r="N56" s="20">
        <f t="shared" si="3"/>
        <v>5.94</v>
      </c>
      <c r="O56" s="20">
        <v>1</v>
      </c>
      <c r="P56" s="5"/>
      <c r="Q56" s="11">
        <f t="shared" si="4"/>
        <v>-41.774999999999984</v>
      </c>
      <c r="R56" s="20"/>
    </row>
    <row r="57" spans="11:18" x14ac:dyDescent="0.25">
      <c r="K57" s="20">
        <f t="shared" si="6"/>
        <v>27.5</v>
      </c>
      <c r="L57" s="12">
        <v>40</v>
      </c>
      <c r="M57" s="20">
        <f t="shared" si="5"/>
        <v>-49.489999999999966</v>
      </c>
      <c r="N57" s="20">
        <f t="shared" si="3"/>
        <v>5.94</v>
      </c>
      <c r="O57" s="20">
        <v>1</v>
      </c>
      <c r="P57" s="5"/>
      <c r="Q57" s="11">
        <f t="shared" si="4"/>
        <v>-44.744999999999983</v>
      </c>
      <c r="R57" s="20"/>
    </row>
    <row r="58" spans="11:18" x14ac:dyDescent="0.25">
      <c r="K58" s="20">
        <f t="shared" si="6"/>
        <v>28</v>
      </c>
      <c r="L58" s="12">
        <v>40</v>
      </c>
      <c r="M58" s="20">
        <f t="shared" si="5"/>
        <v>-55.429999999999964</v>
      </c>
      <c r="N58" s="20">
        <f>+N55+0.33</f>
        <v>5.94</v>
      </c>
      <c r="O58" s="20">
        <v>1</v>
      </c>
      <c r="P58" s="5"/>
      <c r="Q58" s="11">
        <f t="shared" si="4"/>
        <v>-47.714999999999982</v>
      </c>
      <c r="R58" s="20"/>
    </row>
    <row r="59" spans="11:18" x14ac:dyDescent="0.25">
      <c r="K59" s="20">
        <f t="shared" si="6"/>
        <v>28.5</v>
      </c>
      <c r="L59" s="12">
        <v>40</v>
      </c>
      <c r="M59" s="20">
        <f t="shared" si="5"/>
        <v>-61.699999999999967</v>
      </c>
      <c r="N59" s="20">
        <f t="shared" si="3"/>
        <v>6.2700000000000005</v>
      </c>
      <c r="O59" s="20">
        <v>1</v>
      </c>
      <c r="P59" s="5"/>
      <c r="Q59" s="11">
        <f t="shared" si="4"/>
        <v>-50.84999999999998</v>
      </c>
      <c r="R59" s="20"/>
    </row>
    <row r="60" spans="11:18" x14ac:dyDescent="0.25">
      <c r="K60" s="20">
        <f t="shared" si="6"/>
        <v>29</v>
      </c>
      <c r="L60" s="12">
        <v>40</v>
      </c>
      <c r="M60" s="20">
        <f t="shared" si="5"/>
        <v>-63.699999999999967</v>
      </c>
      <c r="N60" s="20">
        <v>2</v>
      </c>
      <c r="O60" s="20">
        <v>1</v>
      </c>
      <c r="P60" s="5"/>
      <c r="Q60" s="11">
        <f t="shared" si="4"/>
        <v>-51.84999999999998</v>
      </c>
      <c r="R60" s="20"/>
    </row>
    <row r="61" spans="11:18" x14ac:dyDescent="0.25">
      <c r="K61" s="20">
        <f t="shared" si="6"/>
        <v>29.5</v>
      </c>
      <c r="L61" s="12">
        <v>40</v>
      </c>
      <c r="M61" s="20">
        <f t="shared" si="5"/>
        <v>-65.69999999999996</v>
      </c>
      <c r="N61" s="20">
        <v>2</v>
      </c>
      <c r="O61" s="20">
        <v>1</v>
      </c>
      <c r="P61" s="5"/>
      <c r="Q61" s="11">
        <f t="shared" si="4"/>
        <v>-52.84999999999998</v>
      </c>
      <c r="R61" s="20"/>
    </row>
    <row r="62" spans="11:18" x14ac:dyDescent="0.25">
      <c r="K62" s="20">
        <f t="shared" si="6"/>
        <v>30</v>
      </c>
      <c r="L62" s="12">
        <v>40</v>
      </c>
      <c r="M62" s="20">
        <f t="shared" si="5"/>
        <v>-67.69999999999996</v>
      </c>
      <c r="N62" s="20">
        <v>2</v>
      </c>
      <c r="O62" s="20">
        <v>1</v>
      </c>
      <c r="P62" s="5"/>
      <c r="Q62" s="11">
        <f t="shared" si="4"/>
        <v>-53.84999999999998</v>
      </c>
      <c r="R62" s="20"/>
    </row>
    <row r="63" spans="11:18" x14ac:dyDescent="0.25">
      <c r="K63" s="20">
        <f t="shared" si="6"/>
        <v>30.5</v>
      </c>
      <c r="L63" s="12">
        <v>40</v>
      </c>
      <c r="M63" s="20">
        <f t="shared" si="5"/>
        <v>-69.69999999999996</v>
      </c>
      <c r="N63" s="20">
        <v>2</v>
      </c>
      <c r="O63" s="20">
        <v>1</v>
      </c>
      <c r="P63" s="5"/>
      <c r="Q63" s="11">
        <f t="shared" si="4"/>
        <v>-54.84999999999998</v>
      </c>
      <c r="R63" s="20"/>
    </row>
    <row r="64" spans="11:18" x14ac:dyDescent="0.25">
      <c r="K64" s="20">
        <f t="shared" si="6"/>
        <v>31</v>
      </c>
      <c r="L64" s="12">
        <v>40</v>
      </c>
      <c r="M64" s="20">
        <f t="shared" si="5"/>
        <v>-71.69999999999996</v>
      </c>
      <c r="N64" s="20">
        <v>2</v>
      </c>
      <c r="O64" s="20">
        <v>1</v>
      </c>
      <c r="P64" s="5"/>
      <c r="Q64" s="11">
        <f t="shared" si="4"/>
        <v>-55.84999999999998</v>
      </c>
      <c r="R64" s="20"/>
    </row>
    <row r="65" spans="16:18" x14ac:dyDescent="0.25">
      <c r="P65" s="20">
        <v>1</v>
      </c>
      <c r="Q65" s="20">
        <v>0</v>
      </c>
      <c r="R65" s="20"/>
    </row>
    <row r="66" spans="16:18" x14ac:dyDescent="0.25">
      <c r="P66" s="20">
        <v>1</v>
      </c>
      <c r="Q66" s="20">
        <v>0</v>
      </c>
      <c r="R66" s="20"/>
    </row>
    <row r="67" spans="16:18" x14ac:dyDescent="0.25">
      <c r="P67" s="20">
        <v>1</v>
      </c>
      <c r="Q67" s="20">
        <v>0</v>
      </c>
      <c r="R67" s="20"/>
    </row>
    <row r="68" spans="16:18" x14ac:dyDescent="0.25">
      <c r="P68" s="20">
        <v>1</v>
      </c>
      <c r="Q68" s="20">
        <v>0</v>
      </c>
      <c r="R68" s="20"/>
    </row>
    <row r="69" spans="16:18" x14ac:dyDescent="0.25">
      <c r="P69" s="20">
        <v>1</v>
      </c>
      <c r="Q69" s="20">
        <v>0</v>
      </c>
      <c r="R69" s="20"/>
    </row>
    <row r="70" spans="16:18" x14ac:dyDescent="0.25">
      <c r="P70" s="20">
        <v>1</v>
      </c>
      <c r="Q70" s="20">
        <v>0</v>
      </c>
      <c r="R70" s="20"/>
    </row>
    <row r="71" spans="16:18" x14ac:dyDescent="0.25">
      <c r="P71" s="20">
        <v>1</v>
      </c>
      <c r="Q71" s="20">
        <v>0</v>
      </c>
      <c r="R71" s="20"/>
    </row>
    <row r="72" spans="16:18" x14ac:dyDescent="0.25">
      <c r="P72" s="20">
        <v>1</v>
      </c>
      <c r="Q72" s="20">
        <v>0</v>
      </c>
      <c r="R72" s="20"/>
    </row>
    <row r="73" spans="16:18" x14ac:dyDescent="0.25">
      <c r="P73" s="20">
        <v>1</v>
      </c>
      <c r="Q73" s="20">
        <v>0</v>
      </c>
      <c r="R73" s="20"/>
    </row>
    <row r="74" spans="16:18" x14ac:dyDescent="0.25">
      <c r="P74" s="20">
        <v>1</v>
      </c>
      <c r="Q74" s="20">
        <v>0</v>
      </c>
      <c r="R74" s="20"/>
    </row>
    <row r="75" spans="16:18" x14ac:dyDescent="0.25">
      <c r="P75" s="20">
        <v>1</v>
      </c>
      <c r="Q75" s="20">
        <v>0</v>
      </c>
      <c r="R75" s="20"/>
    </row>
    <row r="76" spans="16:18" x14ac:dyDescent="0.25">
      <c r="P76" s="20">
        <v>1</v>
      </c>
      <c r="Q76" s="20">
        <v>0</v>
      </c>
      <c r="R76" s="20"/>
    </row>
    <row r="77" spans="16:18" x14ac:dyDescent="0.25">
      <c r="P77" s="20">
        <v>1</v>
      </c>
      <c r="Q77" s="20">
        <v>0</v>
      </c>
      <c r="R77" s="20"/>
    </row>
    <row r="78" spans="16:18" x14ac:dyDescent="0.25">
      <c r="P78" s="20">
        <v>1</v>
      </c>
      <c r="Q78" s="20">
        <v>0</v>
      </c>
      <c r="R78" s="20"/>
    </row>
    <row r="79" spans="16:18" x14ac:dyDescent="0.25">
      <c r="P79" s="20">
        <v>1</v>
      </c>
      <c r="Q79" s="20">
        <v>0</v>
      </c>
      <c r="R79" s="20"/>
    </row>
    <row r="80" spans="16:18" x14ac:dyDescent="0.25">
      <c r="P80" s="20">
        <v>1</v>
      </c>
      <c r="Q80" s="20">
        <v>0</v>
      </c>
      <c r="R80" s="20"/>
    </row>
    <row r="81" spans="16:18" x14ac:dyDescent="0.25">
      <c r="P81" s="20">
        <v>1</v>
      </c>
      <c r="Q81" s="20">
        <v>0</v>
      </c>
      <c r="R81" s="20"/>
    </row>
    <row r="82" spans="16:18" x14ac:dyDescent="0.25">
      <c r="P82" s="20">
        <v>1</v>
      </c>
      <c r="Q82" s="20">
        <v>0</v>
      </c>
      <c r="R82" s="20"/>
    </row>
    <row r="83" spans="16:18" x14ac:dyDescent="0.25">
      <c r="P83" s="20">
        <v>1</v>
      </c>
      <c r="Q83" s="20">
        <v>0</v>
      </c>
      <c r="R83" s="20"/>
    </row>
    <row r="84" spans="16:18" x14ac:dyDescent="0.25">
      <c r="P84" s="20"/>
      <c r="R84" s="20"/>
    </row>
    <row r="85" spans="16:18" x14ac:dyDescent="0.25">
      <c r="P85" s="20"/>
      <c r="R85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90" zoomScaleNormal="90" workbookViewId="0">
      <selection activeCell="A2" sqref="A2:A41"/>
    </sheetView>
  </sheetViews>
  <sheetFormatPr defaultRowHeight="15" x14ac:dyDescent="0.25"/>
  <cols>
    <col min="1" max="1" width="35.85546875" style="2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7.5703125" style="20" customWidth="1"/>
    <col min="7" max="7" width="4.85546875" style="13" customWidth="1"/>
    <col min="8" max="9" width="6" style="20" customWidth="1"/>
    <col min="10" max="10" width="2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85546875" style="20" customWidth="1"/>
    <col min="15" max="15" width="5.140625" style="20" customWidth="1"/>
    <col min="16" max="17" width="6.42578125" style="20" customWidth="1"/>
    <col min="18" max="18" width="6.42578125" style="11" customWidth="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25</v>
      </c>
      <c r="H1" s="2" t="s">
        <v>27</v>
      </c>
      <c r="I1" s="2" t="s">
        <v>131</v>
      </c>
      <c r="K1" s="20" t="s">
        <v>0</v>
      </c>
      <c r="L1" s="12" t="s">
        <v>129</v>
      </c>
      <c r="M1" s="20" t="s">
        <v>136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9">
        <v>145.5</v>
      </c>
      <c r="G2" s="73" t="s">
        <v>24</v>
      </c>
      <c r="H2" s="9">
        <v>6</v>
      </c>
      <c r="I2" s="9">
        <v>2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9">
        <v>254.7</v>
      </c>
      <c r="G3" s="73" t="s">
        <v>24</v>
      </c>
      <c r="H3" s="9">
        <v>19</v>
      </c>
      <c r="I3" s="9">
        <v>4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289</v>
      </c>
      <c r="G4" s="73" t="s">
        <v>24</v>
      </c>
      <c r="H4" s="9">
        <v>26</v>
      </c>
      <c r="I4" s="9">
        <v>4.8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9">
        <v>334.4</v>
      </c>
      <c r="G5" s="73" t="s">
        <v>24</v>
      </c>
      <c r="H5" s="9">
        <v>57</v>
      </c>
      <c r="I5" s="9">
        <v>8.6999999999999993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315</v>
      </c>
      <c r="G10" s="73" t="s">
        <v>24</v>
      </c>
      <c r="H10" s="9">
        <v>33</v>
      </c>
      <c r="I10" s="9">
        <v>5.8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1"/>
      <c r="Q11" s="11">
        <f t="shared" si="0"/>
        <v>0</v>
      </c>
      <c r="R11" s="20"/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1"/>
      <c r="Q12" s="11">
        <f t="shared" si="0"/>
        <v>0</v>
      </c>
      <c r="R12" s="20"/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1"/>
      <c r="Q13" s="11">
        <f t="shared" si="0"/>
        <v>0</v>
      </c>
      <c r="R13" s="20"/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  <c r="R14" s="20"/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  <c r="R15" s="20"/>
    </row>
    <row r="16" spans="1:18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  <c r="R16" s="20">
        <v>0.5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  <c r="R17" s="20">
        <v>0.5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  <c r="R18" s="20">
        <v>0.5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  <c r="R19" s="20">
        <v>0.5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  <c r="R20" s="20">
        <v>0.5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  <c r="R21" s="20">
        <v>0.5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  <c r="R22" s="20">
        <v>0.5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20">
        <v>0</v>
      </c>
      <c r="G23" s="20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  <c r="R23" s="20">
        <v>0.5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  <c r="R24" s="20">
        <v>0.5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  <c r="R25" s="20">
        <v>0.5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  <c r="R26" s="20"/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  <c r="R27" s="20"/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  <c r="R28" s="20"/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20">
        <v>0</v>
      </c>
      <c r="G29" s="20"/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  <c r="R29" s="20">
        <v>0.5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20">
        <v>0</v>
      </c>
      <c r="G30" s="5"/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20">
        <v>0</v>
      </c>
      <c r="G31" s="20"/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1"/>
      <c r="Q31" s="11">
        <f t="shared" si="0"/>
        <v>0</v>
      </c>
      <c r="R31" s="20">
        <v>0.5</v>
      </c>
      <c r="T31" s="20" t="s">
        <v>38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20">
        <v>0</v>
      </c>
      <c r="G32" s="20"/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1"/>
      <c r="Q32" s="11">
        <f t="shared" si="0"/>
        <v>0</v>
      </c>
      <c r="R32" s="20">
        <v>0.5</v>
      </c>
      <c r="T32" s="20" t="s">
        <v>39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1"/>
      <c r="Q33" s="11">
        <f t="shared" si="0"/>
        <v>0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9">
        <v>297.7</v>
      </c>
      <c r="G34" s="73" t="s">
        <v>24</v>
      </c>
      <c r="H34" s="9">
        <v>28</v>
      </c>
      <c r="I34" s="9">
        <v>5.2</v>
      </c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1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331.7</v>
      </c>
      <c r="G35" s="73" t="s">
        <v>24</v>
      </c>
      <c r="H35" s="9">
        <v>42</v>
      </c>
      <c r="I35" s="9">
        <v>6.8</v>
      </c>
      <c r="K35" s="20">
        <v>16.5</v>
      </c>
      <c r="L35" s="12">
        <f t="shared" si="1"/>
        <v>41.920000000000023</v>
      </c>
      <c r="M35" s="20">
        <f t="shared" ref="M35:M64" si="5">+M34+P35-N35*O35</f>
        <v>41.920000000000023</v>
      </c>
      <c r="N35" s="20">
        <f>+N32+0.33</f>
        <v>3.6300000000000003</v>
      </c>
      <c r="O35" s="20">
        <v>1</v>
      </c>
      <c r="P35" s="71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9">
        <v>289</v>
      </c>
      <c r="G36" s="73" t="s">
        <v>24</v>
      </c>
      <c r="H36" s="9">
        <v>24</v>
      </c>
      <c r="I36" s="9">
        <v>4.8</v>
      </c>
      <c r="K36" s="20">
        <v>17</v>
      </c>
      <c r="L36" s="80">
        <v>40</v>
      </c>
      <c r="M36" s="80">
        <f t="shared" si="5"/>
        <v>38.29000000000002</v>
      </c>
      <c r="N36" s="80">
        <f t="shared" si="3"/>
        <v>3.6300000000000003</v>
      </c>
      <c r="O36" s="20">
        <v>1</v>
      </c>
      <c r="P36" s="71"/>
      <c r="Q36" s="81">
        <f t="shared" si="4"/>
        <v>-0.85499999999998977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334.5</v>
      </c>
      <c r="G37" s="73" t="s">
        <v>24</v>
      </c>
      <c r="H37" s="9">
        <v>45</v>
      </c>
      <c r="I37" s="9">
        <v>7.2</v>
      </c>
      <c r="K37" s="20">
        <v>17.5</v>
      </c>
      <c r="L37" s="12">
        <v>40</v>
      </c>
      <c r="M37" s="20">
        <f t="shared" si="5"/>
        <v>99.975000000000023</v>
      </c>
      <c r="N37" s="20">
        <f t="shared" si="3"/>
        <v>3.6300000000000003</v>
      </c>
      <c r="O37" s="20">
        <v>0.5</v>
      </c>
      <c r="P37" s="71">
        <v>63.5</v>
      </c>
      <c r="Q37" s="11">
        <f t="shared" si="4"/>
        <v>29.987500000000011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20">
        <v>324.3</v>
      </c>
      <c r="G38" s="5" t="s">
        <v>24</v>
      </c>
      <c r="H38" s="20">
        <v>65</v>
      </c>
      <c r="I38" s="9">
        <v>9.4</v>
      </c>
      <c r="K38" s="20">
        <v>18</v>
      </c>
      <c r="L38" s="12">
        <v>40</v>
      </c>
      <c r="M38" s="20">
        <f t="shared" si="5"/>
        <v>97.995000000000019</v>
      </c>
      <c r="N38" s="20">
        <f>+N35+0.33</f>
        <v>3.9600000000000004</v>
      </c>
      <c r="O38" s="20">
        <v>0.5</v>
      </c>
      <c r="P38" s="71"/>
      <c r="Q38" s="11">
        <f t="shared" si="4"/>
        <v>28.997500000000009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5"/>
        <v>96.015000000000015</v>
      </c>
      <c r="N39" s="20">
        <f t="shared" si="3"/>
        <v>3.9600000000000004</v>
      </c>
      <c r="O39" s="20">
        <v>0.5</v>
      </c>
      <c r="P39" s="71"/>
      <c r="Q39" s="11">
        <f t="shared" si="4"/>
        <v>28.007500000000007</v>
      </c>
      <c r="R39" s="20"/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5"/>
        <v>94.035000000000011</v>
      </c>
      <c r="N40" s="20">
        <f t="shared" si="3"/>
        <v>3.9600000000000004</v>
      </c>
      <c r="O40" s="20">
        <v>0.5</v>
      </c>
      <c r="P40" s="71"/>
      <c r="Q40" s="11">
        <f t="shared" si="4"/>
        <v>27.017500000000005</v>
      </c>
      <c r="R40" s="20"/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5"/>
        <v>91.890000000000015</v>
      </c>
      <c r="N41" s="20">
        <f>+N38+0.33</f>
        <v>4.29</v>
      </c>
      <c r="O41" s="20">
        <v>0.5</v>
      </c>
      <c r="P41" s="71"/>
      <c r="Q41" s="11">
        <f t="shared" si="4"/>
        <v>25.945000000000007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5"/>
        <v>89.745000000000019</v>
      </c>
      <c r="N42" s="20">
        <f t="shared" si="3"/>
        <v>4.29</v>
      </c>
      <c r="O42" s="20">
        <v>0.5</v>
      </c>
      <c r="P42" s="71"/>
      <c r="Q42" s="11">
        <f t="shared" si="4"/>
        <v>24.872500000000009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5"/>
        <v>87.600000000000023</v>
      </c>
      <c r="N43" s="20">
        <f t="shared" si="3"/>
        <v>4.29</v>
      </c>
      <c r="O43" s="20">
        <v>0.5</v>
      </c>
      <c r="P43" s="71"/>
      <c r="Q43" s="11">
        <f t="shared" si="4"/>
        <v>23.800000000000011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5"/>
        <v>85.29000000000002</v>
      </c>
      <c r="N44" s="20">
        <f>+N41+0.33</f>
        <v>4.62</v>
      </c>
      <c r="O44" s="20">
        <v>0.5</v>
      </c>
      <c r="P44" s="71"/>
      <c r="Q44" s="11">
        <f t="shared" si="4"/>
        <v>22.64500000000001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5"/>
        <v>82.980000000000018</v>
      </c>
      <c r="N45" s="20">
        <f t="shared" si="3"/>
        <v>4.62</v>
      </c>
      <c r="O45" s="20">
        <v>0.5</v>
      </c>
      <c r="P45" s="71"/>
      <c r="Q45" s="11">
        <f t="shared" si="4"/>
        <v>21.490000000000009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5"/>
        <v>80.670000000000016</v>
      </c>
      <c r="N46" s="20">
        <f>+N43+0.33</f>
        <v>4.62</v>
      </c>
      <c r="O46" s="20">
        <v>0.5</v>
      </c>
      <c r="P46" s="71"/>
      <c r="Q46" s="11">
        <f t="shared" si="4"/>
        <v>20.335000000000008</v>
      </c>
      <c r="R46" s="20"/>
    </row>
    <row r="47" spans="1:22" x14ac:dyDescent="0.25">
      <c r="K47" s="20">
        <v>22.5</v>
      </c>
      <c r="L47" s="12">
        <v>40</v>
      </c>
      <c r="M47" s="20">
        <f t="shared" si="5"/>
        <v>75.720000000000013</v>
      </c>
      <c r="N47" s="20">
        <f t="shared" si="3"/>
        <v>4.95</v>
      </c>
      <c r="O47" s="20">
        <v>1</v>
      </c>
      <c r="P47" s="71"/>
      <c r="Q47" s="11">
        <f t="shared" si="4"/>
        <v>17.860000000000007</v>
      </c>
      <c r="R47" s="20"/>
    </row>
    <row r="48" spans="1:22" x14ac:dyDescent="0.25">
      <c r="K48" s="20">
        <v>23</v>
      </c>
      <c r="L48" s="12">
        <v>40</v>
      </c>
      <c r="M48" s="20">
        <f t="shared" si="5"/>
        <v>70.77000000000001</v>
      </c>
      <c r="N48" s="20">
        <f t="shared" si="3"/>
        <v>4.95</v>
      </c>
      <c r="O48" s="20">
        <v>1</v>
      </c>
      <c r="P48" s="71"/>
      <c r="Q48" s="11">
        <f t="shared" si="4"/>
        <v>15.385000000000005</v>
      </c>
      <c r="R48" s="20"/>
    </row>
    <row r="49" spans="11:18" x14ac:dyDescent="0.25">
      <c r="K49" s="20">
        <v>23.5</v>
      </c>
      <c r="L49" s="12">
        <v>40</v>
      </c>
      <c r="M49" s="20">
        <f t="shared" si="5"/>
        <v>65.820000000000007</v>
      </c>
      <c r="N49" s="20">
        <f>+N46+0.33</f>
        <v>4.95</v>
      </c>
      <c r="O49" s="20">
        <v>1</v>
      </c>
      <c r="P49" s="71"/>
      <c r="Q49" s="11">
        <f t="shared" si="4"/>
        <v>12.910000000000004</v>
      </c>
      <c r="R49" s="20"/>
    </row>
    <row r="50" spans="11:18" x14ac:dyDescent="0.25">
      <c r="K50" s="20">
        <v>24</v>
      </c>
      <c r="L50" s="12">
        <v>40</v>
      </c>
      <c r="M50" s="20">
        <f t="shared" si="5"/>
        <v>60.540000000000006</v>
      </c>
      <c r="N50" s="20">
        <f t="shared" si="3"/>
        <v>5.28</v>
      </c>
      <c r="O50" s="20">
        <v>1</v>
      </c>
      <c r="P50" s="71"/>
      <c r="Q50" s="11">
        <f t="shared" si="4"/>
        <v>10.270000000000003</v>
      </c>
      <c r="R50" s="20"/>
    </row>
    <row r="51" spans="11:18" x14ac:dyDescent="0.25">
      <c r="K51" s="20">
        <v>24.5</v>
      </c>
      <c r="L51" s="12">
        <v>40</v>
      </c>
      <c r="M51" s="20">
        <f t="shared" si="5"/>
        <v>55.260000000000005</v>
      </c>
      <c r="N51" s="20">
        <f t="shared" si="3"/>
        <v>5.28</v>
      </c>
      <c r="O51" s="20">
        <v>1</v>
      </c>
      <c r="P51" s="71"/>
      <c r="Q51" s="11">
        <f t="shared" si="4"/>
        <v>7.6300000000000026</v>
      </c>
      <c r="R51" s="20"/>
    </row>
    <row r="52" spans="11:18" x14ac:dyDescent="0.25">
      <c r="K52" s="20">
        <v>25</v>
      </c>
      <c r="L52" s="12">
        <v>40</v>
      </c>
      <c r="M52" s="20">
        <f t="shared" si="5"/>
        <v>49.980000000000004</v>
      </c>
      <c r="N52" s="20">
        <f>+N49+0.33</f>
        <v>5.28</v>
      </c>
      <c r="O52" s="20">
        <v>1</v>
      </c>
      <c r="P52" s="71"/>
      <c r="Q52" s="11">
        <f t="shared" si="4"/>
        <v>4.990000000000002</v>
      </c>
      <c r="R52" s="20"/>
    </row>
    <row r="53" spans="11:18" x14ac:dyDescent="0.25">
      <c r="K53" s="20">
        <v>25.5</v>
      </c>
      <c r="L53" s="12">
        <v>40</v>
      </c>
      <c r="M53" s="20">
        <f t="shared" si="5"/>
        <v>44.370000000000005</v>
      </c>
      <c r="N53" s="20">
        <f t="shared" si="3"/>
        <v>5.61</v>
      </c>
      <c r="O53" s="20">
        <v>1</v>
      </c>
      <c r="P53" s="71"/>
      <c r="Q53" s="11">
        <f t="shared" si="4"/>
        <v>2.1850000000000023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5"/>
        <v>38.760000000000005</v>
      </c>
      <c r="N54" s="20">
        <f t="shared" si="3"/>
        <v>5.61</v>
      </c>
      <c r="O54" s="20">
        <v>1</v>
      </c>
      <c r="P54" s="71"/>
      <c r="Q54" s="11">
        <f t="shared" si="4"/>
        <v>-0.61999999999999744</v>
      </c>
      <c r="R54" s="20"/>
    </row>
    <row r="55" spans="11:18" x14ac:dyDescent="0.25">
      <c r="K55" s="20">
        <f t="shared" ref="K55:K64" si="6">+K54+0.5</f>
        <v>26.5</v>
      </c>
      <c r="L55" s="12">
        <v>40</v>
      </c>
      <c r="M55" s="20">
        <f t="shared" si="5"/>
        <v>33.150000000000006</v>
      </c>
      <c r="N55" s="20">
        <f>+N52+0.33</f>
        <v>5.61</v>
      </c>
      <c r="O55" s="20">
        <v>1</v>
      </c>
      <c r="P55" s="71"/>
      <c r="Q55" s="11">
        <f t="shared" si="4"/>
        <v>-3.4249999999999972</v>
      </c>
      <c r="R55" s="20"/>
    </row>
    <row r="56" spans="11:18" x14ac:dyDescent="0.25">
      <c r="K56" s="20">
        <f t="shared" si="6"/>
        <v>27</v>
      </c>
      <c r="L56" s="12">
        <v>40</v>
      </c>
      <c r="M56" s="20">
        <f t="shared" si="5"/>
        <v>27.210000000000004</v>
      </c>
      <c r="N56" s="20">
        <f t="shared" si="3"/>
        <v>5.94</v>
      </c>
      <c r="O56" s="20">
        <v>1</v>
      </c>
      <c r="P56" s="71"/>
      <c r="Q56" s="11">
        <f t="shared" si="4"/>
        <v>-6.3949999999999978</v>
      </c>
      <c r="R56" s="20"/>
    </row>
    <row r="57" spans="11:18" x14ac:dyDescent="0.25">
      <c r="K57" s="20">
        <f t="shared" si="6"/>
        <v>27.5</v>
      </c>
      <c r="L57" s="12">
        <v>40</v>
      </c>
      <c r="M57" s="20">
        <f t="shared" si="5"/>
        <v>21.270000000000003</v>
      </c>
      <c r="N57" s="20">
        <f t="shared" si="3"/>
        <v>5.94</v>
      </c>
      <c r="O57" s="20">
        <v>1</v>
      </c>
      <c r="P57" s="71"/>
      <c r="Q57" s="11">
        <f t="shared" si="4"/>
        <v>-9.3649999999999984</v>
      </c>
      <c r="R57" s="20"/>
    </row>
    <row r="58" spans="11:18" x14ac:dyDescent="0.25">
      <c r="K58" s="20">
        <f t="shared" si="6"/>
        <v>28</v>
      </c>
      <c r="L58" s="12">
        <v>40</v>
      </c>
      <c r="M58" s="20">
        <f t="shared" si="5"/>
        <v>15.330000000000002</v>
      </c>
      <c r="N58" s="20">
        <f>+N55+0.33</f>
        <v>5.94</v>
      </c>
      <c r="O58" s="20">
        <v>1</v>
      </c>
      <c r="P58" s="71"/>
      <c r="Q58" s="11">
        <f t="shared" si="4"/>
        <v>-12.334999999999999</v>
      </c>
      <c r="R58" s="20"/>
    </row>
    <row r="59" spans="11:18" x14ac:dyDescent="0.25">
      <c r="K59" s="20">
        <f t="shared" si="6"/>
        <v>28.5</v>
      </c>
      <c r="L59" s="12">
        <v>40</v>
      </c>
      <c r="M59" s="20">
        <f t="shared" si="5"/>
        <v>9.0600000000000023</v>
      </c>
      <c r="N59" s="20">
        <f t="shared" si="3"/>
        <v>6.2700000000000005</v>
      </c>
      <c r="O59" s="20">
        <v>1</v>
      </c>
      <c r="P59" s="71"/>
      <c r="Q59" s="11">
        <f t="shared" si="4"/>
        <v>-15.469999999999999</v>
      </c>
      <c r="R59" s="20"/>
    </row>
    <row r="60" spans="11:18" x14ac:dyDescent="0.25">
      <c r="K60" s="20">
        <f t="shared" si="6"/>
        <v>29</v>
      </c>
      <c r="L60" s="12">
        <v>40</v>
      </c>
      <c r="M60" s="20">
        <f t="shared" si="5"/>
        <v>7.0600000000000023</v>
      </c>
      <c r="N60" s="20">
        <v>2</v>
      </c>
      <c r="O60" s="20">
        <v>1</v>
      </c>
      <c r="P60" s="71"/>
      <c r="Q60" s="11">
        <f t="shared" si="4"/>
        <v>-16.47</v>
      </c>
      <c r="R60" s="20"/>
    </row>
    <row r="61" spans="11:18" x14ac:dyDescent="0.25">
      <c r="K61" s="20">
        <f t="shared" si="6"/>
        <v>29.5</v>
      </c>
      <c r="L61" s="12">
        <v>40</v>
      </c>
      <c r="M61" s="20">
        <f t="shared" si="5"/>
        <v>5.0600000000000023</v>
      </c>
      <c r="N61" s="20">
        <v>2</v>
      </c>
      <c r="O61" s="20">
        <v>1</v>
      </c>
      <c r="P61" s="5"/>
      <c r="Q61" s="11">
        <f t="shared" si="4"/>
        <v>-17.47</v>
      </c>
      <c r="R61" s="20"/>
    </row>
    <row r="62" spans="11:18" x14ac:dyDescent="0.25">
      <c r="K62" s="20">
        <f t="shared" si="6"/>
        <v>30</v>
      </c>
      <c r="L62" s="12">
        <v>40</v>
      </c>
      <c r="M62" s="20">
        <f t="shared" si="5"/>
        <v>3.0600000000000023</v>
      </c>
      <c r="N62" s="20">
        <v>2</v>
      </c>
      <c r="O62" s="20">
        <v>1</v>
      </c>
      <c r="P62" s="5"/>
      <c r="Q62" s="11">
        <f t="shared" si="4"/>
        <v>-18.47</v>
      </c>
      <c r="R62" s="20"/>
    </row>
    <row r="63" spans="11:18" x14ac:dyDescent="0.25">
      <c r="K63" s="20">
        <f t="shared" si="6"/>
        <v>30.5</v>
      </c>
      <c r="L63" s="12">
        <v>40</v>
      </c>
      <c r="M63" s="20">
        <f t="shared" si="5"/>
        <v>1.0600000000000023</v>
      </c>
      <c r="N63" s="20">
        <v>2</v>
      </c>
      <c r="O63" s="20">
        <v>1</v>
      </c>
      <c r="P63" s="5"/>
      <c r="Q63" s="11">
        <f t="shared" si="4"/>
        <v>-19.47</v>
      </c>
      <c r="R63" s="20"/>
    </row>
    <row r="64" spans="11:18" x14ac:dyDescent="0.25">
      <c r="K64" s="20">
        <f t="shared" si="6"/>
        <v>31</v>
      </c>
      <c r="L64" s="12">
        <v>40</v>
      </c>
      <c r="M64" s="20">
        <f t="shared" si="5"/>
        <v>-0.93999999999999773</v>
      </c>
      <c r="N64" s="20">
        <v>2</v>
      </c>
      <c r="O64" s="20">
        <v>1</v>
      </c>
      <c r="P64" s="5"/>
      <c r="Q64" s="11">
        <f t="shared" si="4"/>
        <v>-20.47</v>
      </c>
      <c r="R64" s="20"/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A2" zoomScale="90" zoomScaleNormal="90" workbookViewId="0">
      <selection activeCell="A2" sqref="A2:A41"/>
    </sheetView>
  </sheetViews>
  <sheetFormatPr defaultRowHeight="15" x14ac:dyDescent="0.25"/>
  <cols>
    <col min="1" max="1" width="35.85546875" style="20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5703125" style="20" customWidth="1"/>
    <col min="7" max="7" width="4.85546875" style="13" customWidth="1"/>
    <col min="8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7.28515625" style="20" customWidth="1"/>
    <col min="14" max="14" width="6.5703125" style="20" customWidth="1"/>
    <col min="15" max="15" width="6.42578125" style="20" customWidth="1"/>
    <col min="16" max="17" width="5.7109375" style="20" customWidth="1"/>
    <col min="18" max="18" width="9.140625" style="1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20</v>
      </c>
      <c r="H1" s="2" t="s">
        <v>27</v>
      </c>
      <c r="I1" s="2" t="s">
        <v>137</v>
      </c>
      <c r="K1" s="20" t="s">
        <v>0</v>
      </c>
      <c r="L1" s="12" t="s">
        <v>129</v>
      </c>
      <c r="M1" s="20" t="s">
        <v>138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9">
        <v>164.6</v>
      </c>
      <c r="G2" s="73" t="s">
        <v>24</v>
      </c>
      <c r="H2" s="16">
        <f t="shared" ref="H2:H5" si="0">100-E2</f>
        <v>6</v>
      </c>
      <c r="I2" s="9">
        <v>2.2999999999999998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1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9">
        <v>274.5</v>
      </c>
      <c r="G3" s="73" t="s">
        <v>24</v>
      </c>
      <c r="H3" s="16">
        <f t="shared" si="0"/>
        <v>19.340000000000003</v>
      </c>
      <c r="I3" s="9">
        <v>4.3</v>
      </c>
      <c r="K3" s="20">
        <v>0.5</v>
      </c>
      <c r="L3" s="12">
        <f t="shared" ref="L3:L35" si="2">+L2-N3</f>
        <v>100</v>
      </c>
      <c r="M3" s="20">
        <f t="shared" ref="M3:M34" si="3">+M2+P3-N3*O3</f>
        <v>100</v>
      </c>
      <c r="N3" s="20">
        <v>0</v>
      </c>
      <c r="O3" s="20">
        <v>1</v>
      </c>
      <c r="P3" s="5"/>
      <c r="Q3" s="11">
        <f t="shared" si="1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307.89999999999998</v>
      </c>
      <c r="G4" s="73" t="s">
        <v>24</v>
      </c>
      <c r="H4" s="16">
        <f t="shared" si="0"/>
        <v>26.349999999999994</v>
      </c>
      <c r="I4" s="9">
        <v>5.8</v>
      </c>
      <c r="K4" s="20">
        <v>1</v>
      </c>
      <c r="L4" s="12">
        <f t="shared" si="2"/>
        <v>100</v>
      </c>
      <c r="M4" s="20">
        <f t="shared" si="3"/>
        <v>100</v>
      </c>
      <c r="N4" s="20">
        <v>0</v>
      </c>
      <c r="O4" s="20">
        <v>1</v>
      </c>
      <c r="P4" s="5"/>
      <c r="Q4" s="11">
        <f t="shared" si="1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9">
        <v>351.8</v>
      </c>
      <c r="G5" s="73" t="s">
        <v>24</v>
      </c>
      <c r="H5" s="16">
        <f t="shared" si="0"/>
        <v>56.77</v>
      </c>
      <c r="I5" s="9">
        <v>9.1</v>
      </c>
      <c r="K5" s="20">
        <v>1.5</v>
      </c>
      <c r="L5" s="12">
        <f t="shared" si="2"/>
        <v>99.67</v>
      </c>
      <c r="M5" s="20">
        <f t="shared" si="3"/>
        <v>99.67</v>
      </c>
      <c r="N5" s="20">
        <f>+N2+0.33</f>
        <v>0.33</v>
      </c>
      <c r="O5" s="20">
        <v>1</v>
      </c>
      <c r="P5" s="5"/>
      <c r="Q5" s="11">
        <f t="shared" si="1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2"/>
        <v>99.34</v>
      </c>
      <c r="M6" s="20">
        <f t="shared" si="3"/>
        <v>99.34</v>
      </c>
      <c r="N6" s="20">
        <f t="shared" ref="N6:N59" si="4">+N3+0.33</f>
        <v>0.33</v>
      </c>
      <c r="O6" s="20">
        <v>1</v>
      </c>
      <c r="P6" s="5"/>
      <c r="Q6" s="11">
        <f t="shared" si="1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2"/>
        <v>99.01</v>
      </c>
      <c r="M7" s="20">
        <f t="shared" si="3"/>
        <v>99.01</v>
      </c>
      <c r="N7" s="20">
        <f t="shared" si="4"/>
        <v>0.33</v>
      </c>
      <c r="O7" s="20">
        <v>1</v>
      </c>
      <c r="P7" s="5"/>
      <c r="Q7" s="11">
        <f t="shared" si="1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2"/>
        <v>98.350000000000009</v>
      </c>
      <c r="M8" s="20">
        <f t="shared" si="3"/>
        <v>98.350000000000009</v>
      </c>
      <c r="N8" s="20">
        <f>+N5+0.33</f>
        <v>0.66</v>
      </c>
      <c r="O8" s="20">
        <v>1</v>
      </c>
      <c r="P8" s="5"/>
      <c r="Q8" s="11">
        <f t="shared" si="1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9">
        <v>285.7</v>
      </c>
      <c r="G9" s="73" t="s">
        <v>24</v>
      </c>
      <c r="H9" s="16">
        <f t="shared" ref="H9:H10" si="5">100-E9</f>
        <v>20.329999999999998</v>
      </c>
      <c r="I9" s="9">
        <v>4.7</v>
      </c>
      <c r="K9" s="20">
        <v>3.5</v>
      </c>
      <c r="L9" s="12">
        <f t="shared" si="2"/>
        <v>97.690000000000012</v>
      </c>
      <c r="M9" s="20">
        <f t="shared" si="3"/>
        <v>97.690000000000012</v>
      </c>
      <c r="N9" s="20">
        <f t="shared" si="4"/>
        <v>0.66</v>
      </c>
      <c r="O9" s="20">
        <v>1</v>
      </c>
      <c r="P9" s="5"/>
      <c r="Q9" s="11">
        <f t="shared" si="1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333.9</v>
      </c>
      <c r="G10" s="73" t="s">
        <v>24</v>
      </c>
      <c r="H10" s="16">
        <f t="shared" si="5"/>
        <v>32.77000000000001</v>
      </c>
      <c r="I10" s="9">
        <v>6.2</v>
      </c>
      <c r="K10" s="20">
        <v>4</v>
      </c>
      <c r="L10" s="12">
        <f t="shared" si="2"/>
        <v>97.030000000000015</v>
      </c>
      <c r="M10" s="20">
        <f t="shared" si="3"/>
        <v>97.030000000000015</v>
      </c>
      <c r="N10" s="20">
        <f t="shared" si="4"/>
        <v>0.66</v>
      </c>
      <c r="O10" s="20">
        <v>1</v>
      </c>
      <c r="P10" s="5"/>
      <c r="Q10" s="11">
        <f t="shared" si="1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2"/>
        <v>96.04000000000002</v>
      </c>
      <c r="M11" s="20">
        <f t="shared" si="3"/>
        <v>96.04000000000002</v>
      </c>
      <c r="N11" s="20">
        <f>+N8+0.33</f>
        <v>0.99</v>
      </c>
      <c r="O11" s="20">
        <v>1</v>
      </c>
      <c r="P11" s="71"/>
      <c r="Q11" s="11">
        <f t="shared" si="1"/>
        <v>0</v>
      </c>
      <c r="R11" s="20">
        <v>0.5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2"/>
        <v>95.050000000000026</v>
      </c>
      <c r="M12" s="20">
        <f t="shared" si="3"/>
        <v>95.050000000000026</v>
      </c>
      <c r="N12" s="20">
        <f t="shared" si="4"/>
        <v>0.99</v>
      </c>
      <c r="O12" s="20">
        <v>1</v>
      </c>
      <c r="P12" s="71"/>
      <c r="Q12" s="11">
        <f t="shared" si="1"/>
        <v>0</v>
      </c>
      <c r="R12" s="20">
        <v>0.5</v>
      </c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2"/>
        <v>94.060000000000031</v>
      </c>
      <c r="M13" s="20">
        <f t="shared" si="3"/>
        <v>94.060000000000031</v>
      </c>
      <c r="N13" s="20">
        <f t="shared" si="4"/>
        <v>0.99</v>
      </c>
      <c r="O13" s="20">
        <v>1</v>
      </c>
      <c r="P13" s="71"/>
      <c r="Q13" s="11">
        <f t="shared" si="1"/>
        <v>0</v>
      </c>
      <c r="R13" s="20"/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2"/>
        <v>92.740000000000038</v>
      </c>
      <c r="M14" s="20">
        <f t="shared" si="3"/>
        <v>92.740000000000038</v>
      </c>
      <c r="N14" s="20">
        <f>+N11+0.33</f>
        <v>1.32</v>
      </c>
      <c r="O14" s="20">
        <v>1</v>
      </c>
      <c r="P14" s="71"/>
      <c r="Q14" s="11">
        <f t="shared" si="1"/>
        <v>0</v>
      </c>
      <c r="R14" s="20"/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2"/>
        <v>91.420000000000044</v>
      </c>
      <c r="M15" s="20">
        <f t="shared" si="3"/>
        <v>91.420000000000044</v>
      </c>
      <c r="N15" s="20">
        <f t="shared" si="4"/>
        <v>1.32</v>
      </c>
      <c r="O15" s="20">
        <v>1</v>
      </c>
      <c r="P15" s="71"/>
      <c r="Q15" s="11">
        <f t="shared" si="1"/>
        <v>0</v>
      </c>
      <c r="R15" s="20"/>
    </row>
    <row r="16" spans="1:18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2"/>
        <v>90.100000000000051</v>
      </c>
      <c r="M16" s="20">
        <f t="shared" si="3"/>
        <v>90.100000000000051</v>
      </c>
      <c r="N16" s="20">
        <f t="shared" si="4"/>
        <v>1.32</v>
      </c>
      <c r="O16" s="20">
        <v>1</v>
      </c>
      <c r="P16" s="71"/>
      <c r="Q16" s="11">
        <f t="shared" si="1"/>
        <v>0</v>
      </c>
      <c r="R16" s="20"/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2"/>
        <v>88.450000000000045</v>
      </c>
      <c r="M17" s="20">
        <f t="shared" si="3"/>
        <v>88.450000000000045</v>
      </c>
      <c r="N17" s="20">
        <f>+N14+0.33</f>
        <v>1.6500000000000001</v>
      </c>
      <c r="O17" s="20">
        <v>1</v>
      </c>
      <c r="P17" s="71"/>
      <c r="Q17" s="11">
        <f t="shared" si="1"/>
        <v>0</v>
      </c>
      <c r="R17" s="20"/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2"/>
        <v>86.80000000000004</v>
      </c>
      <c r="M18" s="20">
        <f t="shared" si="3"/>
        <v>86.80000000000004</v>
      </c>
      <c r="N18" s="20">
        <f t="shared" si="4"/>
        <v>1.6500000000000001</v>
      </c>
      <c r="O18" s="20">
        <v>1</v>
      </c>
      <c r="P18" s="71"/>
      <c r="Q18" s="11">
        <f t="shared" si="1"/>
        <v>0</v>
      </c>
      <c r="R18" s="20"/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9">
        <v>307.89999999999998</v>
      </c>
      <c r="G19" s="73" t="s">
        <v>24</v>
      </c>
      <c r="H19" s="16">
        <f>100-E19</f>
        <v>26</v>
      </c>
      <c r="I19" s="9">
        <v>5.3</v>
      </c>
      <c r="K19" s="20">
        <v>8.5</v>
      </c>
      <c r="L19" s="12">
        <f t="shared" si="2"/>
        <v>85.150000000000034</v>
      </c>
      <c r="M19" s="20">
        <f t="shared" si="3"/>
        <v>85.150000000000034</v>
      </c>
      <c r="N19" s="20">
        <f t="shared" si="4"/>
        <v>1.6500000000000001</v>
      </c>
      <c r="O19" s="20">
        <v>1</v>
      </c>
      <c r="P19" s="71"/>
      <c r="Q19" s="11">
        <f t="shared" si="1"/>
        <v>0</v>
      </c>
      <c r="R19" s="20">
        <v>0.5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9">
        <v>350.5</v>
      </c>
      <c r="G20" s="73" t="s">
        <v>24</v>
      </c>
      <c r="H20" s="16">
        <f t="shared" ref="H20:H23" si="6">100-E20</f>
        <v>41</v>
      </c>
      <c r="I20" s="9">
        <v>7.3</v>
      </c>
      <c r="K20" s="20">
        <v>9</v>
      </c>
      <c r="L20" s="12">
        <f t="shared" si="2"/>
        <v>83.17000000000003</v>
      </c>
      <c r="M20" s="20">
        <f t="shared" si="3"/>
        <v>83.17000000000003</v>
      </c>
      <c r="N20" s="20">
        <f>+N17+0.33</f>
        <v>1.9800000000000002</v>
      </c>
      <c r="O20" s="20">
        <v>1</v>
      </c>
      <c r="P20" s="71"/>
      <c r="Q20" s="11">
        <f t="shared" si="1"/>
        <v>0</v>
      </c>
      <c r="R20" s="20">
        <v>0.5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9">
        <v>339.8</v>
      </c>
      <c r="G21" s="73" t="s">
        <v>24</v>
      </c>
      <c r="H21" s="16">
        <f t="shared" si="6"/>
        <v>35.599999999999994</v>
      </c>
      <c r="I21" s="9">
        <v>6.6</v>
      </c>
      <c r="K21" s="20">
        <v>9.5</v>
      </c>
      <c r="L21" s="12">
        <f t="shared" si="2"/>
        <v>81.190000000000026</v>
      </c>
      <c r="M21" s="20">
        <f t="shared" si="3"/>
        <v>81.190000000000026</v>
      </c>
      <c r="N21" s="20">
        <f t="shared" si="4"/>
        <v>1.9800000000000002</v>
      </c>
      <c r="O21" s="20">
        <v>1</v>
      </c>
      <c r="P21" s="71"/>
      <c r="Q21" s="11">
        <f t="shared" si="1"/>
        <v>0</v>
      </c>
      <c r="R21" s="20">
        <v>0.5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9">
        <v>354.2</v>
      </c>
      <c r="G22" s="73" t="s">
        <v>24</v>
      </c>
      <c r="H22" s="16">
        <f t="shared" si="6"/>
        <v>53.01</v>
      </c>
      <c r="I22" s="9">
        <v>8.6999999999999993</v>
      </c>
      <c r="K22" s="20">
        <v>10</v>
      </c>
      <c r="L22" s="9">
        <f t="shared" si="2"/>
        <v>79.210000000000022</v>
      </c>
      <c r="M22" s="20">
        <f t="shared" si="3"/>
        <v>79.210000000000022</v>
      </c>
      <c r="N22" s="20">
        <f t="shared" si="4"/>
        <v>1.9800000000000002</v>
      </c>
      <c r="O22" s="20">
        <v>1</v>
      </c>
      <c r="P22" s="71"/>
      <c r="Q22" s="11">
        <f t="shared" si="1"/>
        <v>0</v>
      </c>
      <c r="R22" s="20">
        <v>0.5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9">
        <v>328.2</v>
      </c>
      <c r="G23" s="73" t="s">
        <v>24</v>
      </c>
      <c r="H23" s="16">
        <f t="shared" si="6"/>
        <v>78.38</v>
      </c>
      <c r="I23" s="9">
        <v>9</v>
      </c>
      <c r="K23" s="20">
        <v>10.5</v>
      </c>
      <c r="L23" s="12">
        <f t="shared" si="2"/>
        <v>76.90000000000002</v>
      </c>
      <c r="M23" s="20">
        <f t="shared" si="3"/>
        <v>76.90000000000002</v>
      </c>
      <c r="N23" s="20">
        <f>+N20+0.33</f>
        <v>2.31</v>
      </c>
      <c r="O23" s="20">
        <v>1</v>
      </c>
      <c r="P23" s="71"/>
      <c r="Q23" s="11">
        <f t="shared" si="1"/>
        <v>0</v>
      </c>
      <c r="R23" s="20">
        <v>0.5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2"/>
        <v>74.590000000000018</v>
      </c>
      <c r="M24" s="20">
        <f t="shared" si="3"/>
        <v>74.590000000000018</v>
      </c>
      <c r="N24" s="20">
        <f t="shared" si="4"/>
        <v>2.31</v>
      </c>
      <c r="O24" s="20">
        <v>1</v>
      </c>
      <c r="P24" s="71"/>
      <c r="Q24" s="11">
        <f t="shared" si="1"/>
        <v>0</v>
      </c>
      <c r="R24" s="20">
        <v>0.5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9">
        <v>307.89999999999998</v>
      </c>
      <c r="G25" s="73" t="s">
        <v>24</v>
      </c>
      <c r="H25" s="16">
        <f t="shared" ref="H25" si="7">100-E25</f>
        <v>26</v>
      </c>
      <c r="I25" s="9">
        <v>5.8</v>
      </c>
      <c r="K25" s="20">
        <v>11.5</v>
      </c>
      <c r="L25" s="12">
        <f t="shared" si="2"/>
        <v>72.280000000000015</v>
      </c>
      <c r="M25" s="20">
        <f t="shared" si="3"/>
        <v>72.280000000000015</v>
      </c>
      <c r="N25" s="20">
        <f t="shared" si="4"/>
        <v>2.31</v>
      </c>
      <c r="O25" s="20">
        <v>1</v>
      </c>
      <c r="P25" s="71"/>
      <c r="Q25" s="11">
        <f t="shared" si="1"/>
        <v>0</v>
      </c>
      <c r="R25" s="20">
        <v>0.5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2"/>
        <v>69.640000000000015</v>
      </c>
      <c r="M26" s="20">
        <f t="shared" si="3"/>
        <v>69.640000000000015</v>
      </c>
      <c r="N26" s="20">
        <f>+N23+0.33</f>
        <v>2.64</v>
      </c>
      <c r="O26" s="20">
        <v>1</v>
      </c>
      <c r="P26" s="71"/>
      <c r="Q26" s="11">
        <f t="shared" si="1"/>
        <v>0</v>
      </c>
      <c r="R26" s="20">
        <v>0.5</v>
      </c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2"/>
        <v>67.000000000000014</v>
      </c>
      <c r="M27" s="20">
        <f t="shared" si="3"/>
        <v>67.000000000000014</v>
      </c>
      <c r="N27" s="20">
        <f t="shared" si="4"/>
        <v>2.64</v>
      </c>
      <c r="O27" s="20">
        <v>1</v>
      </c>
      <c r="P27" s="71"/>
      <c r="Q27" s="11">
        <f t="shared" si="1"/>
        <v>0</v>
      </c>
      <c r="R27" s="20">
        <v>0.5</v>
      </c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9">
        <v>351.8</v>
      </c>
      <c r="G28" s="73" t="s">
        <v>24</v>
      </c>
      <c r="H28" s="16">
        <f t="shared" ref="H28:H30" si="8">100-E28</f>
        <v>56.22</v>
      </c>
      <c r="I28" s="9">
        <v>9.1</v>
      </c>
      <c r="K28" s="20">
        <v>13</v>
      </c>
      <c r="L28" s="12">
        <f t="shared" si="2"/>
        <v>64.360000000000014</v>
      </c>
      <c r="M28" s="20">
        <f t="shared" si="3"/>
        <v>64.360000000000014</v>
      </c>
      <c r="N28" s="20">
        <f t="shared" si="4"/>
        <v>2.64</v>
      </c>
      <c r="O28" s="20">
        <v>1</v>
      </c>
      <c r="P28" s="71"/>
      <c r="Q28" s="11">
        <f t="shared" si="1"/>
        <v>0</v>
      </c>
      <c r="R28" s="20">
        <v>0.5</v>
      </c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9">
        <v>333.4</v>
      </c>
      <c r="G29" s="73" t="s">
        <v>24</v>
      </c>
      <c r="H29" s="16">
        <f t="shared" si="8"/>
        <v>70.61</v>
      </c>
      <c r="I29" s="9">
        <v>9.1999999999999993</v>
      </c>
      <c r="K29" s="20">
        <v>13.5</v>
      </c>
      <c r="L29" s="9">
        <f t="shared" si="2"/>
        <v>61.390000000000015</v>
      </c>
      <c r="M29" s="20">
        <f t="shared" si="3"/>
        <v>61.390000000000015</v>
      </c>
      <c r="N29" s="20">
        <f>+N26+0.33</f>
        <v>2.97</v>
      </c>
      <c r="O29" s="20">
        <v>1</v>
      </c>
      <c r="P29" s="71"/>
      <c r="Q29" s="11">
        <f t="shared" si="1"/>
        <v>0</v>
      </c>
      <c r="R29" s="20">
        <v>0.5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351.8</v>
      </c>
      <c r="G30" s="73" t="s">
        <v>24</v>
      </c>
      <c r="H30" s="16">
        <f t="shared" si="8"/>
        <v>56.74</v>
      </c>
      <c r="I30" s="9">
        <v>9.1</v>
      </c>
      <c r="K30" s="20">
        <v>14</v>
      </c>
      <c r="L30" s="9">
        <f t="shared" si="2"/>
        <v>58.420000000000016</v>
      </c>
      <c r="M30" s="20">
        <f t="shared" si="3"/>
        <v>58.420000000000016</v>
      </c>
      <c r="N30" s="20">
        <f t="shared" si="4"/>
        <v>2.97</v>
      </c>
      <c r="O30" s="20">
        <v>1</v>
      </c>
      <c r="P30" s="71"/>
      <c r="Q30" s="11">
        <f t="shared" si="1"/>
        <v>0</v>
      </c>
      <c r="R30" s="20">
        <v>0.5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9">
        <v>333.4</v>
      </c>
      <c r="G31" s="73" t="s">
        <v>24</v>
      </c>
      <c r="H31" s="16">
        <f t="shared" ref="H31" si="9">100-E31</f>
        <v>70.72</v>
      </c>
      <c r="I31" s="9">
        <v>9.1999999999999993</v>
      </c>
      <c r="K31" s="20">
        <v>14.5</v>
      </c>
      <c r="L31" s="12">
        <f t="shared" si="2"/>
        <v>55.450000000000017</v>
      </c>
      <c r="M31" s="20">
        <f t="shared" si="3"/>
        <v>55.450000000000017</v>
      </c>
      <c r="N31" s="20">
        <f t="shared" si="4"/>
        <v>2.97</v>
      </c>
      <c r="O31" s="20">
        <v>1</v>
      </c>
      <c r="P31" s="71"/>
      <c r="Q31" s="11">
        <f t="shared" si="1"/>
        <v>0</v>
      </c>
      <c r="R31" s="20"/>
      <c r="T31" s="20" t="s">
        <v>31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20">
        <v>0</v>
      </c>
      <c r="G32" s="5"/>
      <c r="K32" s="20">
        <v>15</v>
      </c>
      <c r="L32" s="9">
        <f t="shared" si="2"/>
        <v>52.15000000000002</v>
      </c>
      <c r="M32" s="20">
        <f t="shared" si="3"/>
        <v>52.15000000000002</v>
      </c>
      <c r="N32" s="20">
        <f>+N29+0.33</f>
        <v>3.3000000000000003</v>
      </c>
      <c r="O32" s="20">
        <v>1</v>
      </c>
      <c r="P32" s="71"/>
      <c r="Q32" s="11">
        <f t="shared" si="1"/>
        <v>0</v>
      </c>
      <c r="R32" s="20"/>
      <c r="T32" s="20" t="s">
        <v>35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2"/>
        <v>48.850000000000023</v>
      </c>
      <c r="M33" s="20">
        <f t="shared" si="3"/>
        <v>48.850000000000023</v>
      </c>
      <c r="N33" s="20">
        <f t="shared" si="4"/>
        <v>3.3000000000000003</v>
      </c>
      <c r="O33" s="20">
        <v>1</v>
      </c>
      <c r="P33" s="71"/>
      <c r="Q33" s="11">
        <f t="shared" si="1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f t="shared" si="2"/>
        <v>45.550000000000026</v>
      </c>
      <c r="M34" s="20">
        <f t="shared" si="3"/>
        <v>45.550000000000026</v>
      </c>
      <c r="N34" s="20">
        <f t="shared" si="4"/>
        <v>3.3000000000000003</v>
      </c>
      <c r="O34" s="20">
        <v>1</v>
      </c>
      <c r="P34" s="71"/>
      <c r="Q34" s="11">
        <f t="shared" ref="Q34:Q64" si="10">+(M34-L34)/2</f>
        <v>0</v>
      </c>
      <c r="R34" s="20"/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350.5</v>
      </c>
      <c r="G35" s="73" t="s">
        <v>24</v>
      </c>
      <c r="H35" s="16">
        <f t="shared" ref="H35:H38" si="11">100-E35</f>
        <v>42.13</v>
      </c>
      <c r="I35" s="9">
        <v>7.3</v>
      </c>
      <c r="K35" s="20">
        <v>16.5</v>
      </c>
      <c r="L35" s="12">
        <f t="shared" si="2"/>
        <v>41.920000000000023</v>
      </c>
      <c r="M35" s="20">
        <f t="shared" ref="M35:M64" si="12">+M34+P35-N35*O35</f>
        <v>41.920000000000023</v>
      </c>
      <c r="N35" s="20">
        <f>+N32+0.33</f>
        <v>3.6300000000000003</v>
      </c>
      <c r="O35" s="20">
        <v>1</v>
      </c>
      <c r="P35" s="71"/>
      <c r="Q35" s="11">
        <f t="shared" si="10"/>
        <v>0</v>
      </c>
      <c r="R35" s="20"/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9">
        <v>297</v>
      </c>
      <c r="G36" s="73" t="s">
        <v>24</v>
      </c>
      <c r="H36" s="16">
        <f t="shared" si="11"/>
        <v>24.299999999999997</v>
      </c>
      <c r="I36" s="9">
        <v>4.9000000000000004</v>
      </c>
      <c r="K36" s="20">
        <v>17</v>
      </c>
      <c r="L36" s="9">
        <v>40</v>
      </c>
      <c r="M36" s="9">
        <f t="shared" si="12"/>
        <v>38.29000000000002</v>
      </c>
      <c r="N36" s="9">
        <f t="shared" si="4"/>
        <v>3.6300000000000003</v>
      </c>
      <c r="O36" s="20">
        <v>1</v>
      </c>
      <c r="P36" s="71"/>
      <c r="Q36" s="82">
        <f t="shared" si="10"/>
        <v>-0.85499999999998977</v>
      </c>
      <c r="R36" s="20"/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352.9</v>
      </c>
      <c r="G37" s="73" t="s">
        <v>24</v>
      </c>
      <c r="H37" s="16">
        <f t="shared" si="11"/>
        <v>44.87</v>
      </c>
      <c r="I37" s="9">
        <v>7.6</v>
      </c>
      <c r="K37" s="20">
        <v>17.5</v>
      </c>
      <c r="L37" s="12">
        <v>40</v>
      </c>
      <c r="M37" s="20">
        <f t="shared" si="12"/>
        <v>34.660000000000018</v>
      </c>
      <c r="N37" s="20">
        <f t="shared" si="4"/>
        <v>3.6300000000000003</v>
      </c>
      <c r="O37" s="20">
        <v>1</v>
      </c>
      <c r="P37" s="71"/>
      <c r="Q37" s="11">
        <f t="shared" si="10"/>
        <v>-2.669999999999991</v>
      </c>
      <c r="R37" s="20"/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9">
        <v>342.5</v>
      </c>
      <c r="G38" s="73" t="s">
        <v>24</v>
      </c>
      <c r="H38" s="16">
        <f t="shared" si="11"/>
        <v>65.03</v>
      </c>
      <c r="I38" s="9">
        <v>9.1999999999999993</v>
      </c>
      <c r="K38" s="20">
        <v>18</v>
      </c>
      <c r="L38" s="12">
        <v>40</v>
      </c>
      <c r="M38" s="20">
        <f t="shared" si="12"/>
        <v>30.700000000000017</v>
      </c>
      <c r="N38" s="20">
        <f>+N35+0.33</f>
        <v>3.9600000000000004</v>
      </c>
      <c r="O38" s="20">
        <v>1</v>
      </c>
      <c r="P38" s="71"/>
      <c r="Q38" s="11">
        <f t="shared" si="10"/>
        <v>-4.6499999999999915</v>
      </c>
      <c r="R38" s="20"/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12"/>
        <v>26.740000000000016</v>
      </c>
      <c r="N39" s="20">
        <f t="shared" si="4"/>
        <v>3.9600000000000004</v>
      </c>
      <c r="O39" s="20">
        <v>1</v>
      </c>
      <c r="P39" s="71"/>
      <c r="Q39" s="11">
        <f t="shared" si="10"/>
        <v>-6.6299999999999919</v>
      </c>
      <c r="R39" s="20"/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12"/>
        <v>22.780000000000015</v>
      </c>
      <c r="N40" s="20">
        <f t="shared" si="4"/>
        <v>3.9600000000000004</v>
      </c>
      <c r="O40" s="20">
        <v>1</v>
      </c>
      <c r="P40" s="71"/>
      <c r="Q40" s="11">
        <f t="shared" si="10"/>
        <v>-8.6099999999999923</v>
      </c>
      <c r="R40" s="20"/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12"/>
        <v>18.490000000000016</v>
      </c>
      <c r="N41" s="20">
        <f>+N38+0.33</f>
        <v>4.29</v>
      </c>
      <c r="O41" s="20">
        <v>1</v>
      </c>
      <c r="P41" s="71"/>
      <c r="Q41" s="11">
        <f t="shared" si="10"/>
        <v>-10.754999999999992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12"/>
        <v>14.200000000000017</v>
      </c>
      <c r="N42" s="20">
        <f t="shared" si="4"/>
        <v>4.29</v>
      </c>
      <c r="O42" s="20">
        <v>1</v>
      </c>
      <c r="P42" s="71"/>
      <c r="Q42" s="11">
        <f t="shared" si="10"/>
        <v>-12.899999999999991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12"/>
        <v>9.9100000000000179</v>
      </c>
      <c r="N43" s="20">
        <f t="shared" si="4"/>
        <v>4.29</v>
      </c>
      <c r="O43" s="20">
        <v>1</v>
      </c>
      <c r="P43" s="71"/>
      <c r="Q43" s="11">
        <f t="shared" si="10"/>
        <v>-15.044999999999991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12"/>
        <v>5.2900000000000178</v>
      </c>
      <c r="N44" s="20">
        <f>+N41+0.33</f>
        <v>4.62</v>
      </c>
      <c r="O44" s="20">
        <v>1</v>
      </c>
      <c r="P44" s="71"/>
      <c r="Q44" s="11">
        <f t="shared" si="10"/>
        <v>-17.35499999999999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12"/>
        <v>0.67000000000001769</v>
      </c>
      <c r="N45" s="20">
        <f t="shared" si="4"/>
        <v>4.62</v>
      </c>
      <c r="O45" s="20">
        <v>1</v>
      </c>
      <c r="P45" s="71"/>
      <c r="Q45" s="11">
        <f t="shared" si="10"/>
        <v>-19.664999999999992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12"/>
        <v>-3.9499999999999824</v>
      </c>
      <c r="N46" s="20">
        <f>+N43+0.33</f>
        <v>4.62</v>
      </c>
      <c r="O46" s="20">
        <v>1</v>
      </c>
      <c r="P46" s="71"/>
      <c r="Q46" s="11">
        <f t="shared" si="10"/>
        <v>-21.974999999999991</v>
      </c>
      <c r="R46" s="20"/>
    </row>
    <row r="47" spans="1:22" x14ac:dyDescent="0.25">
      <c r="K47" s="20">
        <v>22.5</v>
      </c>
      <c r="L47" s="12">
        <v>40</v>
      </c>
      <c r="M47" s="20">
        <f t="shared" si="12"/>
        <v>-8.8999999999999826</v>
      </c>
      <c r="N47" s="20">
        <f t="shared" si="4"/>
        <v>4.95</v>
      </c>
      <c r="O47" s="20">
        <v>1</v>
      </c>
      <c r="P47" s="71"/>
      <c r="Q47" s="11">
        <f t="shared" si="10"/>
        <v>-24.449999999999992</v>
      </c>
      <c r="R47" s="20"/>
    </row>
    <row r="48" spans="1:22" x14ac:dyDescent="0.25">
      <c r="K48" s="20">
        <v>23</v>
      </c>
      <c r="L48" s="12">
        <v>40</v>
      </c>
      <c r="M48" s="20">
        <f t="shared" si="12"/>
        <v>-13.849999999999984</v>
      </c>
      <c r="N48" s="20">
        <f t="shared" si="4"/>
        <v>4.95</v>
      </c>
      <c r="O48" s="20">
        <v>1</v>
      </c>
      <c r="P48" s="71"/>
      <c r="Q48" s="11">
        <f t="shared" si="10"/>
        <v>-26.92499999999999</v>
      </c>
      <c r="R48" s="20"/>
    </row>
    <row r="49" spans="11:18" x14ac:dyDescent="0.25">
      <c r="K49" s="20">
        <v>23.5</v>
      </c>
      <c r="L49" s="12">
        <v>40</v>
      </c>
      <c r="M49" s="20">
        <f t="shared" si="12"/>
        <v>-18.799999999999983</v>
      </c>
      <c r="N49" s="20">
        <f>+N46+0.33</f>
        <v>4.95</v>
      </c>
      <c r="O49" s="20">
        <v>1</v>
      </c>
      <c r="P49" s="71"/>
      <c r="Q49" s="11">
        <f t="shared" si="10"/>
        <v>-29.399999999999991</v>
      </c>
      <c r="R49" s="20"/>
    </row>
    <row r="50" spans="11:18" x14ac:dyDescent="0.25">
      <c r="K50" s="20">
        <v>24</v>
      </c>
      <c r="L50" s="12">
        <v>40</v>
      </c>
      <c r="M50" s="20">
        <f t="shared" si="12"/>
        <v>-24.079999999999984</v>
      </c>
      <c r="N50" s="20">
        <f t="shared" si="4"/>
        <v>5.28</v>
      </c>
      <c r="O50" s="20">
        <v>1</v>
      </c>
      <c r="P50" s="71"/>
      <c r="Q50" s="11">
        <f t="shared" si="10"/>
        <v>-32.039999999999992</v>
      </c>
      <c r="R50" s="20"/>
    </row>
    <row r="51" spans="11:18" x14ac:dyDescent="0.25">
      <c r="K51" s="20">
        <v>24.5</v>
      </c>
      <c r="L51" s="12">
        <v>40</v>
      </c>
      <c r="M51" s="20">
        <f t="shared" si="12"/>
        <v>-29.359999999999985</v>
      </c>
      <c r="N51" s="20">
        <f t="shared" si="4"/>
        <v>5.28</v>
      </c>
      <c r="O51" s="20">
        <v>1</v>
      </c>
      <c r="P51" s="71"/>
      <c r="Q51" s="11">
        <f t="shared" si="10"/>
        <v>-34.679999999999993</v>
      </c>
      <c r="R51" s="20"/>
    </row>
    <row r="52" spans="11:18" x14ac:dyDescent="0.25">
      <c r="K52" s="20">
        <v>25</v>
      </c>
      <c r="L52" s="12">
        <v>40</v>
      </c>
      <c r="M52" s="20">
        <f t="shared" si="12"/>
        <v>-34.639999999999986</v>
      </c>
      <c r="N52" s="20">
        <f>+N49+0.33</f>
        <v>5.28</v>
      </c>
      <c r="O52" s="20">
        <v>1</v>
      </c>
      <c r="P52" s="71"/>
      <c r="Q52" s="11">
        <f t="shared" si="10"/>
        <v>-37.319999999999993</v>
      </c>
      <c r="R52" s="20"/>
    </row>
    <row r="53" spans="11:18" x14ac:dyDescent="0.25">
      <c r="K53" s="20">
        <v>25.5</v>
      </c>
      <c r="L53" s="12">
        <v>40</v>
      </c>
      <c r="M53" s="20">
        <f t="shared" si="12"/>
        <v>-40.249999999999986</v>
      </c>
      <c r="N53" s="20">
        <f t="shared" si="4"/>
        <v>5.61</v>
      </c>
      <c r="O53" s="20">
        <v>1</v>
      </c>
      <c r="P53" s="71"/>
      <c r="Q53" s="11">
        <f t="shared" si="10"/>
        <v>-40.124999999999993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12"/>
        <v>-45.859999999999985</v>
      </c>
      <c r="N54" s="20">
        <f t="shared" si="4"/>
        <v>5.61</v>
      </c>
      <c r="O54" s="20">
        <v>1</v>
      </c>
      <c r="P54" s="71"/>
      <c r="Q54" s="11">
        <f t="shared" si="10"/>
        <v>-42.929999999999993</v>
      </c>
      <c r="R54" s="20"/>
    </row>
    <row r="55" spans="11:18" x14ac:dyDescent="0.25">
      <c r="K55" s="20">
        <f t="shared" ref="K55:K64" si="13">+K54+0.5</f>
        <v>26.5</v>
      </c>
      <c r="L55" s="12">
        <v>40</v>
      </c>
      <c r="M55" s="20">
        <f t="shared" si="12"/>
        <v>-51.469999999999985</v>
      </c>
      <c r="N55" s="20">
        <f>+N52+0.33</f>
        <v>5.61</v>
      </c>
      <c r="O55" s="20">
        <v>1</v>
      </c>
      <c r="P55" s="71"/>
      <c r="Q55" s="11">
        <f t="shared" si="10"/>
        <v>-45.734999999999992</v>
      </c>
      <c r="R55" s="20"/>
    </row>
    <row r="56" spans="11:18" x14ac:dyDescent="0.25">
      <c r="K56" s="20">
        <f t="shared" si="13"/>
        <v>27</v>
      </c>
      <c r="L56" s="12">
        <v>40</v>
      </c>
      <c r="M56" s="20">
        <f t="shared" si="12"/>
        <v>-57.409999999999982</v>
      </c>
      <c r="N56" s="20">
        <f t="shared" si="4"/>
        <v>5.94</v>
      </c>
      <c r="O56" s="20">
        <v>1</v>
      </c>
      <c r="P56" s="71"/>
      <c r="Q56" s="11">
        <f t="shared" si="10"/>
        <v>-48.704999999999991</v>
      </c>
      <c r="R56" s="20"/>
    </row>
    <row r="57" spans="11:18" x14ac:dyDescent="0.25">
      <c r="K57" s="20">
        <f t="shared" si="13"/>
        <v>27.5</v>
      </c>
      <c r="L57" s="12">
        <v>40</v>
      </c>
      <c r="M57" s="20">
        <f t="shared" si="12"/>
        <v>-63.34999999999998</v>
      </c>
      <c r="N57" s="20">
        <f t="shared" si="4"/>
        <v>5.94</v>
      </c>
      <c r="O57" s="20">
        <v>1</v>
      </c>
      <c r="P57" s="71"/>
      <c r="Q57" s="11">
        <f t="shared" si="10"/>
        <v>-51.67499999999999</v>
      </c>
      <c r="R57" s="20"/>
    </row>
    <row r="58" spans="11:18" x14ac:dyDescent="0.25">
      <c r="K58" s="20">
        <f t="shared" si="13"/>
        <v>28</v>
      </c>
      <c r="L58" s="12">
        <v>40</v>
      </c>
      <c r="M58" s="20">
        <f t="shared" si="12"/>
        <v>-69.289999999999978</v>
      </c>
      <c r="N58" s="20">
        <f>+N55+0.33</f>
        <v>5.94</v>
      </c>
      <c r="O58" s="20">
        <v>1</v>
      </c>
      <c r="P58" s="71"/>
      <c r="Q58" s="11">
        <f t="shared" si="10"/>
        <v>-54.644999999999989</v>
      </c>
      <c r="R58" s="20"/>
    </row>
    <row r="59" spans="11:18" x14ac:dyDescent="0.25">
      <c r="K59" s="20">
        <f t="shared" si="13"/>
        <v>28.5</v>
      </c>
      <c r="L59" s="12">
        <v>40</v>
      </c>
      <c r="M59" s="20">
        <f t="shared" si="12"/>
        <v>-75.559999999999974</v>
      </c>
      <c r="N59" s="20">
        <f t="shared" si="4"/>
        <v>6.2700000000000005</v>
      </c>
      <c r="O59" s="20">
        <v>1</v>
      </c>
      <c r="P59" s="71"/>
      <c r="Q59" s="11">
        <f t="shared" si="10"/>
        <v>-57.779999999999987</v>
      </c>
      <c r="R59" s="20"/>
    </row>
    <row r="60" spans="11:18" x14ac:dyDescent="0.25">
      <c r="K60" s="20">
        <f t="shared" si="13"/>
        <v>29</v>
      </c>
      <c r="L60" s="12">
        <v>40</v>
      </c>
      <c r="M60" s="20">
        <f t="shared" si="12"/>
        <v>-77.559999999999974</v>
      </c>
      <c r="N60" s="20">
        <v>2</v>
      </c>
      <c r="O60" s="20">
        <v>1</v>
      </c>
      <c r="P60" s="71"/>
      <c r="Q60" s="11">
        <f t="shared" si="10"/>
        <v>-58.779999999999987</v>
      </c>
      <c r="R60" s="20"/>
    </row>
    <row r="61" spans="11:18" x14ac:dyDescent="0.25">
      <c r="K61" s="20">
        <f t="shared" si="13"/>
        <v>29.5</v>
      </c>
      <c r="L61" s="12">
        <v>40</v>
      </c>
      <c r="M61" s="20">
        <f t="shared" si="12"/>
        <v>-79.559999999999974</v>
      </c>
      <c r="N61" s="20">
        <v>2</v>
      </c>
      <c r="O61" s="20">
        <v>1</v>
      </c>
      <c r="P61" s="71"/>
      <c r="Q61" s="11">
        <f t="shared" si="10"/>
        <v>-59.779999999999987</v>
      </c>
      <c r="R61" s="20"/>
    </row>
    <row r="62" spans="11:18" x14ac:dyDescent="0.25">
      <c r="K62" s="20">
        <f t="shared" si="13"/>
        <v>30</v>
      </c>
      <c r="L62" s="12">
        <v>40</v>
      </c>
      <c r="M62" s="20">
        <f t="shared" si="12"/>
        <v>-81.559999999999974</v>
      </c>
      <c r="N62" s="20">
        <v>2</v>
      </c>
      <c r="O62" s="20">
        <v>1</v>
      </c>
      <c r="P62" s="71"/>
      <c r="Q62" s="11">
        <f t="shared" si="10"/>
        <v>-60.779999999999987</v>
      </c>
      <c r="R62" s="20"/>
    </row>
    <row r="63" spans="11:18" x14ac:dyDescent="0.25">
      <c r="K63" s="20">
        <f t="shared" si="13"/>
        <v>30.5</v>
      </c>
      <c r="L63" s="12">
        <v>40</v>
      </c>
      <c r="M63" s="20">
        <f t="shared" si="12"/>
        <v>-83.559999999999974</v>
      </c>
      <c r="N63" s="20">
        <v>2</v>
      </c>
      <c r="O63" s="20">
        <v>1</v>
      </c>
      <c r="P63" s="71"/>
      <c r="Q63" s="11">
        <f t="shared" si="10"/>
        <v>-61.779999999999987</v>
      </c>
      <c r="R63" s="20"/>
    </row>
    <row r="64" spans="11:18" x14ac:dyDescent="0.25">
      <c r="K64" s="20">
        <f t="shared" si="13"/>
        <v>31</v>
      </c>
      <c r="L64" s="12">
        <v>40</v>
      </c>
      <c r="M64" s="20">
        <f t="shared" si="12"/>
        <v>-85.559999999999974</v>
      </c>
      <c r="N64" s="20">
        <v>2</v>
      </c>
      <c r="O64" s="20">
        <v>1</v>
      </c>
      <c r="P64" s="5"/>
      <c r="Q64" s="11">
        <f t="shared" si="10"/>
        <v>-62.779999999999987</v>
      </c>
      <c r="R64" s="20"/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Curves</vt:lpstr>
      <vt:lpstr>AC Benefit</vt:lpstr>
      <vt:lpstr>AC Costs</vt:lpstr>
      <vt:lpstr>AC Bene-Cost</vt:lpstr>
      <vt:lpstr>AC Crack Seal</vt:lpstr>
      <vt:lpstr>Rejuvenator</vt:lpstr>
      <vt:lpstr>Fog-Coal</vt:lpstr>
      <vt:lpstr>Mic-Slu</vt:lpstr>
      <vt:lpstr>ChipCape</vt:lpstr>
      <vt:lpstr>OL-Mill</vt:lpstr>
      <vt:lpstr>Patch-Recon</vt:lpstr>
      <vt:lpstr>Rehab</vt:lpstr>
      <vt:lpstr>PCC Benefit</vt:lpstr>
      <vt:lpstr>PCC Costs</vt:lpstr>
      <vt:lpstr>PCC Bene-Cost</vt:lpstr>
      <vt:lpstr>PCC Crack Seal</vt:lpstr>
      <vt:lpstr>PCC PartDepRep</vt:lpstr>
      <vt:lpstr>PCC FDRep</vt:lpstr>
      <vt:lpstr>PCC Conc OL</vt:lpstr>
      <vt:lpstr>PCC AC OL</vt:lpstr>
      <vt:lpstr>PCC Rehab-Recon</vt:lpstr>
      <vt:lpstr>PCC Grind</vt:lpstr>
      <vt:lpstr>PCC Slab Jack</vt:lpstr>
      <vt:lpstr>PCC Cross Stitch</vt:lpstr>
    </vt:vector>
  </TitlesOfParts>
  <Company>tti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T-Freeman</dc:creator>
  <cp:lastModifiedBy>T-Freeman</cp:lastModifiedBy>
  <dcterms:created xsi:type="dcterms:W3CDTF">2015-07-30T13:46:02Z</dcterms:created>
  <dcterms:modified xsi:type="dcterms:W3CDTF">2015-09-16T16:26:12Z</dcterms:modified>
</cp:coreProperties>
</file>