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feO2x-publishing\2023-10-16_native-aot\"/>
    </mc:Choice>
  </mc:AlternateContent>
  <xr:revisionPtr revIDLastSave="0" documentId="13_ncr:1_{98AA02B5-00DA-4B25-B26B-8AEF7AFD5CD7}" xr6:coauthVersionLast="47" xr6:coauthVersionMax="47" xr10:uidLastSave="{00000000-0000-0000-0000-000000000000}"/>
  <bookViews>
    <workbookView xWindow="-23136" yWindow="96" windowWidth="23232" windowHeight="25296" firstSheet="1" activeTab="3" xr2:uid="{344BFBF0-E91B-4C35-8782-61EE82B9BD97}"/>
  </bookViews>
  <sheets>
    <sheet name="Startup Times Windows 11" sheetId="1" r:id="rId1"/>
    <sheet name="Startup Times Raspberry Pi 4" sheetId="2" r:id="rId2"/>
    <sheet name="Application Size" sheetId="3" r:id="rId3"/>
    <sheet name="Docker Image Sizes" sheetId="4" r:id="rId4"/>
    <sheet name="Working S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4" i="5"/>
  <c r="B2" i="2"/>
  <c r="B3" i="2"/>
  <c r="B5" i="5"/>
  <c r="B4" i="2"/>
  <c r="B6" i="5"/>
  <c r="B3" i="5"/>
  <c r="B3" i="1"/>
  <c r="C6" i="3"/>
  <c r="C5" i="3"/>
  <c r="B6" i="3"/>
  <c r="B5" i="3"/>
  <c r="B4" i="3"/>
  <c r="B3" i="3"/>
  <c r="B2" i="3"/>
  <c r="B2" i="1"/>
  <c r="B2" i="5"/>
  <c r="C3" i="5"/>
  <c r="C4" i="5"/>
  <c r="C6" i="5"/>
  <c r="C5" i="5"/>
  <c r="C2" i="5"/>
  <c r="C4" i="3"/>
  <c r="C3" i="3"/>
  <c r="C2" i="3"/>
  <c r="C3" i="2"/>
  <c r="C2" i="2"/>
  <c r="C4" i="2"/>
  <c r="C4" i="1"/>
  <c r="C5" i="1"/>
  <c r="C3" i="1"/>
  <c r="C2" i="1"/>
</calcChain>
</file>

<file path=xl/sharedStrings.xml><?xml version="1.0" encoding="utf-8"?>
<sst xmlns="http://schemas.openxmlformats.org/spreadsheetml/2006/main" count="31" uniqueCount="18">
  <si>
    <t>Native AOT</t>
  </si>
  <si>
    <t>Ubuntu 22.04 on WSL</t>
  </si>
  <si>
    <t>Windows 11 Host</t>
  </si>
  <si>
    <t>Alpine 3.18 on Docker WSL</t>
  </si>
  <si>
    <t>Ubuntu 22.04 on Docker WSL</t>
  </si>
  <si>
    <t>Ubuntu 22.04 on Docker</t>
  </si>
  <si>
    <t>Alpine 3.18 on Docker</t>
  </si>
  <si>
    <t>Raspberry Pi OS Host</t>
  </si>
  <si>
    <t>win-x64</t>
  </si>
  <si>
    <t>linux-x64</t>
  </si>
  <si>
    <t>linux-arm64</t>
  </si>
  <si>
    <t>linux-musl-x64</t>
  </si>
  <si>
    <t>Ubuntu 22.04 x64</t>
  </si>
  <si>
    <t>Ubuntu 22.04 arm64</t>
  </si>
  <si>
    <t>Alpine 3.18 x64</t>
  </si>
  <si>
    <t>Alpine 3.18 arm64</t>
  </si>
  <si>
    <t>linux-musl-arm64</t>
  </si>
  <si>
    <t>JIT CLR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</si>
</sst>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 ASP.NET Core Startup Times, in ms</a:t>
            </a:r>
          </a:p>
          <a:p>
            <a:pPr algn="ctr">
              <a:defRPr/>
            </a:pPr>
            <a:endParaRPr lang="de-DE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 algn="ctr">
              <a:defRPr/>
            </a:pPr>
            <a:r>
              <a:rPr lang="de-DE" sz="900">
                <a:solidFill>
                  <a:schemeClr val="tx1">
                    <a:lumMod val="50000"/>
                    <a:lumOff val="50000"/>
                  </a:schemeClr>
                </a:solidFill>
              </a:rPr>
              <a:t>Host:</a:t>
            </a:r>
            <a:r>
              <a:rPr lang="de-DE" sz="90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Windows 11 (10.0.22621.2428/22H2/2022Update/SunValley2)</a:t>
            </a:r>
          </a:p>
          <a:p>
            <a:pPr algn="ctr">
              <a:defRPr/>
            </a:pPr>
            <a:r>
              <a:rPr lang="de-DE" sz="90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CPU: AMD Ryzen 9 5950X, 1 CPU, 32 logical and 16 physical cores</a:t>
            </a:r>
          </a:p>
          <a:p>
            <a:pPr algn="ctr">
              <a:defRPr/>
            </a:pPr>
            <a:r>
              <a:rPr lang="de-DE" sz="90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.NET Version: 8.0.0-rc.2.23502.2</a:t>
            </a:r>
          </a:p>
          <a:p>
            <a:pPr algn="ctr">
              <a:defRPr/>
            </a:pPr>
            <a:r>
              <a:rPr lang="de-DE" sz="90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Docker Server: 24.0.6</a:t>
            </a:r>
          </a:p>
          <a:p>
            <a:pPr algn="ctr">
              <a:defRPr/>
            </a:pPr>
            <a:r>
              <a:rPr lang="de-DE" sz="90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WSL, WSL Kernel: 1.2.5.0, 5.15.90.1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'Startup Times Windows 11'!$B$1</c:f>
              <c:strCache>
                <c:ptCount val="1"/>
                <c:pt idx="0">
                  <c:v>Native AOT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'Startup Times Windows 11'!$A$2:$A$5</c:f>
              <c:strCache>
                <c:ptCount val="4"/>
                <c:pt idx="0">
                  <c:v>Windows 11 Host</c:v>
                </c:pt>
                <c:pt idx="1">
                  <c:v>Ubuntu 22.04 on WSL</c:v>
                </c:pt>
                <c:pt idx="2">
                  <c:v>Ubuntu 22.04 on Docker WSL</c:v>
                </c:pt>
                <c:pt idx="3">
                  <c:v>Alpine 3.18 on Docker WSL</c:v>
                </c:pt>
              </c:strCache>
            </c:strRef>
          </c:cat>
          <c:val>
            <c:numRef>
              <c:f>'Startup Times Windows 11'!$B$2:$B$5</c:f>
              <c:numCache>
                <c:formatCode>General</c:formatCode>
                <c:ptCount val="4"/>
                <c:pt idx="0">
                  <c:v>17.21</c:v>
                </c:pt>
                <c:pt idx="1">
                  <c:v>13.32</c:v>
                </c:pt>
                <c:pt idx="2">
                  <c:v>14.8</c:v>
                </c:pt>
                <c:pt idx="3">
                  <c:v>14.29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F-44CA-A2A6-88A5D2C81B86}"/>
            </c:ext>
          </c:extLst>
        </c:ser>
        <c:ser>
          <c:idx val="1"/>
          <c:order val="1"/>
          <c:tx>
            <c:strRef>
              <c:f>'Startup Times Windows 11'!$C$1</c:f>
              <c:strCache>
                <c:ptCount val="1"/>
                <c:pt idx="0">
                  <c:v>JIT CLR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'Startup Times Windows 11'!$A$2:$A$5</c:f>
              <c:strCache>
                <c:ptCount val="4"/>
                <c:pt idx="0">
                  <c:v>Windows 11 Host</c:v>
                </c:pt>
                <c:pt idx="1">
                  <c:v>Ubuntu 22.04 on WSL</c:v>
                </c:pt>
                <c:pt idx="2">
                  <c:v>Ubuntu 22.04 on Docker WSL</c:v>
                </c:pt>
                <c:pt idx="3">
                  <c:v>Alpine 3.18 on Docker WSL</c:v>
                </c:pt>
              </c:strCache>
            </c:strRef>
          </c:cat>
          <c:val>
            <c:numRef>
              <c:f>'Startup Times Windows 11'!$C$2:$C$5</c:f>
              <c:numCache>
                <c:formatCode>General</c:formatCode>
                <c:ptCount val="4"/>
                <c:pt idx="0">
                  <c:v>80.56</c:v>
                </c:pt>
                <c:pt idx="1">
                  <c:v>67.27</c:v>
                </c:pt>
                <c:pt idx="2">
                  <c:v>72.010000000000005</c:v>
                </c:pt>
                <c:pt idx="3">
                  <c:v>180.7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F-44CA-A2A6-88A5D2C81B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89021744"/>
        <c:axId val="1120506528"/>
      </c:barChart>
      <c:catAx>
        <c:axId val="11890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0506528"/>
        <c:crosses val="autoZero"/>
        <c:auto val="1"/>
        <c:lblAlgn val="ctr"/>
        <c:lblOffset val="100"/>
        <c:noMultiLvlLbl val="0"/>
      </c:catAx>
      <c:valAx>
        <c:axId val="11205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90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 ASP.NET</a:t>
            </a:r>
            <a:r>
              <a:rPr lang="de-DE" baseline="0"/>
              <a:t> Core Startup Times, in ms</a:t>
            </a:r>
          </a:p>
          <a:p>
            <a:pPr>
              <a:defRPr/>
            </a:pPr>
            <a:endParaRPr lang="de-DE" sz="90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>
              <a:defRPr/>
            </a:pPr>
            <a:r>
              <a:rPr lang="de-DE" sz="9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Host: Raspberry Pi OS (Debian GNU/Linux 11 (bullseye))</a:t>
            </a:r>
          </a:p>
          <a:p>
            <a:pPr>
              <a:defRPr/>
            </a:pPr>
            <a:r>
              <a:rPr lang="de-DE" sz="9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CPU: ARM Cortex-A72, 1 CPU, 4 logical and 4 physical cores</a:t>
            </a:r>
          </a:p>
          <a:p>
            <a:pPr>
              <a:defRPr/>
            </a:pPr>
            <a:r>
              <a:rPr lang="de-DE" sz="9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.NET Version: 8.0.0-rc.2.23502.2</a:t>
            </a:r>
          </a:p>
          <a:p>
            <a:pPr>
              <a:defRPr/>
            </a:pPr>
            <a:r>
              <a:rPr lang="de-DE" sz="90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Docker Server: 24.0.6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'Startup Times Raspberry Pi 4'!$B$1</c:f>
              <c:strCache>
                <c:ptCount val="1"/>
                <c:pt idx="0">
                  <c:v>Native AOT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'Startup Times Raspberry Pi 4'!$A$2:$A$4</c:f>
              <c:strCache>
                <c:ptCount val="3"/>
                <c:pt idx="0">
                  <c:v>Raspberry Pi OS Host</c:v>
                </c:pt>
                <c:pt idx="1">
                  <c:v>Ubuntu 22.04 on Docker</c:v>
                </c:pt>
                <c:pt idx="2">
                  <c:v>Alpine 3.18 on Docker</c:v>
                </c:pt>
              </c:strCache>
            </c:strRef>
          </c:cat>
          <c:val>
            <c:numRef>
              <c:f>'Startup Times Raspberry Pi 4'!$B$2:$B$4</c:f>
              <c:numCache>
                <c:formatCode>General</c:formatCode>
                <c:ptCount val="3"/>
                <c:pt idx="0">
                  <c:v>86.88</c:v>
                </c:pt>
                <c:pt idx="1">
                  <c:v>89.01</c:v>
                </c:pt>
                <c:pt idx="2">
                  <c:v>89.44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3-42BB-931D-AD79E82D24B2}"/>
            </c:ext>
          </c:extLst>
        </c:ser>
        <c:ser>
          <c:idx val="1"/>
          <c:order val="1"/>
          <c:tx>
            <c:strRef>
              <c:f>'Startup Times Raspberry Pi 4'!$C$1</c:f>
              <c:strCache>
                <c:ptCount val="1"/>
                <c:pt idx="0">
                  <c:v>JIT CLR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'Startup Times Raspberry Pi 4'!$A$2:$A$4</c:f>
              <c:strCache>
                <c:ptCount val="3"/>
                <c:pt idx="0">
                  <c:v>Raspberry Pi OS Host</c:v>
                </c:pt>
                <c:pt idx="1">
                  <c:v>Ubuntu 22.04 on Docker</c:v>
                </c:pt>
                <c:pt idx="2">
                  <c:v>Alpine 3.18 on Docker</c:v>
                </c:pt>
              </c:strCache>
            </c:strRef>
          </c:cat>
          <c:val>
            <c:numRef>
              <c:f>'Startup Times Raspberry Pi 4'!$C$2:$C$4</c:f>
              <c:numCache>
                <c:formatCode>General</c:formatCode>
                <c:ptCount val="3"/>
                <c:pt idx="0">
                  <c:v>528.92999999999995</c:v>
                </c:pt>
                <c:pt idx="1">
                  <c:v>529.64</c:v>
                </c:pt>
                <c:pt idx="2">
                  <c:v>601.54999999999995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3-42BB-931D-AD79E82D24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48542415"/>
        <c:axId val="672580527"/>
      </c:barChart>
      <c:catAx>
        <c:axId val="648542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2580527"/>
        <c:crosses val="autoZero"/>
        <c:auto val="1"/>
        <c:lblAlgn val="ctr"/>
        <c:lblOffset val="100"/>
        <c:noMultiLvlLbl val="0"/>
      </c:catAx>
      <c:valAx>
        <c:axId val="6725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854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Application Size After dotnet</a:t>
            </a:r>
            <a:r>
              <a:rPr lang="de-DE" baseline="0"/>
              <a:t> publish</a:t>
            </a:r>
            <a:r>
              <a:rPr lang="de-DE"/>
              <a:t>, in MB</a:t>
            </a:r>
          </a:p>
          <a:p>
            <a:pPr>
              <a:defRPr/>
            </a:pPr>
            <a:endParaRPr lang="de-DE" sz="900">
              <a:solidFill>
                <a:schemeClr val="tx1">
                  <a:lumMod val="50000"/>
                  <a:lumOff val="50000"/>
                </a:schemeClr>
              </a:solidFill>
            </a:endParaRPr>
          </a:p>
          <a:p>
            <a:pPr>
              <a:defRPr/>
            </a:pPr>
            <a:r>
              <a:rPr lang="de-DE" sz="900">
                <a:solidFill>
                  <a:schemeClr val="tx1">
                    <a:lumMod val="50000"/>
                    <a:lumOff val="50000"/>
                  </a:schemeClr>
                </a:solidFill>
              </a:rPr>
              <a:t>All</a:t>
            </a:r>
            <a:r>
              <a:rPr lang="de-DE" sz="90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files except debug symbols and appsettings.json</a:t>
            </a:r>
            <a:endParaRPr lang="de-DE" sz="900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'Application Size'!$B$1</c:f>
              <c:strCache>
                <c:ptCount val="1"/>
                <c:pt idx="0">
                  <c:v>Native AOT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'Application Size'!$A$2:$A$6</c:f>
              <c:strCache>
                <c:ptCount val="5"/>
                <c:pt idx="0">
                  <c:v>win-x64</c:v>
                </c:pt>
                <c:pt idx="1">
                  <c:v>linux-x64</c:v>
                </c:pt>
                <c:pt idx="2">
                  <c:v>linux-musl-x64</c:v>
                </c:pt>
                <c:pt idx="3">
                  <c:v>linux-arm64</c:v>
                </c:pt>
                <c:pt idx="4">
                  <c:v>linux-musl-arm64</c:v>
                </c:pt>
              </c:strCache>
            </c:strRef>
          </c:cat>
          <c:val>
            <c:numRef>
              <c:f>'Application Size'!$B$2:$B$6</c:f>
              <c:numCache>
                <c:formatCode>General</c:formatCode>
                <c:ptCount val="5"/>
                <c:pt idx="0">
                  <c:v>8.77</c:v>
                </c:pt>
                <c:pt idx="1">
                  <c:v>9.7899999999999991</c:v>
                </c:pt>
                <c:pt idx="2">
                  <c:v>9.7899999999999991</c:v>
                </c:pt>
                <c:pt idx="3">
                  <c:v>10.14</c:v>
                </c:pt>
                <c:pt idx="4">
                  <c:v>10.14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1-423D-B2A8-01AF5FFC08C1}"/>
            </c:ext>
          </c:extLst>
        </c:ser>
        <c:ser>
          <c:idx val="1"/>
          <c:order val="1"/>
          <c:tx>
            <c:strRef>
              <c:f>'Application Size'!$C$1</c:f>
              <c:strCache>
                <c:ptCount val="1"/>
                <c:pt idx="0">
                  <c:v>JIT CLR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'Application Size'!$A$2:$A$6</c:f>
              <c:strCache>
                <c:ptCount val="5"/>
                <c:pt idx="0">
                  <c:v>win-x64</c:v>
                </c:pt>
                <c:pt idx="1">
                  <c:v>linux-x64</c:v>
                </c:pt>
                <c:pt idx="2">
                  <c:v>linux-musl-x64</c:v>
                </c:pt>
                <c:pt idx="3">
                  <c:v>linux-arm64</c:v>
                </c:pt>
                <c:pt idx="4">
                  <c:v>linux-musl-arm64</c:v>
                </c:pt>
              </c:strCache>
            </c:strRef>
          </c:cat>
          <c:val>
            <c:numRef>
              <c:f>'Application Size'!$C$2:$C$6</c:f>
              <c:numCache>
                <c:formatCode>General</c:formatCode>
                <c:ptCount val="5"/>
                <c:pt idx="0">
                  <c:v>0.14299999999999999</c:v>
                </c:pt>
                <c:pt idx="1">
                  <c:v>7.9000000000000001E-2</c:v>
                </c:pt>
                <c:pt idx="2">
                  <c:v>0.08</c:v>
                </c:pt>
                <c:pt idx="3">
                  <c:v>7.8E-2</c:v>
                </c:pt>
                <c:pt idx="4">
                  <c:v>8.1000000000000003E-2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1-423D-B2A8-01AF5FFC08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45422399"/>
        <c:axId val="589373311"/>
      </c:barChart>
      <c:catAx>
        <c:axId val="545422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9373311"/>
        <c:crosses val="autoZero"/>
        <c:auto val="1"/>
        <c:lblAlgn val="ctr"/>
        <c:lblOffset val="100"/>
        <c:noMultiLvlLbl val="0"/>
      </c:catAx>
      <c:valAx>
        <c:axId val="5893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4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Docker Image</a:t>
            </a:r>
            <a:r>
              <a:rPr lang="de-DE" baseline="0"/>
              <a:t> Size, in 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'Docker Image Sizes'!$B$1</c:f>
              <c:strCache>
                <c:ptCount val="1"/>
                <c:pt idx="0">
                  <c:v>Native AOT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'Docker Image Sizes'!$A$2:$A$5</c:f>
              <c:strCache>
                <c:ptCount val="4"/>
                <c:pt idx="0">
                  <c:v>Ubuntu 22.04 x64</c:v>
                </c:pt>
                <c:pt idx="1">
                  <c:v>Ubuntu 22.04 arm64</c:v>
                </c:pt>
                <c:pt idx="2">
                  <c:v>Alpine 3.18 x64</c:v>
                </c:pt>
                <c:pt idx="3">
                  <c:v>Alpine 3.18 arm64</c:v>
                </c:pt>
              </c:strCache>
            </c:strRef>
          </c:cat>
          <c:val>
            <c:numRef>
              <c:f>'Docker Image Sizes'!$B$2:$B$5</c:f>
              <c:numCache>
                <c:formatCode>General</c:formatCode>
                <c:ptCount val="4"/>
                <c:pt idx="0">
                  <c:v>88.4</c:v>
                </c:pt>
                <c:pt idx="1">
                  <c:v>80.2</c:v>
                </c:pt>
                <c:pt idx="2">
                  <c:v>17.600000000000001</c:v>
                </c:pt>
                <c:pt idx="3">
                  <c:v>18.3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0-47BE-BFC4-BF2EB1C00980}"/>
            </c:ext>
          </c:extLst>
        </c:ser>
        <c:ser>
          <c:idx val="1"/>
          <c:order val="1"/>
          <c:tx>
            <c:strRef>
              <c:f>'Docker Image Sizes'!$C$1</c:f>
              <c:strCache>
                <c:ptCount val="1"/>
                <c:pt idx="0">
                  <c:v>JIT CLR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'Docker Image Sizes'!$A$2:$A$5</c:f>
              <c:strCache>
                <c:ptCount val="4"/>
                <c:pt idx="0">
                  <c:v>Ubuntu 22.04 x64</c:v>
                </c:pt>
                <c:pt idx="1">
                  <c:v>Ubuntu 22.04 arm64</c:v>
                </c:pt>
                <c:pt idx="2">
                  <c:v>Alpine 3.18 x64</c:v>
                </c:pt>
                <c:pt idx="3">
                  <c:v>Alpine 3.18 arm64</c:v>
                </c:pt>
              </c:strCache>
            </c:strRef>
          </c:cat>
          <c:val>
            <c:numRef>
              <c:f>'Docker Image Sizes'!$C$2:$C$5</c:f>
              <c:numCache>
                <c:formatCode>General</c:formatCode>
                <c:ptCount val="4"/>
                <c:pt idx="0">
                  <c:v>216</c:v>
                </c:pt>
                <c:pt idx="1">
                  <c:v>216</c:v>
                </c:pt>
                <c:pt idx="2">
                  <c:v>107</c:v>
                </c:pt>
                <c:pt idx="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0-47BE-BFC4-BF2EB1C009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99545295"/>
        <c:axId val="554317055"/>
      </c:barChart>
      <c:catAx>
        <c:axId val="699545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17055"/>
        <c:crosses val="autoZero"/>
        <c:auto val="1"/>
        <c:lblAlgn val="ctr"/>
        <c:lblOffset val="100"/>
        <c:noMultiLvlLbl val="0"/>
      </c:catAx>
      <c:valAx>
        <c:axId val="55431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954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 Memory Usage Working Set</a:t>
            </a:r>
            <a:r>
              <a:rPr lang="de-DE" baseline="0"/>
              <a:t>, in MB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'Working Set'!$B$1</c:f>
              <c:strCache>
                <c:ptCount val="1"/>
                <c:pt idx="0">
                  <c:v>Native AOT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'Working Set'!$A$2:$A$6</c:f>
              <c:strCache>
                <c:ptCount val="5"/>
                <c:pt idx="0">
                  <c:v>win-x64</c:v>
                </c:pt>
                <c:pt idx="1">
                  <c:v>linux-x64</c:v>
                </c:pt>
                <c:pt idx="2">
                  <c:v>linux-musl-x64</c:v>
                </c:pt>
                <c:pt idx="3">
                  <c:v>linux-arm64</c:v>
                </c:pt>
                <c:pt idx="4">
                  <c:v>linux-musl-arm64</c:v>
                </c:pt>
              </c:strCache>
            </c:strRef>
          </c:cat>
          <c:val>
            <c:numRef>
              <c:f>'Working Set'!$B$2:$B$6</c:f>
              <c:numCache>
                <c:formatCode>General</c:formatCode>
                <c:ptCount val="5"/>
                <c:pt idx="0">
                  <c:v>22.62</c:v>
                </c:pt>
                <c:pt idx="1">
                  <c:v>21.31</c:v>
                </c:pt>
                <c:pt idx="2">
                  <c:v>18.88</c:v>
                </c:pt>
                <c:pt idx="3">
                  <c:v>17.77</c:v>
                </c:pt>
                <c:pt idx="4">
                  <c:v>17.149999999999999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1-483A-9AAF-338B70CB2A8B}"/>
            </c:ext>
          </c:extLst>
        </c:ser>
        <c:ser>
          <c:idx val="1"/>
          <c:order val="1"/>
          <c:tx>
            <c:strRef>
              <c:f>'Working Set'!$C$1</c:f>
              <c:strCache>
                <c:ptCount val="1"/>
                <c:pt idx="0">
                  <c:v>JIT CLR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'Working Set'!$A$2:$A$6</c:f>
              <c:strCache>
                <c:ptCount val="5"/>
                <c:pt idx="0">
                  <c:v>win-x64</c:v>
                </c:pt>
                <c:pt idx="1">
                  <c:v>linux-x64</c:v>
                </c:pt>
                <c:pt idx="2">
                  <c:v>linux-musl-x64</c:v>
                </c:pt>
                <c:pt idx="3">
                  <c:v>linux-arm64</c:v>
                </c:pt>
                <c:pt idx="4">
                  <c:v>linux-musl-arm64</c:v>
                </c:pt>
              </c:strCache>
            </c:strRef>
          </c:cat>
          <c:val>
            <c:numRef>
              <c:f>'Working Set'!$C$2:$C$6</c:f>
              <c:numCache>
                <c:formatCode>General</c:formatCode>
                <c:ptCount val="5"/>
                <c:pt idx="0">
                  <c:v>39.46</c:v>
                </c:pt>
                <c:pt idx="1">
                  <c:v>57.25</c:v>
                </c:pt>
                <c:pt idx="2">
                  <c:v>51.3</c:v>
                </c:pt>
                <c:pt idx="3">
                  <c:v>53.46</c:v>
                </c:pt>
                <c:pt idx="4">
                  <c:v>52.36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1-483A-9AAF-338B70CB2A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23446223"/>
        <c:axId val="554298207"/>
      </c:barChart>
      <c:catAx>
        <c:axId val="323446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298207"/>
        <c:crosses val="autoZero"/>
        <c:auto val="1"/>
        <c:lblAlgn val="ctr"/>
        <c:lblOffset val="100"/>
        <c:noMultiLvlLbl val="0"/>
      </c:catAx>
      <c:valAx>
        <c:axId val="55429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4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29894</xdr:colOff>
      <xdr:row>0</xdr:row>
      <xdr:rowOff>172621</xdr:rowOff>
    </xdr:from>
    <xdr:to>
      <xdr:col>11</xdr:col>
      <xdr:colOff>334108</xdr:colOff>
      <xdr:row>25</xdr:row>
      <xdr:rowOff>146539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4E6C78-2475-01C3-EA0C-72642FCFC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1172</xdr:colOff>
      <xdr:row>0</xdr:row>
      <xdr:rowOff>167932</xdr:rowOff>
    </xdr:from>
    <xdr:to>
      <xdr:col>11</xdr:col>
      <xdr:colOff>310662</xdr:colOff>
      <xdr:row>20</xdr:row>
      <xdr:rowOff>29307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621E8-EF9A-D774-9383-3B30BB91D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4</xdr:row>
      <xdr:rowOff>118110</xdr:rowOff>
    </xdr:from>
    <xdr:to>
      <xdr:col>12</xdr:col>
      <xdr:colOff>68580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68003-B6B7-D2D6-F63E-552A21AA7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11723</xdr:colOff>
      <xdr:row>1</xdr:row>
      <xdr:rowOff>1463</xdr:rowOff>
    </xdr:from>
    <xdr:to>
      <xdr:col>11</xdr:col>
      <xdr:colOff>316523</xdr:colOff>
      <xdr:row>19</xdr:row>
      <xdr:rowOff>128952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F0F1F-C0D3-4255-A2D6-4A44FDBD1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171450</xdr:rowOff>
    </xdr:from>
    <xdr:to>
      <xdr:col>11</xdr:col>
      <xdr:colOff>266700</xdr:colOff>
      <xdr:row>22</xdr:row>
      <xdr:rowOff>46893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889B8-A28D-1EEC-79FF-ECE62C0E5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5CB4-38BA-4FC2-B939-737E02C26C28}">
  <dimension ref="A1:C5"/>
  <sheetViews>
    <sheetView zoomScale="130" zoomScaleNormal="130" workbookViewId="0">
      <selection activeCell="B5" sqref="B5"/>
    </sheetView>
  </sheetViews>
  <sheetFormatPr defaultRowHeight="14.4" x14ac:dyDescent="0.3"/>
  <cols>
    <col min="1" max="1" width="26.21875" customWidth="1"/>
    <col min="2" max="2" width="13.33203125" customWidth="1"/>
    <col min="3" max="3" width="13.88671875" customWidth="1"/>
  </cols>
  <sheetData>
    <row r="1" spans="1:3" x14ac:dyDescent="0.3">
      <c r="B1" t="s">
        <v>0</v>
      </c>
      <c r="C1" t="s">
        <v>17</v>
      </c>
    </row>
    <row r="2" spans="1:3" x14ac:dyDescent="0.3">
      <c r="A2" t="s">
        <v>2</v>
      </c>
      <c r="B2">
        <f>ROUND(AVERAGE(17.538,17.663,16.844,17.394,16.046,17.229,17.857,16.601,17.025,16.689,18.127,17.476), 2)</f>
        <v>17.21</v>
      </c>
      <c r="C2">
        <f>ROUND(AVERAGE(80.67, 80.93, 81.793, 78.605,79.707, 84.418, 80.002, 79.527, 79.282, 80.673), 2)</f>
        <v>80.56</v>
      </c>
    </row>
    <row r="3" spans="1:3" x14ac:dyDescent="0.3">
      <c r="A3" t="s">
        <v>1</v>
      </c>
      <c r="B3">
        <f>ROUND(AVERAGE(14.873,12.384,13.87,12.336,12.585,14.113,13.64,13.536,12.548), 2)</f>
        <v>13.32</v>
      </c>
      <c r="C3">
        <f>ROUND(AVERAGE(66.47,66.794,67.445,67.422,67.906,69.266,66.857,66.775,66.315,67.923,66.272,68.153,66.857), 2)</f>
        <v>67.27</v>
      </c>
    </row>
    <row r="4" spans="1:3" x14ac:dyDescent="0.3">
      <c r="A4" t="s">
        <v>4</v>
      </c>
      <c r="B4">
        <f>ROUND(AVERAGE(15.384,16.361,15.7,15.238,14.196,14.428,14.643,14.342,14.442,14.33,14.184,14.376), 2)</f>
        <v>14.8</v>
      </c>
      <c r="C4">
        <f>ROUND(AVERAGE(72.239,70.783,72.502,73.716,70.632,72.028,69.948,72.847,73.466,71.894), 2)</f>
        <v>72.010000000000005</v>
      </c>
    </row>
    <row r="5" spans="1:3" x14ac:dyDescent="0.3">
      <c r="A5" t="s">
        <v>3</v>
      </c>
      <c r="B5">
        <f>ROUND(AVERAGE(14.263,14.214,13.768,14.853,14.001,14.333,14.041,14.67,14.261,14.076,14.21,14.784), 2)</f>
        <v>14.29</v>
      </c>
      <c r="C5">
        <f>ROUND(AVERAGE(213.596,205.44,167.196,174.991,166.056,199.198,184.602,171.513,168.865,163.252,150.525,166.793,173.006,183.371,226.631,182.272,170.243,172.574,193.249), 2)</f>
        <v>180.7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3734-281B-45C3-A597-098268DB2457}">
  <dimension ref="A1:C4"/>
  <sheetViews>
    <sheetView zoomScale="130" zoomScaleNormal="130" workbookViewId="0">
      <selection activeCell="B3" sqref="B3"/>
    </sheetView>
  </sheetViews>
  <sheetFormatPr defaultRowHeight="14.4" x14ac:dyDescent="0.3"/>
  <cols>
    <col min="1" max="1" width="21.33203125" customWidth="1"/>
    <col min="2" max="2" width="15.77734375" customWidth="1"/>
    <col min="3" max="3" width="21.33203125" customWidth="1"/>
  </cols>
  <sheetData>
    <row r="1" spans="1:3" x14ac:dyDescent="0.3">
      <c r="B1" t="s">
        <v>0</v>
      </c>
      <c r="C1" t="s">
        <v>17</v>
      </c>
    </row>
    <row r="2" spans="1:3" x14ac:dyDescent="0.3">
      <c r="A2" t="s">
        <v>7</v>
      </c>
      <c r="B2">
        <f>ROUND(AVERAGE(84.097,100.015,82.157,82.039,83.274,82.603,82.435,82.202,107.951,82.009), 2)</f>
        <v>86.88</v>
      </c>
      <c r="C2">
        <f>ROUND(AVERAGE(530.647,529.755,529.471,532.603,527.599,527.418,521.793,536.641,525.794,533.379,524.689,524.767,529.767,529.497,533.686,525.478,523.343,534.214,524.702,527.775,534.578), 2)</f>
        <v>528.92999999999995</v>
      </c>
    </row>
    <row r="3" spans="1:3" x14ac:dyDescent="0.3">
      <c r="A3" t="s">
        <v>5</v>
      </c>
      <c r="B3">
        <f>ROUND(AVERAGE(82.26,118.247,82.44,81.917,81.025,80.999,82.719,81.285,81.584,117.673), 2)</f>
        <v>89.01</v>
      </c>
      <c r="C3">
        <f>ROUND(AVERAGE(661.324,522.196,518.812,522.869,518.29,520.872,528.427,558.7,516.852,521.485,516.083,569.599,521.554,512.747,518.758,556.205,524.706,518.734,524.167,525.875,513.24,515.047,526.181,523.896,518.522,518.686,519.027,522.918,522.494,554.689,530.314,521.279,513.641), 2)</f>
        <v>529.64</v>
      </c>
    </row>
    <row r="4" spans="1:3" x14ac:dyDescent="0.3">
      <c r="A4" t="s">
        <v>6</v>
      </c>
      <c r="B4">
        <f>ROUND(AVERAGE(118.038,83.72,83.763,83.906,106.195,86.566,85.714,84.889,84.581,83.51,82.929), 2)</f>
        <v>89.44</v>
      </c>
      <c r="C4">
        <f>ROUND(AVERAGE(669.711,594.62,597.184,621.416,601.704,603.502,599.372,607.356,589.719,596.216,594.464,599.836,672.669,595.367,602.591,597.725,590.268,590.17,591.916,603.47,579.005,592.694,591.165,590.086,599.309,598.676,599.202,586.672,602.48,588.916,604.352,596.541,595.618,585.547,617.558,595.168,583.087,633.537), 2)</f>
        <v>601.54999999999995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2511-8A3A-468F-844E-1B575A9A55FF}">
  <dimension ref="A1:C6"/>
  <sheetViews>
    <sheetView zoomScale="130" zoomScaleNormal="130" workbookViewId="0">
      <selection activeCell="I36" sqref="I36"/>
    </sheetView>
  </sheetViews>
  <sheetFormatPr defaultRowHeight="14.4" x14ac:dyDescent="0.3"/>
  <cols>
    <col min="1" max="1" width="16.88671875" customWidth="1"/>
    <col min="2" max="2" width="11.77734375" customWidth="1"/>
    <col min="3" max="3" width="10.6640625" bestFit="1" customWidth="1"/>
  </cols>
  <sheetData>
    <row r="1" spans="1:3" x14ac:dyDescent="0.3">
      <c r="B1" t="s">
        <v>0</v>
      </c>
      <c r="C1" t="s">
        <v>17</v>
      </c>
    </row>
    <row r="2" spans="1:3" x14ac:dyDescent="0.3">
      <c r="A2" t="s">
        <v>8</v>
      </c>
      <c r="B2">
        <f>ROUND(9197056/(1024*1024), 2)</f>
        <v>8.77</v>
      </c>
      <c r="C2">
        <f>ROUND((140800+7168+550+410+621)/(1024*1024), 3)</f>
        <v>0.14299999999999999</v>
      </c>
    </row>
    <row r="3" spans="1:3" x14ac:dyDescent="0.3">
      <c r="A3" t="s">
        <v>9</v>
      </c>
      <c r="B3">
        <f>ROUND(10265576/(1024*1024), 2)</f>
        <v>9.7899999999999991</v>
      </c>
      <c r="C3">
        <f>ROUND((72664+1413+7168+600+482)/(1024*1024), 3)</f>
        <v>7.9000000000000001E-2</v>
      </c>
    </row>
    <row r="4" spans="1:3" x14ac:dyDescent="0.3">
      <c r="A4" t="s">
        <v>11</v>
      </c>
      <c r="B4">
        <f>ROUND(10265272/(1024*1024), 2)</f>
        <v>9.7899999999999991</v>
      </c>
      <c r="C4">
        <f>ROUND((74424+1413+7168+600+482)/(1024*1024), 3)</f>
        <v>0.08</v>
      </c>
    </row>
    <row r="5" spans="1:3" x14ac:dyDescent="0.3">
      <c r="A5" t="s">
        <v>10</v>
      </c>
      <c r="B5">
        <f>ROUND(10636168/(1024*1024), 2)</f>
        <v>10.14</v>
      </c>
      <c r="C5">
        <f>ROUND((72688+7168+388+600+482)/(1024*1024), 3)</f>
        <v>7.8E-2</v>
      </c>
    </row>
    <row r="6" spans="1:3" x14ac:dyDescent="0.3">
      <c r="A6" t="s">
        <v>16</v>
      </c>
      <c r="B6">
        <f>ROUND(10635944/(1024*1024), 2)</f>
        <v>10.14</v>
      </c>
      <c r="C6">
        <f>ROUND((74792+1413+7168+600+482)/(1024*1024), 3)</f>
        <v>8.1000000000000003E-2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A8F32-6C02-444F-A933-F82212B07BC9}">
  <dimension ref="A1:C5"/>
  <sheetViews>
    <sheetView tabSelected="1" zoomScale="130" zoomScaleNormal="130" workbookViewId="0">
      <selection activeCell="C2" sqref="C2"/>
    </sheetView>
  </sheetViews>
  <sheetFormatPr defaultRowHeight="14.4" x14ac:dyDescent="0.3"/>
  <cols>
    <col min="1" max="1" width="32" customWidth="1"/>
    <col min="2" max="2" width="12" customWidth="1"/>
    <col min="3" max="3" width="11.77734375" customWidth="1"/>
  </cols>
  <sheetData>
    <row r="1" spans="1:3" x14ac:dyDescent="0.3">
      <c r="B1" t="s">
        <v>0</v>
      </c>
      <c r="C1" t="s">
        <v>17</v>
      </c>
    </row>
    <row r="2" spans="1:3" x14ac:dyDescent="0.3">
      <c r="A2" t="s">
        <v>12</v>
      </c>
      <c r="B2">
        <v>88.4</v>
      </c>
      <c r="C2">
        <v>216</v>
      </c>
    </row>
    <row r="3" spans="1:3" x14ac:dyDescent="0.3">
      <c r="A3" t="s">
        <v>13</v>
      </c>
      <c r="B3">
        <v>80.2</v>
      </c>
      <c r="C3">
        <v>216</v>
      </c>
    </row>
    <row r="4" spans="1:3" x14ac:dyDescent="0.3">
      <c r="A4" t="s">
        <v>14</v>
      </c>
      <c r="B4">
        <v>17.600000000000001</v>
      </c>
      <c r="C4">
        <v>107</v>
      </c>
    </row>
    <row r="5" spans="1:3" x14ac:dyDescent="0.3">
      <c r="A5" t="s">
        <v>15</v>
      </c>
      <c r="B5">
        <v>18.3</v>
      </c>
      <c r="C5">
        <v>116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3DB5-22AB-48B0-98A3-8F716283DD37}">
  <dimension ref="A1:C6"/>
  <sheetViews>
    <sheetView zoomScale="130" zoomScaleNormal="130" workbookViewId="0">
      <selection activeCell="K33" sqref="K33"/>
    </sheetView>
  </sheetViews>
  <sheetFormatPr defaultRowHeight="14.4" x14ac:dyDescent="0.3"/>
  <cols>
    <col min="1" max="1" width="27.44140625" customWidth="1"/>
    <col min="2" max="2" width="11.21875" customWidth="1"/>
    <col min="3" max="3" width="16.33203125" customWidth="1"/>
  </cols>
  <sheetData>
    <row r="1" spans="1:3" x14ac:dyDescent="0.3">
      <c r="B1" t="s">
        <v>0</v>
      </c>
      <c r="C1" t="s">
        <v>17</v>
      </c>
    </row>
    <row r="2" spans="1:3" x14ac:dyDescent="0.3">
      <c r="A2" t="s">
        <v>8</v>
      </c>
      <c r="B2">
        <f>ROUND(AVERAGE(22.62,22.57,22.66,22.65,22.65,22.64,22.6,22.61,22.6,22.58,22.61,22.66), 2)</f>
        <v>22.62</v>
      </c>
      <c r="C2">
        <f>ROUND(AVERAGE(39.41,39.39,39.39,39.33,39.39,39.8,39.39,39.41,39.37,39.43,39.33,39.4,39.91), 2)</f>
        <v>39.46</v>
      </c>
    </row>
    <row r="3" spans="1:3" x14ac:dyDescent="0.3">
      <c r="A3" t="s">
        <v>9</v>
      </c>
      <c r="B3">
        <f>ROUND(AVERAGE(20.23,22.23,20.14,20.36,22.2,22.34,22.56,22.37,20.35,20.36), 2)</f>
        <v>21.31</v>
      </c>
      <c r="C3">
        <f>ROUND(AVERAGE(54.14,56.18,56.26,54.5,58.27,56.3,60.46,58.18,58.2,60.05,56.33,58.17), 2)</f>
        <v>57.25</v>
      </c>
    </row>
    <row r="4" spans="1:3" x14ac:dyDescent="0.3">
      <c r="A4" t="s">
        <v>11</v>
      </c>
      <c r="B4">
        <f>ROUND(AVERAGE(18.98,18.77,19.18,18.75,18.82,18.6,19.14,18.88,19.11,18.76,18.92,18.7), 2)</f>
        <v>18.88</v>
      </c>
      <c r="C4">
        <f>ROUND(AVERAGE(51,51.2,51.29,51.43,51.32,51.43,51.47,51.32,51.21,51.28), 2)</f>
        <v>51.3</v>
      </c>
    </row>
    <row r="5" spans="1:3" x14ac:dyDescent="0.3">
      <c r="A5" t="s">
        <v>10</v>
      </c>
      <c r="B5">
        <f>ROUND(AVERAGE(17.77,17.77,17.76,17.77,17.76,17.77,17.75,17.77,17.77,17.77), 2)</f>
        <v>17.77</v>
      </c>
      <c r="C5">
        <f>ROUND(AVERAGE(53.54,53.44,53.51,53.56,53.61,53.29,53.43,53.45,53.66,53.09), 2)</f>
        <v>53.46</v>
      </c>
    </row>
    <row r="6" spans="1:3" x14ac:dyDescent="0.3">
      <c r="A6" t="s">
        <v>16</v>
      </c>
      <c r="B6">
        <f>ROUND(AVERAGE(16.7,17.2,17.2,17.2,17.2,17.2,17.2,17.2,17.2,17.2), 2)</f>
        <v>17.149999999999999</v>
      </c>
      <c r="C6">
        <f>ROUND(AVERAGE(52.3,52.36,52.56,52.23,52.46,52.33,52.36,52.17,52.13,52.71), 2)</f>
        <v>52.36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Startup Times Windows 11</vt:lpstr>
      <vt:lpstr>Startup Times Raspberry Pi 4</vt:lpstr>
      <vt:lpstr>Application Size</vt:lpstr>
      <vt:lpstr>Docker Image Sizes</vt:lpstr>
      <vt:lpstr>Working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Pflug</dc:creator>
  <cp:lastModifiedBy>Kenny Pflug</cp:lastModifiedBy>
  <dcterms:created xsi:type="dcterms:W3CDTF">2023-10-16T06:40:14Z</dcterms:created>
  <dcterms:modified xsi:type="dcterms:W3CDTF">2023-11-02T15:53:57Z</dcterms:modified>
</cp:coreProperties>
</file>