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ENIOR Senior Year\FISH 460\Lab\"/>
    </mc:Choice>
  </mc:AlternateContent>
  <xr:revisionPtr revIDLastSave="0" documentId="13_ncr:1_{EC6BED0A-DA05-4D3C-AE9D-DBE5895AD936}" xr6:coauthVersionLast="47" xr6:coauthVersionMax="47" xr10:uidLastSave="{00000000-0000-0000-0000-000000000000}"/>
  <bookViews>
    <workbookView xWindow="-108" yWindow="-108" windowWidth="23256" windowHeight="13176" xr2:uid="{70C6EB6D-CD2C-47AF-AAF4-FBE821642CA6}"/>
  </bookViews>
  <sheets>
    <sheet name="Sheet1" sheetId="1" r:id="rId1"/>
    <sheet name="Gluc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G6" i="2"/>
  <c r="D7" i="2"/>
  <c r="D6" i="2"/>
  <c r="C7" i="2"/>
  <c r="C6" i="2"/>
  <c r="B7" i="2"/>
  <c r="G7" i="2"/>
  <c r="F7" i="2"/>
  <c r="F6" i="2"/>
  <c r="E7" i="2"/>
  <c r="E6" i="2"/>
  <c r="G35" i="1"/>
  <c r="F35" i="1"/>
  <c r="E35" i="1"/>
  <c r="G32" i="1"/>
  <c r="F32" i="1"/>
  <c r="E32" i="1"/>
  <c r="G29" i="1"/>
  <c r="F29" i="1"/>
  <c r="E29" i="1"/>
  <c r="G26" i="1"/>
  <c r="F26" i="1"/>
  <c r="E26" i="1"/>
  <c r="G23" i="1"/>
  <c r="F23" i="1"/>
  <c r="E23" i="1"/>
  <c r="G20" i="1"/>
  <c r="F20" i="1"/>
  <c r="E20" i="1"/>
  <c r="F11" i="1"/>
  <c r="E17" i="1"/>
  <c r="G17" i="1"/>
  <c r="F17" i="1"/>
  <c r="G14" i="1"/>
  <c r="F14" i="1"/>
  <c r="E14" i="1"/>
  <c r="G11" i="1"/>
  <c r="E11" i="1"/>
  <c r="G8" i="1"/>
  <c r="F8" i="1"/>
  <c r="E8" i="1"/>
  <c r="G5" i="1"/>
  <c r="F5" i="1"/>
  <c r="G2" i="1"/>
  <c r="F2" i="1"/>
  <c r="E2" i="1"/>
  <c r="E5" i="1"/>
  <c r="J37" i="1"/>
  <c r="J36" i="1"/>
  <c r="J35" i="1"/>
  <c r="J34" i="1"/>
  <c r="J33" i="1"/>
  <c r="J32" i="1"/>
  <c r="J28" i="1"/>
  <c r="J27" i="1"/>
  <c r="J26" i="1"/>
  <c r="J25" i="1"/>
  <c r="J24" i="1"/>
  <c r="J23" i="1"/>
  <c r="J19" i="1"/>
  <c r="J18" i="1"/>
  <c r="J17" i="1"/>
  <c r="J9" i="1"/>
  <c r="J10" i="1"/>
  <c r="J8" i="1"/>
  <c r="J16" i="1"/>
  <c r="J15" i="1"/>
  <c r="J14" i="1"/>
  <c r="J6" i="1"/>
  <c r="J7" i="1"/>
  <c r="J5" i="1"/>
</calcChain>
</file>

<file path=xl/sharedStrings.xml><?xml version="1.0" encoding="utf-8"?>
<sst xmlns="http://schemas.openxmlformats.org/spreadsheetml/2006/main" count="241" uniqueCount="49">
  <si>
    <t>Treatment</t>
  </si>
  <si>
    <t>Individual</t>
  </si>
  <si>
    <t>Crab 1</t>
  </si>
  <si>
    <t>Crab 2</t>
  </si>
  <si>
    <t>Crab 3</t>
  </si>
  <si>
    <t>State (0/1)</t>
  </si>
  <si>
    <t>Date</t>
  </si>
  <si>
    <t>Notes</t>
  </si>
  <si>
    <t>behavior - 2 crabs fighting when observed 5/5/2025</t>
  </si>
  <si>
    <t>crab sitting in the nozzle above waterline, put him back into water</t>
  </si>
  <si>
    <t>NA</t>
  </si>
  <si>
    <t xml:space="preserve">Temperature (C) </t>
  </si>
  <si>
    <t>Dosage (ug/L)</t>
  </si>
  <si>
    <t>Weight (for Resazurin) (g)</t>
  </si>
  <si>
    <t>1 crab sitting in hole above water again</t>
  </si>
  <si>
    <t>crab sitting in the nozzle above waterline, able to get him back in (much work)</t>
  </si>
  <si>
    <t>very slow moving - thought dead at first</t>
  </si>
  <si>
    <t>died 5/12/2025</t>
  </si>
  <si>
    <t>Resazurin/Mass @ 30min (fluorescence/g/min)</t>
  </si>
  <si>
    <t>Resazurin/Mass @ 60min (fluorescence/g/min)</t>
  </si>
  <si>
    <t>Resazurin/Mass @ 90min (fluorescence/g/min)</t>
  </si>
  <si>
    <t>died 5/12/2025, dissected and did not show signs of being resazurin crab (no pink gills) - looked healthy, Andy said</t>
  </si>
  <si>
    <t>30 minutes</t>
  </si>
  <si>
    <t>60 minutes</t>
  </si>
  <si>
    <t>90 minutes</t>
  </si>
  <si>
    <t>LOW</t>
  </si>
  <si>
    <t>A</t>
  </si>
  <si>
    <t>IBUO-HN</t>
  </si>
  <si>
    <t>IBUO-Control</t>
  </si>
  <si>
    <t>IBUO-Control-Low</t>
  </si>
  <si>
    <t>B</t>
  </si>
  <si>
    <t>IBUO-HE</t>
  </si>
  <si>
    <t>C</t>
  </si>
  <si>
    <t>D</t>
  </si>
  <si>
    <t>IBUO-HH</t>
  </si>
  <si>
    <t>E</t>
  </si>
  <si>
    <t>F</t>
  </si>
  <si>
    <t>IBUO-AH</t>
  </si>
  <si>
    <t>G</t>
  </si>
  <si>
    <t>IBUO-AE</t>
  </si>
  <si>
    <t>H</t>
  </si>
  <si>
    <t>Average</t>
  </si>
  <si>
    <t>SD</t>
  </si>
  <si>
    <t>Ambient, Low</t>
  </si>
  <si>
    <t>Ambient, Control</t>
  </si>
  <si>
    <t>Ambient, High</t>
  </si>
  <si>
    <t>High, Control</t>
  </si>
  <si>
    <t>High, Low</t>
  </si>
  <si>
    <t>High,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</si>
</sst>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9DAF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1" xfId="0" applyBorder="1"/>
    <xf numFmtId="0" fontId="0" fillId="3" borderId="0" xfId="0" applyFill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5" borderId="4" xfId="0" applyFont="1" applyFill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5" borderId="6" xfId="0" applyFont="1" applyFill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5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0000"/>
      <color rgb="FFF43E3E"/>
      <color rgb="FFF66666"/>
      <color rgb="FFFAA0A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05.12.2025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High, Control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012367534992172E-3"/>
                  <c:y val="-3.2427156701515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Sheet1!$E$20:$G$20</c:f>
              <c:numCache>
                <c:formatCode>General</c:formatCode>
                <c:ptCount val="3"/>
                <c:pt idx="0">
                  <c:v>2.2293972939729394</c:v>
                </c:pt>
                <c:pt idx="1">
                  <c:v>2.8444034440344401</c:v>
                </c:pt>
                <c:pt idx="2">
                  <c:v>3.5977859778597785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8-4BEE-B342-52D94ACA0305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High, Low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526431640418456"/>
                  <c:y val="-2.0634297233028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Sheet1!$E$23:$G$23</c:f>
              <c:numCache>
                <c:formatCode>General</c:formatCode>
                <c:ptCount val="3"/>
                <c:pt idx="0">
                  <c:v>1.7519594283079762</c:v>
                </c:pt>
                <c:pt idx="1">
                  <c:v>2.276394651913324</c:v>
                </c:pt>
                <c:pt idx="2">
                  <c:v>2.8238819732595668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8-4BEE-B342-52D94ACA0305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High, High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457596618783209E-2"/>
                  <c:y val="4.8602441647831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Sheet1!$E$26:$G$26</c:f>
              <c:numCache>
                <c:formatCode>General</c:formatCode>
                <c:ptCount val="3"/>
                <c:pt idx="0">
                  <c:v>1.5487985423072541</c:v>
                </c:pt>
                <c:pt idx="1">
                  <c:v>2.1125156588087917</c:v>
                </c:pt>
                <c:pt idx="2">
                  <c:v>2.5395740804008655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8-4BEE-B342-52D94ACA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55360"/>
        <c:axId val="839051520"/>
      </c:lineChart>
      <c:catAx>
        <c:axId val="8390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51520"/>
        <c:crosses val="autoZero"/>
        <c:auto val="1"/>
        <c:lblAlgn val="ctr"/>
        <c:lblOffset val="100"/>
        <c:noMultiLvlLbl val="0"/>
      </c:catAx>
      <c:valAx>
        <c:axId val="839051520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Consumption (fluorescence/g/min)</a:t>
                </a:r>
              </a:p>
            </c:rich>
          </c:tx>
          <c:layout>
            <c:manualLayout>
              <c:xMode val="edge"/>
              <c:yMode val="edge"/>
              <c:x val="2.7799740302268546E-3"/>
              <c:y val="6.61289422540005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05.12.2025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High, Control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Sheet1!$E$20:$G$20</c:f>
              <c:numCache>
                <c:formatCode>General</c:formatCode>
                <c:ptCount val="3"/>
                <c:pt idx="0">
                  <c:v>2.2293972939729394</c:v>
                </c:pt>
                <c:pt idx="1">
                  <c:v>2.8444034440344401</c:v>
                </c:pt>
                <c:pt idx="2">
                  <c:v>3.5977859778597785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E-4E50-9461-018426166208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High, Low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Sheet1!$E$23:$G$23</c:f>
              <c:numCache>
                <c:formatCode>General</c:formatCode>
                <c:ptCount val="3"/>
                <c:pt idx="0">
                  <c:v>1.7519594283079762</c:v>
                </c:pt>
                <c:pt idx="1">
                  <c:v>2.276394651913324</c:v>
                </c:pt>
                <c:pt idx="2">
                  <c:v>2.8238819732595668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E-4E50-9461-018426166208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High, High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Sheet1!$E$26:$G$26</c:f>
              <c:numCache>
                <c:formatCode>General</c:formatCode>
                <c:ptCount val="3"/>
                <c:pt idx="0">
                  <c:v>1.5487985423072541</c:v>
                </c:pt>
                <c:pt idx="1">
                  <c:v>2.1125156588087917</c:v>
                </c:pt>
                <c:pt idx="2">
                  <c:v>2.5395740804008655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E-4E50-9461-018426166208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Ambient, Control</c:v>
                </c:pt>
              </c:strCache>
            </c:strRef>
          </c:tx>
          <c:spPr>
            <a:ln w="28575" cap="rnd">
              <a:solidFill>
                <a:schemeClr val="tx2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10000"/>
                  <a:lumOff val="90000"/>
                </a:schemeClr>
              </a:solidFill>
              <a:ln w="9525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Sheet1!$E$29:$G$29</c:f>
              <c:numCache>
                <c:formatCode>General</c:formatCode>
                <c:ptCount val="3"/>
                <c:pt idx="0">
                  <c:v>3.5237586759209822</c:v>
                </c:pt>
                <c:pt idx="1">
                  <c:v>5.1165687844812249</c:v>
                </c:pt>
                <c:pt idx="2">
                  <c:v>6.5759031856202173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E-4E50-9461-018426166208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Ambient, 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Sheet1!$E$32:$G$32</c:f>
              <c:numCache>
                <c:formatCode>General</c:formatCode>
                <c:ptCount val="3"/>
                <c:pt idx="0">
                  <c:v>2.9343807763401109</c:v>
                </c:pt>
                <c:pt idx="1">
                  <c:v>4.5517560073937151</c:v>
                </c:pt>
                <c:pt idx="2">
                  <c:v>5.9303758471965491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E-4E50-9461-018426166208}"/>
            </c:ext>
          </c:extLst>
        </c:ser>
        <c:ser>
          <c:idx val="5"/>
          <c:order val="5"/>
          <c:tx>
            <c:strRef>
              <c:f>Sheet1!$A$35</c:f>
              <c:strCache>
                <c:ptCount val="1"/>
                <c:pt idx="0">
                  <c:v>Ambient,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Sheet1!$E$35:$G$35</c:f>
              <c:numCache>
                <c:formatCode>General</c:formatCode>
                <c:ptCount val="3"/>
                <c:pt idx="0">
                  <c:v>3.0901722391084094</c:v>
                </c:pt>
                <c:pt idx="1">
                  <c:v>5.1502870651806818</c:v>
                </c:pt>
                <c:pt idx="2">
                  <c:v>7.1203422267252057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CE-4E50-9461-01842616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15840"/>
        <c:axId val="980716320"/>
      </c:lineChart>
      <c:catAx>
        <c:axId val="98071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16320"/>
        <c:crosses val="autoZero"/>
        <c:auto val="1"/>
        <c:lblAlgn val="ctr"/>
        <c:lblOffset val="100"/>
        <c:noMultiLvlLbl val="0"/>
      </c:catAx>
      <c:valAx>
        <c:axId val="980716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Consumption (fluorescence/g/min)</a:t>
                </a:r>
              </a:p>
            </c:rich>
          </c:tx>
          <c:layout>
            <c:manualLayout>
              <c:xMode val="edge"/>
              <c:yMode val="edge"/>
              <c:x val="5.577130952571771E-3"/>
              <c:y val="0.11582309365876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1-4C4E-8BB6-61715C9883C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F1-4C4E-8BB6-61715C9883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1-4C4E-8BB6-61715C9883C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F1-4C4E-8BB6-61715C9883C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F1-4C4E-8BB6-61715C9883C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F1-4C4E-8BB6-61715C9883C7}"/>
              </c:ext>
            </c:extLst>
          </c:dPt>
          <c:errBars>
            <c:errBarType val="both"/>
            <c:errValType val="cust"/>
            <c:noEndCap val="0"/>
            <c:plus>
              <c:numRef>
                <c:f>Glucose!$B$7:$G$7</c:f>
                <c:numCache>
                  <c:formatCode>General</c:formatCode>
                  <c:ptCount val="6"/>
                  <c:pt idx="0">
                    <c:v>0.21714352967440095</c:v>
                  </c:pt>
                  <c:pt idx="1">
                    <c:v>5.7690119006799885E-2</c:v>
                  </c:pt>
                  <c:pt idx="2">
                    <c:v>3.4792036584230787E-2</c:v>
                  </c:pt>
                  <c:pt idx="3">
                    <c:v>4.141909083498576E-2</c:v>
                  </c:pt>
                  <c:pt idx="4">
                    <c:v>1.6062923200199267E-2</c:v>
                  </c:pt>
                  <c:pt idx="5">
                    <c:v>6.3319307328588384E-2</c:v>
                  </c:pt>
                </c:numCache>
              </c:numRef>
            </c:plus>
            <c:minus>
              <c:numRef>
                <c:f>Glucose!$B$7:$G$7</c:f>
                <c:numCache>
                  <c:formatCode>General</c:formatCode>
                  <c:ptCount val="6"/>
                  <c:pt idx="0">
                    <c:v>0.21714352967440095</c:v>
                  </c:pt>
                  <c:pt idx="1">
                    <c:v>5.7690119006799885E-2</c:v>
                  </c:pt>
                  <c:pt idx="2">
                    <c:v>3.4792036584230787E-2</c:v>
                  </c:pt>
                  <c:pt idx="3">
                    <c:v>4.141909083498576E-2</c:v>
                  </c:pt>
                  <c:pt idx="4">
                    <c:v>1.6062923200199267E-2</c:v>
                  </c:pt>
                  <c:pt idx="5">
                    <c:v>6.3319307328588384E-2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Glucose!$B$1:$G$1</c:f>
              <c:strCache>
                <c:ptCount val="6"/>
                <c:pt idx="0">
                  <c:v>Ambient, Control</c:v>
                </c:pt>
                <c:pt idx="1">
                  <c:v>Ambient, Low</c:v>
                </c:pt>
                <c:pt idx="2">
                  <c:v>Ambient, High</c:v>
                </c:pt>
                <c:pt idx="3">
                  <c:v>High, Control</c:v>
                </c:pt>
                <c:pt idx="4">
                  <c:v>High, Low</c:v>
                </c:pt>
                <c:pt idx="5">
                  <c:v>High, High</c:v>
                </c:pt>
              </c:strCache>
            </c:strRef>
          </c:cat>
          <c:val>
            <c:numRef>
              <c:f>Glucose!$B$6:$G$6</c:f>
              <c:numCache>
                <c:formatCode>General</c:formatCode>
                <c:ptCount val="6"/>
                <c:pt idx="0">
                  <c:v>0.30834114333333335</c:v>
                </c:pt>
                <c:pt idx="1">
                  <c:v>7.1110590000000001E-2</c:v>
                </c:pt>
                <c:pt idx="2">
                  <c:v>0.13378631499999999</c:v>
                </c:pt>
                <c:pt idx="3">
                  <c:v>7.5210869999999999E-2</c:v>
                </c:pt>
                <c:pt idx="4">
                  <c:v>0.18767572499999999</c:v>
                </c:pt>
                <c:pt idx="5">
                  <c:v>0.20446735666666668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1-4C4E-8BB6-61715C988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78240"/>
        <c:axId val="529978720"/>
      </c:barChart>
      <c:catAx>
        <c:axId val="5299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78720"/>
        <c:crosses val="autoZero"/>
        <c:auto val="1"/>
        <c:lblAlgn val="ctr"/>
        <c:lblOffset val="100"/>
        <c:noMultiLvlLbl val="0"/>
      </c:catAx>
      <c:valAx>
        <c:axId val="52997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Glucose Level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05.12.2025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Ambient, Control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621448621842276"/>
                  <c:y val="7.97482972443339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(Sheet1!$E$29,Sheet1!$F$29,Sheet1!$G$29)</c:f>
              <c:numCache>
                <c:formatCode>General</c:formatCode>
                <c:ptCount val="3"/>
                <c:pt idx="0">
                  <c:v>3.5237586759209822</c:v>
                </c:pt>
                <c:pt idx="1">
                  <c:v>5.1165687844812249</c:v>
                </c:pt>
                <c:pt idx="2">
                  <c:v>6.5759031856202173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E-4FA7-AFEF-4C05AD148C58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Ambient, Low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050550924950565E-2"/>
                  <c:y val="5.9234277497154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(Sheet1!$E$32,Sheet1!$F$32,Sheet1!$G$32)</c:f>
              <c:numCache>
                <c:formatCode>General</c:formatCode>
                <c:ptCount val="3"/>
                <c:pt idx="0">
                  <c:v>2.9343807763401109</c:v>
                </c:pt>
                <c:pt idx="1">
                  <c:v>4.5517560073937151</c:v>
                </c:pt>
                <c:pt idx="2">
                  <c:v>5.9303758471965491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E-4FA7-AFEF-4C05AD148C58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Ambient,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70053584101205E-3"/>
                  <c:y val="-4.6632055509452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(Sheet1!$E$35,Sheet1!$F$35,Sheet1!$G$35)</c:f>
              <c:numCache>
                <c:formatCode>General</c:formatCode>
                <c:ptCount val="3"/>
                <c:pt idx="0">
                  <c:v>3.0901722391084094</c:v>
                </c:pt>
                <c:pt idx="1">
                  <c:v>5.1502870651806818</c:v>
                </c:pt>
                <c:pt idx="2">
                  <c:v>7.1203422267252057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E-4FA7-AFEF-4C05AD14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103360"/>
        <c:axId val="839073120"/>
      </c:lineChart>
      <c:catAx>
        <c:axId val="8391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73120"/>
        <c:crosses val="autoZero"/>
        <c:auto val="1"/>
        <c:lblAlgn val="ctr"/>
        <c:lblOffset val="100"/>
        <c:noMultiLvlLbl val="0"/>
      </c:catAx>
      <c:valAx>
        <c:axId val="839073120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Consumption (fluorescence/g/min)</a:t>
                </a:r>
              </a:p>
            </c:rich>
          </c:tx>
          <c:layout>
            <c:manualLayout>
              <c:xMode val="edge"/>
              <c:yMode val="edge"/>
              <c:x val="1.3834181539319576E-2"/>
              <c:y val="0.11752215875226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05.05.2025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High, Control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Sheet1!$E$2:$G$2</c:f>
              <c:numCache>
                <c:formatCode>General</c:formatCode>
                <c:ptCount val="3"/>
                <c:pt idx="0">
                  <c:v>5.0185064228173308</c:v>
                </c:pt>
                <c:pt idx="1">
                  <c:v>7.28282168517309</c:v>
                </c:pt>
                <c:pt idx="2">
                  <c:v>10.352710646636186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0-4F57-A238-E3618781F9AB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High, Low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Sheet1!$E$5:$G$5</c:f>
              <c:numCache>
                <c:formatCode>General</c:formatCode>
                <c:ptCount val="3"/>
                <c:pt idx="0">
                  <c:v>1.0430478210907805</c:v>
                </c:pt>
                <c:pt idx="1">
                  <c:v>1.2463537523203394</c:v>
                </c:pt>
                <c:pt idx="2">
                  <c:v>1.4143021302925838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0-4F57-A238-E3618781F9AB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High, High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Sheet1!$E$8:$G$8</c:f>
              <c:numCache>
                <c:formatCode>General</c:formatCode>
                <c:ptCount val="3"/>
                <c:pt idx="0">
                  <c:v>4.4731610337972167</c:v>
                </c:pt>
                <c:pt idx="1">
                  <c:v>6.8588469184890659</c:v>
                </c:pt>
                <c:pt idx="2">
                  <c:v>8.7806494367130554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0-4F57-A238-E3618781F9AB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Ambient, Control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Sheet1!$E$11:$G$11</c:f>
              <c:numCache>
                <c:formatCode>General</c:formatCode>
                <c:ptCount val="3"/>
                <c:pt idx="0">
                  <c:v>4.78321400159109</c:v>
                </c:pt>
                <c:pt idx="1">
                  <c:v>6.8217979315831343</c:v>
                </c:pt>
                <c:pt idx="2">
                  <c:v>8.9797136038186167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0-4F57-A238-E3618781F9AB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Ambient, Low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Sheet1!$E$14:$G$14</c:f>
              <c:numCache>
                <c:formatCode>General</c:formatCode>
                <c:ptCount val="3"/>
                <c:pt idx="0">
                  <c:v>3.9082412914188613</c:v>
                </c:pt>
                <c:pt idx="1">
                  <c:v>5.0977060322854717</c:v>
                </c:pt>
                <c:pt idx="2">
                  <c:v>6.3296516567544607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60-4F57-A238-E3618781F9AB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Ambient,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Sheet1!$E$17:$G$17</c:f>
              <c:numCache>
                <c:formatCode>General</c:formatCode>
                <c:ptCount val="3"/>
                <c:pt idx="0">
                  <c:v>4.0824658093488466</c:v>
                </c:pt>
                <c:pt idx="1">
                  <c:v>6.0522555623596652</c:v>
                </c:pt>
                <c:pt idx="2">
                  <c:v>8.0322514798938549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60-4F57-A238-E3618781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561536"/>
        <c:axId val="1549385600"/>
      </c:lineChart>
      <c:catAx>
        <c:axId val="162256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85600"/>
        <c:crosses val="autoZero"/>
        <c:auto val="1"/>
        <c:lblAlgn val="ctr"/>
        <c:lblOffset val="100"/>
        <c:noMultiLvlLbl val="0"/>
      </c:catAx>
      <c:valAx>
        <c:axId val="154938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</a:t>
                </a:r>
                <a:r>
                  <a:rPr lang="en-US" baseline="-25000"/>
                  <a:t>2 </a:t>
                </a:r>
                <a:r>
                  <a:rPr lang="en-US" baseline="0"/>
                  <a:t>Consumption (fluorescence/g/min)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05.05.2025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High, Control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Sheet1!$E$2:$G$2</c:f>
              <c:numCache>
                <c:formatCode>General</c:formatCode>
                <c:ptCount val="3"/>
                <c:pt idx="0">
                  <c:v>5.0185064228173308</c:v>
                </c:pt>
                <c:pt idx="1">
                  <c:v>7.28282168517309</c:v>
                </c:pt>
                <c:pt idx="2">
                  <c:v>10.352710646636186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4B3-9205-9C50881306A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High, Low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816986426617348E-2"/>
                  <c:y val="-3.7255573299171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Sheet1!$E$5:$G$5</c:f>
              <c:numCache>
                <c:formatCode>General</c:formatCode>
                <c:ptCount val="3"/>
                <c:pt idx="0">
                  <c:v>1.0430478210907805</c:v>
                </c:pt>
                <c:pt idx="1">
                  <c:v>1.2463537523203394</c:v>
                </c:pt>
                <c:pt idx="2">
                  <c:v>1.4143021302925838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C-44B3-9205-9C50881306AF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High, High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281381688676886E-2"/>
                  <c:y val="9.0306076756350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Sheet1!$E$8:$G$8</c:f>
              <c:numCache>
                <c:formatCode>General</c:formatCode>
                <c:ptCount val="3"/>
                <c:pt idx="0">
                  <c:v>4.4731610337972167</c:v>
                </c:pt>
                <c:pt idx="1">
                  <c:v>6.8588469184890659</c:v>
                </c:pt>
                <c:pt idx="2">
                  <c:v>8.7806494367130554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C-44B3-9205-9C5088130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07120"/>
        <c:axId val="1991222480"/>
      </c:lineChart>
      <c:catAx>
        <c:axId val="19912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22480"/>
        <c:crosses val="autoZero"/>
        <c:auto val="1"/>
        <c:lblAlgn val="ctr"/>
        <c:lblOffset val="100"/>
        <c:noMultiLvlLbl val="0"/>
      </c:catAx>
      <c:valAx>
        <c:axId val="19912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-25000"/>
                  <a:t>2 </a:t>
                </a:r>
                <a:r>
                  <a:rPr lang="en-US"/>
                  <a:t>Consumption (fluorescence/g/min)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05.05.2025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Ambient, Control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761039037193329E-3"/>
                  <c:y val="-1.5459058701243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Sheet1!$E$11:$G$11</c:f>
              <c:numCache>
                <c:formatCode>General</c:formatCode>
                <c:ptCount val="3"/>
                <c:pt idx="0">
                  <c:v>4.78321400159109</c:v>
                </c:pt>
                <c:pt idx="1">
                  <c:v>6.8217979315831343</c:v>
                </c:pt>
                <c:pt idx="2">
                  <c:v>8.9797136038186167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0-4B0F-8D2A-DA7824BD9E18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Ambient, Low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180474127774078E-2"/>
                  <c:y val="4.7400657565508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Sheet1!$E$14:$G$14</c:f>
              <c:numCache>
                <c:formatCode>General</c:formatCode>
                <c:ptCount val="3"/>
                <c:pt idx="0">
                  <c:v>3.9082412914188613</c:v>
                </c:pt>
                <c:pt idx="1">
                  <c:v>5.0977060322854717</c:v>
                </c:pt>
                <c:pt idx="2">
                  <c:v>6.3296516567544607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0-4B0F-8D2A-DA7824BD9E18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Ambient,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02131100039177"/>
                  <c:y val="8.32780180287463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Sheet1!$E$17:$G$17</c:f>
              <c:numCache>
                <c:formatCode>General</c:formatCode>
                <c:ptCount val="3"/>
                <c:pt idx="0">
                  <c:v>4.0824658093488466</c:v>
                </c:pt>
                <c:pt idx="1">
                  <c:v>6.0522555623596652</c:v>
                </c:pt>
                <c:pt idx="2">
                  <c:v>8.0322514798938549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0-4B0F-8D2A-DA7824BD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10000"/>
        <c:axId val="1991216720"/>
      </c:lineChart>
      <c:catAx>
        <c:axId val="19912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16720"/>
        <c:crosses val="autoZero"/>
        <c:auto val="1"/>
        <c:lblAlgn val="ctr"/>
        <c:lblOffset val="100"/>
        <c:noMultiLvlLbl val="0"/>
      </c:catAx>
      <c:valAx>
        <c:axId val="1991216720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-25000"/>
                  <a:t>2</a:t>
                </a:r>
                <a:r>
                  <a:rPr lang="en-US" baseline="0"/>
                  <a:t> Consumption (fluorescence/g/min)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100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Temperature Treatments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(Sheet1!$A$2,Sheet1!$A$5,Sheet1!$A$8,Sheet1!$A$11,Sheet1!$A$14,Sheet1!$A$17)</c15:sqref>
                  </c15:fullRef>
                </c:ext>
              </c:extLst>
              <c:f>(Sheet1!$A$2,Sheet1!$A$5,Sheet1!$A$8)</c:f>
              <c:strCache>
                <c:ptCount val="3"/>
                <c:pt idx="0">
                  <c:v>High, Control</c:v>
                </c:pt>
                <c:pt idx="1">
                  <c:v>High, Low</c:v>
                </c:pt>
                <c:pt idx="2">
                  <c:v>High, High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(Sheet1!$E$2,Sheet1!$E$5,Sheet1!$E$8,Sheet1!$E$11,Sheet1!$E$14,Sheet1!$E$17)</c15:sqref>
                  </c15:fullRef>
                </c:ext>
              </c:extLst>
              <c:f>(Sheet1!$E$2,Sheet1!$E$5,Sheet1!$E$8)</c:f>
              <c:numCache>
                <c:formatCode>General</c:formatCode>
                <c:ptCount val="3"/>
                <c:pt idx="0">
                  <c:v>5.0185064228173308</c:v>
                </c:pt>
                <c:pt idx="1">
                  <c:v>1.0430478210907805</c:v>
                </c:pt>
                <c:pt idx="2">
                  <c:v>4.4731610337972167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5-4C41-AEE9-35F60700577E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60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(Sheet1!$A$2,Sheet1!$A$5,Sheet1!$A$8,Sheet1!$A$11,Sheet1!$A$14,Sheet1!$A$17)</c15:sqref>
                  </c15:fullRef>
                </c:ext>
              </c:extLst>
              <c:f>(Sheet1!$A$2,Sheet1!$A$5,Sheet1!$A$8)</c:f>
              <c:strCache>
                <c:ptCount val="3"/>
                <c:pt idx="0">
                  <c:v>High, Control</c:v>
                </c:pt>
                <c:pt idx="1">
                  <c:v>High, Low</c:v>
                </c:pt>
                <c:pt idx="2">
                  <c:v>High, High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(Sheet1!$F$2,Sheet1!$F$5,Sheet1!$F$8,Sheet1!$F$11,Sheet1!$F$14,Sheet1!$F$17)</c15:sqref>
                  </c15:fullRef>
                </c:ext>
              </c:extLst>
              <c:f>(Sheet1!$F$2,Sheet1!$F$5,Sheet1!$F$8)</c:f>
              <c:numCache>
                <c:formatCode>General</c:formatCode>
                <c:ptCount val="3"/>
                <c:pt idx="0">
                  <c:v>7.28282168517309</c:v>
                </c:pt>
                <c:pt idx="1">
                  <c:v>1.2463537523203394</c:v>
                </c:pt>
                <c:pt idx="2">
                  <c:v>6.8588469184890659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5-4C41-AEE9-35F60700577E}"/>
            </c:ext>
          </c:extLst>
        </c:ser>
        <c:ser>
          <c:idx val="2"/>
          <c:order val="2"/>
          <c:tx>
            <c:strRef>
              <c:f>Sheet1!$G$40</c:f>
              <c:strCache>
                <c:ptCount val="1"/>
                <c:pt idx="0">
                  <c:v>90 minutes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(Sheet1!$A$2,Sheet1!$A$5,Sheet1!$A$8,Sheet1!$A$11,Sheet1!$A$14,Sheet1!$A$17)</c15:sqref>
                  </c15:fullRef>
                </c:ext>
              </c:extLst>
              <c:f>(Sheet1!$A$2,Sheet1!$A$5,Sheet1!$A$8)</c:f>
              <c:strCache>
                <c:ptCount val="3"/>
                <c:pt idx="0">
                  <c:v>High, Control</c:v>
                </c:pt>
                <c:pt idx="1">
                  <c:v>High, Low</c:v>
                </c:pt>
                <c:pt idx="2">
                  <c:v>High, High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(Sheet1!$G$2,Sheet1!$G$5,Sheet1!$G$8,Sheet1!$G$11,Sheet1!$G$14,Sheet1!$G$17)</c15:sqref>
                  </c15:fullRef>
                </c:ext>
              </c:extLst>
              <c:f>(Sheet1!$G$2,Sheet1!$G$5,Sheet1!$G$8)</c:f>
              <c:numCache>
                <c:formatCode>General</c:formatCode>
                <c:ptCount val="3"/>
                <c:pt idx="0">
                  <c:v>10.352710646636186</c:v>
                </c:pt>
                <c:pt idx="1">
                  <c:v>1.4143021302925838</c:v>
                </c:pt>
                <c:pt idx="2">
                  <c:v>8.7806494367130554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5-4C41-AEE9-35F60700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992576"/>
        <c:axId val="1899971936"/>
      </c:lineChart>
      <c:catAx>
        <c:axId val="18999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71936"/>
        <c:crosses val="autoZero"/>
        <c:auto val="1"/>
        <c:lblAlgn val="ctr"/>
        <c:lblOffset val="100"/>
        <c:noMultiLvlLbl val="0"/>
      </c:catAx>
      <c:valAx>
        <c:axId val="1899971936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Consumption (fluorescence/g/min)</a:t>
                </a:r>
              </a:p>
            </c:rich>
          </c:tx>
          <c:layout>
            <c:manualLayout>
              <c:xMode val="edge"/>
              <c:yMode val="edge"/>
              <c:x val="1.3210311768507956E-2"/>
              <c:y val="0.16328515330692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92576"/>
        <c:crosses val="autoZero"/>
        <c:crossBetween val="between"/>
        <c:majorUnit val="1"/>
        <c:minorUnit val="0.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Temperature Treatments (13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Resazurin/Mass @ 30min (fluorescence/g/min)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(Sheet1!$A$2,Sheet1!$A$5,Sheet1!$A$8,Sheet1!$A$11,Sheet1!$A$14,Sheet1!$A$17)</c15:sqref>
                  </c15:fullRef>
                </c:ext>
              </c:extLst>
              <c:f>(Sheet1!$A$11,Sheet1!$A$14,Sheet1!$A$17)</c:f>
              <c:strCache>
                <c:ptCount val="3"/>
                <c:pt idx="0">
                  <c:v>Ambient, Control</c:v>
                </c:pt>
                <c:pt idx="1">
                  <c:v>Ambient, Low</c:v>
                </c:pt>
                <c:pt idx="2">
                  <c:v>Ambient, High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(Sheet1!$E$2,Sheet1!$E$5,Sheet1!$E$8,Sheet1!$E$11,Sheet1!$E$14,Sheet1!$E$17)</c15:sqref>
                  </c15:fullRef>
                </c:ext>
              </c:extLst>
              <c:f>(Sheet1!$E$11,Sheet1!$E$14,Sheet1!$E$17)</c:f>
              <c:numCache>
                <c:formatCode>General</c:formatCode>
                <c:ptCount val="3"/>
                <c:pt idx="0">
                  <c:v>4.78321400159109</c:v>
                </c:pt>
                <c:pt idx="1">
                  <c:v>3.9082412914188613</c:v>
                </c:pt>
                <c:pt idx="2">
                  <c:v>4.0824658093488466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F-464B-8165-B0EB902F097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Resazurin/Mass @ 60min (fluorescence/g/min)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(Sheet1!$A$2,Sheet1!$A$5,Sheet1!$A$8,Sheet1!$A$11,Sheet1!$A$14,Sheet1!$A$17)</c15:sqref>
                  </c15:fullRef>
                </c:ext>
              </c:extLst>
              <c:f>(Sheet1!$A$11,Sheet1!$A$14,Sheet1!$A$17)</c:f>
              <c:strCache>
                <c:ptCount val="3"/>
                <c:pt idx="0">
                  <c:v>Ambient, Control</c:v>
                </c:pt>
                <c:pt idx="1">
                  <c:v>Ambient, Low</c:v>
                </c:pt>
                <c:pt idx="2">
                  <c:v>Ambient, High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(Sheet1!$F$2,Sheet1!$F$5,Sheet1!$F$8,Sheet1!$F$11,Sheet1!$F$14,Sheet1!$F$17)</c15:sqref>
                  </c15:fullRef>
                </c:ext>
              </c:extLst>
              <c:f>(Sheet1!$F$11,Sheet1!$F$14,Sheet1!$F$17)</c:f>
              <c:numCache>
                <c:formatCode>General</c:formatCode>
                <c:ptCount val="3"/>
                <c:pt idx="0">
                  <c:v>6.8217979315831343</c:v>
                </c:pt>
                <c:pt idx="1">
                  <c:v>5.0977060322854717</c:v>
                </c:pt>
                <c:pt idx="2">
                  <c:v>6.0522555623596652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F-464B-8165-B0EB902F097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Resazurin/Mass @ 90min (fluorescence/g/min)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(Sheet1!$A$2,Sheet1!$A$5,Sheet1!$A$8,Sheet1!$A$11,Sheet1!$A$14,Sheet1!$A$17)</c15:sqref>
                  </c15:fullRef>
                </c:ext>
              </c:extLst>
              <c:f>(Sheet1!$A$11,Sheet1!$A$14,Sheet1!$A$17)</c:f>
              <c:strCache>
                <c:ptCount val="3"/>
                <c:pt idx="0">
                  <c:v>Ambient, Control</c:v>
                </c:pt>
                <c:pt idx="1">
                  <c:v>Ambient, Low</c:v>
                </c:pt>
                <c:pt idx="2">
                  <c:v>Ambient, High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(Sheet1!$G$2,Sheet1!$G$5,Sheet1!$G$8,Sheet1!$G$11,Sheet1!$G$14,Sheet1!$G$17)</c15:sqref>
                  </c15:fullRef>
                </c:ext>
              </c:extLst>
              <c:f>(Sheet1!$G$11,Sheet1!$G$14,Sheet1!$G$17)</c:f>
              <c:numCache>
                <c:formatCode>General</c:formatCode>
                <c:ptCount val="3"/>
                <c:pt idx="0">
                  <c:v>8.9797136038186167</c:v>
                </c:pt>
                <c:pt idx="1">
                  <c:v>6.3296516567544607</c:v>
                </c:pt>
                <c:pt idx="2">
                  <c:v>8.0322514798938549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F-464B-8165-B0EB902F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992576"/>
        <c:axId val="1899971936"/>
      </c:lineChart>
      <c:catAx>
        <c:axId val="18999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71936"/>
        <c:crosses val="autoZero"/>
        <c:auto val="1"/>
        <c:lblAlgn val="ctr"/>
        <c:lblOffset val="100"/>
        <c:noMultiLvlLbl val="0"/>
      </c:catAx>
      <c:valAx>
        <c:axId val="189997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-25000"/>
                  <a:t>2</a:t>
                </a:r>
                <a:r>
                  <a:rPr lang="en-US" baseline="0"/>
                  <a:t> Consumption (fluorescence/g/min)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505268287395756E-2"/>
              <c:y val="0.12728454603572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High, Control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Sheet1!$E$2:$G$2</c:f>
              <c:numCache>
                <c:formatCode>General</c:formatCode>
                <c:ptCount val="3"/>
                <c:pt idx="0">
                  <c:v>5.0185064228173308</c:v>
                </c:pt>
                <c:pt idx="1">
                  <c:v>7.28282168517309</c:v>
                </c:pt>
                <c:pt idx="2">
                  <c:v>10.352710646636186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9-41CE-87A1-304F9D281C7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High, Low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Sheet1!$E$5:$G$5</c:f>
              <c:numCache>
                <c:formatCode>General</c:formatCode>
                <c:ptCount val="3"/>
                <c:pt idx="0">
                  <c:v>1.0430478210907805</c:v>
                </c:pt>
                <c:pt idx="1">
                  <c:v>1.2463537523203394</c:v>
                </c:pt>
                <c:pt idx="2">
                  <c:v>1.4143021302925838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9-41CE-87A1-304F9D281C7D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High, High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Sheet1!$E$8:$G$8</c:f>
              <c:numCache>
                <c:formatCode>General</c:formatCode>
                <c:ptCount val="3"/>
                <c:pt idx="0">
                  <c:v>4.4731610337972167</c:v>
                </c:pt>
                <c:pt idx="1">
                  <c:v>6.8588469184890659</c:v>
                </c:pt>
                <c:pt idx="2">
                  <c:v>8.7806494367130554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9-41CE-87A1-304F9D281C7D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High, Control</c:v>
                </c:pt>
              </c:strCache>
            </c:strRef>
          </c:tx>
          <c:spPr>
            <a:ln w="28575" cap="rnd">
              <a:solidFill>
                <a:srgbClr val="FAA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A0A0"/>
              </a:solidFill>
              <a:ln w="9525">
                <a:solidFill>
                  <a:srgbClr val="FAA0A0"/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Sheet1!$E$20:$G$20</c:f>
              <c:numCache>
                <c:formatCode>General</c:formatCode>
                <c:ptCount val="3"/>
                <c:pt idx="0">
                  <c:v>2.2293972939729394</c:v>
                </c:pt>
                <c:pt idx="1">
                  <c:v>2.8444034440344401</c:v>
                </c:pt>
                <c:pt idx="2">
                  <c:v>3.5977859778597785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9-41CE-87A1-304F9D281C7D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High, Low</c:v>
                </c:pt>
              </c:strCache>
            </c:strRef>
          </c:tx>
          <c:spPr>
            <a:ln w="28575" cap="rnd">
              <a:solidFill>
                <a:srgbClr val="F43E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43E3E"/>
              </a:solidFill>
              <a:ln w="9525">
                <a:solidFill>
                  <a:srgbClr val="F43E3E"/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Sheet1!$E$23:$G$23</c:f>
              <c:numCache>
                <c:formatCode>General</c:formatCode>
                <c:ptCount val="3"/>
                <c:pt idx="0">
                  <c:v>1.7519594283079762</c:v>
                </c:pt>
                <c:pt idx="1">
                  <c:v>2.276394651913324</c:v>
                </c:pt>
                <c:pt idx="2">
                  <c:v>2.8238819732595668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9-41CE-87A1-304F9D281C7D}"/>
            </c:ext>
          </c:extLst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High, High</c:v>
                </c:pt>
              </c:strCache>
            </c:strRef>
          </c:tx>
          <c:spPr>
            <a:ln w="28575" cap="rnd">
              <a:solidFill>
                <a:srgbClr val="A2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20000"/>
              </a:solidFill>
              <a:ln w="9525">
                <a:solidFill>
                  <a:srgbClr val="A20000"/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Sheet1!$E$26:$G$26</c:f>
              <c:numCache>
                <c:formatCode>General</c:formatCode>
                <c:ptCount val="3"/>
                <c:pt idx="0">
                  <c:v>1.5487985423072541</c:v>
                </c:pt>
                <c:pt idx="1">
                  <c:v>2.1125156588087917</c:v>
                </c:pt>
                <c:pt idx="2">
                  <c:v>2.5395740804008655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9-41CE-87A1-304F9D28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668320"/>
        <c:axId val="980661120"/>
      </c:lineChart>
      <c:catAx>
        <c:axId val="9806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61120"/>
        <c:crosses val="autoZero"/>
        <c:auto val="1"/>
        <c:lblAlgn val="ctr"/>
        <c:lblOffset val="100"/>
        <c:noMultiLvlLbl val="0"/>
      </c:catAx>
      <c:valAx>
        <c:axId val="98066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Ambient, Control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Sheet1!$E$11:$G$11</c:f>
              <c:numCache>
                <c:formatCode>General</c:formatCode>
                <c:ptCount val="3"/>
                <c:pt idx="0">
                  <c:v>4.78321400159109</c:v>
                </c:pt>
                <c:pt idx="1">
                  <c:v>6.8217979315831343</c:v>
                </c:pt>
                <c:pt idx="2">
                  <c:v>8.9797136038186167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8-4FCC-9854-C0E783C45DF4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Ambient, Low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Sheet1!$E$14:$G$14</c:f>
              <c:numCache>
                <c:formatCode>General</c:formatCode>
                <c:ptCount val="3"/>
                <c:pt idx="0">
                  <c:v>3.9082412914188613</c:v>
                </c:pt>
                <c:pt idx="1">
                  <c:v>5.0977060322854717</c:v>
                </c:pt>
                <c:pt idx="2">
                  <c:v>6.3296516567544607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8-4FCC-9854-C0E783C45DF4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Ambient,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Sheet1!$E$17:$G$17</c:f>
              <c:numCache>
                <c:formatCode>General</c:formatCode>
                <c:ptCount val="3"/>
                <c:pt idx="0">
                  <c:v>4.0824658093488466</c:v>
                </c:pt>
                <c:pt idx="1">
                  <c:v>6.0522555623596652</c:v>
                </c:pt>
                <c:pt idx="2">
                  <c:v>8.0322514798938549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8-4FCC-9854-C0E783C45DF4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Ambient, Control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Sheet1!$E$29:$G$29</c:f>
              <c:numCache>
                <c:formatCode>General</c:formatCode>
                <c:ptCount val="3"/>
                <c:pt idx="0">
                  <c:v>3.5237586759209822</c:v>
                </c:pt>
                <c:pt idx="1">
                  <c:v>5.1165687844812249</c:v>
                </c:pt>
                <c:pt idx="2">
                  <c:v>6.5759031856202173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8-4FCC-9854-C0E783C45DF4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Ambient, Low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Sheet1!$E$32:$G$32</c:f>
              <c:numCache>
                <c:formatCode>General</c:formatCode>
                <c:ptCount val="3"/>
                <c:pt idx="0">
                  <c:v>2.9343807763401109</c:v>
                </c:pt>
                <c:pt idx="1">
                  <c:v>4.5517560073937151</c:v>
                </c:pt>
                <c:pt idx="2">
                  <c:v>5.9303758471965491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18-4FCC-9854-C0E783C45DF4}"/>
            </c:ext>
          </c:extLst>
        </c:ser>
        <c:ser>
          <c:idx val="5"/>
          <c:order val="5"/>
          <c:tx>
            <c:strRef>
              <c:f>Sheet1!$A$35</c:f>
              <c:strCache>
                <c:ptCount val="1"/>
                <c:pt idx="0">
                  <c:v>Ambient, High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Sheet1!$E$40:$G$40</c:f>
              <c:strCache>
                <c:ptCount val="3"/>
                <c:pt idx="0">
                  <c:v>30 minutes</c:v>
                </c:pt>
                <c:pt idx="1">
                  <c:v>60 minutes</c:v>
                </c:pt>
                <c:pt idx="2">
                  <c:v>90 minutes</c:v>
                </c:pt>
              </c:strCache>
            </c:strRef>
          </c:cat>
          <c:val>
            <c:numRef>
              <c:f>Sheet1!$E$35:$G$35</c:f>
              <c:numCache>
                <c:formatCode>General</c:formatCode>
                <c:ptCount val="3"/>
                <c:pt idx="0">
                  <c:v>3.0901722391084094</c:v>
                </c:pt>
                <c:pt idx="1">
                  <c:v>5.1502870651806818</c:v>
                </c:pt>
                <c:pt idx="2">
                  <c:v>7.1203422267252057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8-4FCC-9854-C0E783C4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29280"/>
        <c:axId val="980730240"/>
      </c:lineChart>
      <c:catAx>
        <c:axId val="9807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30240"/>
        <c:crosses val="autoZero"/>
        <c:auto val="1"/>
        <c:lblAlgn val="ctr"/>
        <c:lblOffset val="100"/>
        <c:noMultiLvlLbl val="0"/>
      </c:catAx>
      <c:valAx>
        <c:axId val="980730240"/>
        <c:scaling>
          <c:orientation val="minMax"/>
          <c:max val="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435899</xdr:colOff>
      <xdr:row>46</xdr:row>
      <xdr:rowOff>116766</xdr:rowOff>
    </xdr:from>
    <xdr:to>
      <xdr:col>42</xdr:col>
      <xdr:colOff>147584</xdr:colOff>
      <xdr:row>61</xdr:row>
      <xdr:rowOff>45925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329895-D2A9-19F0-D52A-1332B10E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186849</xdr:colOff>
      <xdr:row>26</xdr:row>
      <xdr:rowOff>169332</xdr:rowOff>
    </xdr:from>
    <xdr:to>
      <xdr:col>41</xdr:col>
      <xdr:colOff>542995</xdr:colOff>
      <xdr:row>41</xdr:row>
      <xdr:rowOff>57294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8B2F02-70E7-5B7E-ABA5-C68759B6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289035</xdr:colOff>
      <xdr:row>0</xdr:row>
      <xdr:rowOff>201447</xdr:rowOff>
    </xdr:from>
    <xdr:to>
      <xdr:col>24</xdr:col>
      <xdr:colOff>289034</xdr:colOff>
      <xdr:row>10</xdr:row>
      <xdr:rowOff>61310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462D2C-E1BE-0FCD-17D2-EB788CE3BE70}"/>
            </a:ext>
          </a:extLst>
        </xdr:cNvPr>
        <xdr:cNvSpPr txBox="1"/>
      </xdr:nvSpPr>
      <xdr:spPr>
        <a:xfrm>
          <a:off x="11342414" y="201447"/>
          <a:ext cx="3065517" cy="18831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state: 0</a:t>
          </a:r>
          <a:r>
            <a:rPr lang="en-US" sz="1100" kern="1200" baseline="0"/>
            <a:t> - dead, 1- alive</a:t>
          </a:r>
        </a:p>
        <a:p>
          <a:r>
            <a:rPr lang="en-US" sz="1100" kern="1200" baseline="0"/>
            <a:t>Experiment started: 4/28/2025</a:t>
          </a:r>
        </a:p>
        <a:p>
          <a:endParaRPr lang="en-US" sz="1100" kern="1200" baseline="0"/>
        </a:p>
        <a:p>
          <a:r>
            <a:rPr lang="en-US" sz="1100" kern="1200" baseline="0"/>
            <a:t>H ND - high no dose</a:t>
          </a:r>
        </a:p>
        <a:p>
          <a:r>
            <a:rPr lang="en-US" sz="1100" kern="1200" baseline="0"/>
            <a:t>H LD - high low dose</a:t>
          </a:r>
        </a:p>
        <a:p>
          <a:r>
            <a:rPr lang="en-US" sz="1100" kern="1200" baseline="0"/>
            <a:t>H HD - high high dose</a:t>
          </a:r>
        </a:p>
        <a:p>
          <a:endParaRPr lang="en-US" sz="1100" kern="1200" baseline="0"/>
        </a:p>
        <a:p>
          <a:r>
            <a:rPr lang="en-US" sz="1100" kern="1200" baseline="0"/>
            <a:t>A ND - ambient no dose</a:t>
          </a:r>
        </a:p>
        <a:p>
          <a:r>
            <a:rPr lang="en-US" sz="1100" kern="1200" baseline="0"/>
            <a:t>A LD - ambient low dose</a:t>
          </a:r>
        </a:p>
        <a:p>
          <a:r>
            <a:rPr lang="en-US" sz="1100" kern="1200" baseline="0"/>
            <a:t>A HD - ambient high dose</a:t>
          </a:r>
        </a:p>
      </xdr:txBody>
    </xdr:sp>
    <xdr:clientData/>
  </xdr:twoCellAnchor>
  <xdr:twoCellAnchor>
    <xdr:from>
      <xdr:col>25</xdr:col>
      <xdr:colOff>332567</xdr:colOff>
      <xdr:row>3</xdr:row>
      <xdr:rowOff>168129</xdr:rowOff>
    </xdr:from>
    <xdr:to>
      <xdr:col>34</xdr:col>
      <xdr:colOff>195949</xdr:colOff>
      <xdr:row>20</xdr:row>
      <xdr:rowOff>158008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C88B6-EB44-B102-9349-A7D04A8F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422198</xdr:colOff>
      <xdr:row>46</xdr:row>
      <xdr:rowOff>19968</xdr:rowOff>
    </xdr:from>
    <xdr:to>
      <xdr:col>34</xdr:col>
      <xdr:colOff>261540</xdr:colOff>
      <xdr:row>61</xdr:row>
      <xdr:rowOff>11879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B6DF78-A7A9-DBB0-09AB-1822FE79B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321755</xdr:colOff>
      <xdr:row>26</xdr:row>
      <xdr:rowOff>118292</xdr:rowOff>
    </xdr:from>
    <xdr:to>
      <xdr:col>34</xdr:col>
      <xdr:colOff>28116</xdr:colOff>
      <xdr:row>44</xdr:row>
      <xdr:rowOff>137159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9A068-5848-E265-AE96-59B91BD5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228044</xdr:colOff>
      <xdr:row>62</xdr:row>
      <xdr:rowOff>82318</xdr:rowOff>
    </xdr:from>
    <xdr:to>
      <xdr:col>33</xdr:col>
      <xdr:colOff>402407</xdr:colOff>
      <xdr:row>77</xdr:row>
      <xdr:rowOff>118839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2EEB39-D948-B034-3D1B-05CC3965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287446</xdr:colOff>
      <xdr:row>59</xdr:row>
      <xdr:rowOff>95199</xdr:rowOff>
    </xdr:from>
    <xdr:to>
      <xdr:col>25</xdr:col>
      <xdr:colOff>464718</xdr:colOff>
      <xdr:row>74</xdr:row>
      <xdr:rowOff>134271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39F37-569A-4D64-8DDF-A2ACD0772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265906</xdr:colOff>
      <xdr:row>43</xdr:row>
      <xdr:rowOff>67788</xdr:rowOff>
    </xdr:from>
    <xdr:to>
      <xdr:col>25</xdr:col>
      <xdr:colOff>587694</xdr:colOff>
      <xdr:row>58</xdr:row>
      <xdr:rowOff>16611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86DE4-E781-0622-3A54-64B90F55B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324890</xdr:colOff>
      <xdr:row>27</xdr:row>
      <xdr:rowOff>62730</xdr:rowOff>
    </xdr:from>
    <xdr:to>
      <xdr:col>26</xdr:col>
      <xdr:colOff>6024</xdr:colOff>
      <xdr:row>41</xdr:row>
      <xdr:rowOff>156079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C2C3CB-62E3-3DB0-87F8-474C82B85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260881</xdr:colOff>
      <xdr:row>4</xdr:row>
      <xdr:rowOff>30658</xdr:rowOff>
    </xdr:from>
    <xdr:to>
      <xdr:col>42</xdr:col>
      <xdr:colOff>602467</xdr:colOff>
      <xdr:row>21</xdr:row>
      <xdr:rowOff>22523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A47ADE-B72C-DF2E-B184-B00B43C8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7</xdr:row>
      <xdr:rowOff>144780</xdr:rowOff>
    </xdr:from>
    <xdr:to>
      <xdr:col>13</xdr:col>
      <xdr:colOff>411480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ADAF0-47D6-7355-37EE-A5DFFA0F1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5C00-282C-42AE-AC53-9B51CB025447}">
  <dimension ref="A1:K40"/>
  <sheetViews>
    <sheetView tabSelected="1" zoomScale="42" zoomScaleNormal="120" workbookViewId="0">
      <pane ySplit="1" topLeftCell="A2" activePane="bottomLeft" state="frozen"/>
      <selection pane="bottomLeft" activeCell="P63" sqref="P63"/>
    </sheetView>
  </sheetViews>
  <sheetFormatPr defaultRowHeight="14.4" x14ac:dyDescent="0.3"/>
  <cols>
    <col min="3" max="3" width="9.33203125" bestFit="1" customWidth="1"/>
    <col min="4" max="4" width="16.33203125" customWidth="1"/>
    <col min="5" max="5" width="18.109375" customWidth="1"/>
    <col min="6" max="6" width="19" customWidth="1"/>
    <col min="7" max="7" width="18.77734375" customWidth="1"/>
    <col min="8" max="8" width="9.5546875" customWidth="1"/>
    <col min="9" max="9" width="14.21875" customWidth="1"/>
    <col min="10" max="10" width="13.88671875" customWidth="1"/>
    <col min="11" max="11" width="11.5546875" customWidth="1"/>
  </cols>
  <sheetData>
    <row r="1" spans="1:11" ht="43.2" x14ac:dyDescent="0.3">
      <c r="A1" t="s">
        <v>0</v>
      </c>
      <c r="B1" t="s">
        <v>1</v>
      </c>
      <c r="C1" t="s">
        <v>6</v>
      </c>
      <c r="D1" s="2" t="s">
        <v>13</v>
      </c>
      <c r="E1" s="2" t="s">
        <v>18</v>
      </c>
      <c r="F1" s="2" t="s">
        <v>19</v>
      </c>
      <c r="G1" s="2" t="s">
        <v>20</v>
      </c>
      <c r="H1" t="s">
        <v>5</v>
      </c>
      <c r="I1" t="s">
        <v>11</v>
      </c>
      <c r="J1" t="s">
        <v>12</v>
      </c>
      <c r="K1" t="s">
        <v>7</v>
      </c>
    </row>
    <row r="2" spans="1:11" x14ac:dyDescent="0.3">
      <c r="A2" t="s">
        <v>46</v>
      </c>
      <c r="B2" t="s">
        <v>2</v>
      </c>
      <c r="C2" s="1">
        <v>45782</v>
      </c>
      <c r="D2" s="3">
        <v>1.5309999999999999</v>
      </c>
      <c r="E2" s="10">
        <f>(461/D2)/60</f>
        <v>5.0185064228173308</v>
      </c>
      <c r="F2" s="10">
        <f>(669/D2)/60</f>
        <v>7.28282168517309</v>
      </c>
      <c r="G2" s="10">
        <f>(951/D2)/60</f>
        <v>10.352710646636186</v>
      </c>
      <c r="H2">
        <v>1</v>
      </c>
      <c r="I2">
        <v>27</v>
      </c>
      <c r="J2">
        <v>0</v>
      </c>
    </row>
    <row r="3" spans="1:11" x14ac:dyDescent="0.3">
      <c r="A3" t="s">
        <v>46</v>
      </c>
      <c r="B3" t="s">
        <v>3</v>
      </c>
      <c r="C3" s="1">
        <v>45782</v>
      </c>
      <c r="D3" s="3" t="s">
        <v>10</v>
      </c>
      <c r="E3" s="3" t="s">
        <v>10</v>
      </c>
      <c r="F3" s="3" t="s">
        <v>10</v>
      </c>
      <c r="G3" s="3" t="s">
        <v>10</v>
      </c>
      <c r="H3">
        <v>1</v>
      </c>
      <c r="I3">
        <v>27</v>
      </c>
      <c r="J3">
        <v>0</v>
      </c>
    </row>
    <row r="4" spans="1:11" x14ac:dyDescent="0.3">
      <c r="A4" t="s">
        <v>46</v>
      </c>
      <c r="B4" t="s">
        <v>4</v>
      </c>
      <c r="C4" s="1">
        <v>45782</v>
      </c>
      <c r="D4" s="3" t="s">
        <v>10</v>
      </c>
      <c r="E4" s="3" t="s">
        <v>10</v>
      </c>
      <c r="F4" s="3" t="s">
        <v>10</v>
      </c>
      <c r="G4" s="3" t="s">
        <v>10</v>
      </c>
      <c r="H4">
        <v>1</v>
      </c>
      <c r="I4">
        <v>27</v>
      </c>
      <c r="J4">
        <v>0</v>
      </c>
    </row>
    <row r="5" spans="1:11" x14ac:dyDescent="0.3">
      <c r="A5" t="s">
        <v>47</v>
      </c>
      <c r="B5" t="s">
        <v>2</v>
      </c>
      <c r="C5" s="1">
        <v>45782</v>
      </c>
      <c r="D5" s="3">
        <v>3.7709999999999999</v>
      </c>
      <c r="E5" s="10">
        <f>(236/D5)/60</f>
        <v>1.0430478210907805</v>
      </c>
      <c r="F5" s="10">
        <f>(282/D5)/60</f>
        <v>1.2463537523203394</v>
      </c>
      <c r="G5" s="10">
        <f>(320/D5)/60</f>
        <v>1.4143021302925838</v>
      </c>
      <c r="H5">
        <v>1</v>
      </c>
      <c r="I5">
        <v>27</v>
      </c>
      <c r="J5">
        <f>12.5/2</f>
        <v>6.25</v>
      </c>
      <c r="K5" t="s">
        <v>8</v>
      </c>
    </row>
    <row r="6" spans="1:11" x14ac:dyDescent="0.3">
      <c r="A6" t="s">
        <v>47</v>
      </c>
      <c r="B6" t="s">
        <v>3</v>
      </c>
      <c r="C6" s="1">
        <v>45782</v>
      </c>
      <c r="D6" s="3" t="s">
        <v>10</v>
      </c>
      <c r="E6" s="3" t="s">
        <v>10</v>
      </c>
      <c r="F6" s="3" t="s">
        <v>10</v>
      </c>
      <c r="G6" s="3" t="s">
        <v>10</v>
      </c>
      <c r="H6">
        <v>1</v>
      </c>
      <c r="I6">
        <v>27</v>
      </c>
      <c r="J6">
        <f t="shared" ref="J6:J7" si="0">12.5/2</f>
        <v>6.25</v>
      </c>
      <c r="K6" t="s">
        <v>9</v>
      </c>
    </row>
    <row r="7" spans="1:11" x14ac:dyDescent="0.3">
      <c r="A7" t="s">
        <v>47</v>
      </c>
      <c r="B7" t="s">
        <v>4</v>
      </c>
      <c r="C7" s="1">
        <v>45782</v>
      </c>
      <c r="D7" s="3" t="s">
        <v>10</v>
      </c>
      <c r="E7" s="3" t="s">
        <v>10</v>
      </c>
      <c r="F7" s="3" t="s">
        <v>10</v>
      </c>
      <c r="G7" s="3" t="s">
        <v>10</v>
      </c>
      <c r="H7">
        <v>1</v>
      </c>
      <c r="I7">
        <v>27</v>
      </c>
      <c r="J7">
        <f t="shared" si="0"/>
        <v>6.25</v>
      </c>
    </row>
    <row r="8" spans="1:11" x14ac:dyDescent="0.3">
      <c r="A8" t="s">
        <v>48</v>
      </c>
      <c r="B8" t="s">
        <v>2</v>
      </c>
      <c r="C8" s="1">
        <v>45782</v>
      </c>
      <c r="D8" s="3">
        <v>1.5089999999999999</v>
      </c>
      <c r="E8" s="10">
        <f>(405/D8)/60</f>
        <v>4.4731610337972167</v>
      </c>
      <c r="F8" s="10">
        <f>(621/D8)/60</f>
        <v>6.8588469184890659</v>
      </c>
      <c r="G8" s="10">
        <f>(795/D8)/60</f>
        <v>8.7806494367130554</v>
      </c>
      <c r="H8">
        <v>1</v>
      </c>
      <c r="I8">
        <v>27</v>
      </c>
      <c r="J8">
        <f>62.5/2</f>
        <v>31.25</v>
      </c>
      <c r="K8" t="s">
        <v>15</v>
      </c>
    </row>
    <row r="9" spans="1:11" x14ac:dyDescent="0.3">
      <c r="A9" t="s">
        <v>48</v>
      </c>
      <c r="B9" t="s">
        <v>3</v>
      </c>
      <c r="C9" s="1">
        <v>45782</v>
      </c>
      <c r="D9" s="3" t="s">
        <v>10</v>
      </c>
      <c r="E9" s="3" t="s">
        <v>10</v>
      </c>
      <c r="F9" s="3" t="s">
        <v>10</v>
      </c>
      <c r="G9" s="3" t="s">
        <v>10</v>
      </c>
      <c r="H9">
        <v>1</v>
      </c>
      <c r="I9">
        <v>27</v>
      </c>
      <c r="J9">
        <f t="shared" ref="J9:J10" si="1">62.5/2</f>
        <v>31.25</v>
      </c>
    </row>
    <row r="10" spans="1:11" x14ac:dyDescent="0.3">
      <c r="A10" t="s">
        <v>48</v>
      </c>
      <c r="B10" t="s">
        <v>4</v>
      </c>
      <c r="C10" s="1">
        <v>45782</v>
      </c>
      <c r="D10" s="3" t="s">
        <v>10</v>
      </c>
      <c r="E10" s="3" t="s">
        <v>10</v>
      </c>
      <c r="F10" s="3" t="s">
        <v>10</v>
      </c>
      <c r="G10" s="3" t="s">
        <v>10</v>
      </c>
      <c r="H10">
        <v>1</v>
      </c>
      <c r="I10">
        <v>27</v>
      </c>
      <c r="J10">
        <f t="shared" si="1"/>
        <v>31.25</v>
      </c>
    </row>
    <row r="11" spans="1:11" x14ac:dyDescent="0.3">
      <c r="A11" t="s">
        <v>44</v>
      </c>
      <c r="B11" t="s">
        <v>2</v>
      </c>
      <c r="C11" s="1">
        <v>45782</v>
      </c>
      <c r="D11" s="3">
        <v>1.6759999999999999</v>
      </c>
      <c r="E11" s="10">
        <f>(481/D11)/60</f>
        <v>4.78321400159109</v>
      </c>
      <c r="F11" s="10">
        <f>(686/D11)/60</f>
        <v>6.8217979315831343</v>
      </c>
      <c r="G11" s="10">
        <f>(903/D11)/60</f>
        <v>8.9797136038186167</v>
      </c>
      <c r="H11">
        <v>1</v>
      </c>
      <c r="I11">
        <v>13</v>
      </c>
      <c r="J11">
        <v>0</v>
      </c>
    </row>
    <row r="12" spans="1:11" x14ac:dyDescent="0.3">
      <c r="A12" t="s">
        <v>44</v>
      </c>
      <c r="B12" t="s">
        <v>3</v>
      </c>
      <c r="C12" s="1">
        <v>45782</v>
      </c>
      <c r="D12" s="3" t="s">
        <v>10</v>
      </c>
      <c r="E12" s="3" t="s">
        <v>10</v>
      </c>
      <c r="F12" s="3" t="s">
        <v>10</v>
      </c>
      <c r="G12" s="3" t="s">
        <v>10</v>
      </c>
      <c r="H12">
        <v>1</v>
      </c>
      <c r="I12">
        <v>13</v>
      </c>
      <c r="J12">
        <v>0</v>
      </c>
    </row>
    <row r="13" spans="1:11" x14ac:dyDescent="0.3">
      <c r="A13" t="s">
        <v>44</v>
      </c>
      <c r="B13" t="s">
        <v>4</v>
      </c>
      <c r="C13" s="1">
        <v>45782</v>
      </c>
      <c r="D13" s="3" t="s">
        <v>10</v>
      </c>
      <c r="E13" s="3" t="s">
        <v>10</v>
      </c>
      <c r="F13" s="3" t="s">
        <v>10</v>
      </c>
      <c r="G13" s="3" t="s">
        <v>10</v>
      </c>
      <c r="H13">
        <v>1</v>
      </c>
      <c r="I13">
        <v>13</v>
      </c>
      <c r="J13">
        <v>0</v>
      </c>
    </row>
    <row r="14" spans="1:11" x14ac:dyDescent="0.3">
      <c r="A14" t="s">
        <v>43</v>
      </c>
      <c r="B14" t="s">
        <v>2</v>
      </c>
      <c r="C14" s="1">
        <v>45782</v>
      </c>
      <c r="D14" s="3">
        <v>1.177</v>
      </c>
      <c r="E14" s="10">
        <f>(276/D14)/60</f>
        <v>3.9082412914188613</v>
      </c>
      <c r="F14" s="10">
        <f>(360/D14)/60</f>
        <v>5.0977060322854717</v>
      </c>
      <c r="G14" s="10">
        <f>(447/D14)/60</f>
        <v>6.3296516567544607</v>
      </c>
      <c r="H14">
        <v>1</v>
      </c>
      <c r="I14">
        <v>13</v>
      </c>
      <c r="J14">
        <f>12.5/2</f>
        <v>6.25</v>
      </c>
    </row>
    <row r="15" spans="1:11" x14ac:dyDescent="0.3">
      <c r="A15" t="s">
        <v>43</v>
      </c>
      <c r="B15" t="s">
        <v>3</v>
      </c>
      <c r="C15" s="1">
        <v>45782</v>
      </c>
      <c r="D15" s="3" t="s">
        <v>10</v>
      </c>
      <c r="E15" s="3" t="s">
        <v>10</v>
      </c>
      <c r="F15" s="3" t="s">
        <v>10</v>
      </c>
      <c r="G15" s="3" t="s">
        <v>10</v>
      </c>
      <c r="H15">
        <v>1</v>
      </c>
      <c r="I15">
        <v>13</v>
      </c>
      <c r="J15">
        <f t="shared" ref="J15:J16" si="2">12.5/2</f>
        <v>6.25</v>
      </c>
    </row>
    <row r="16" spans="1:11" x14ac:dyDescent="0.3">
      <c r="A16" t="s">
        <v>43</v>
      </c>
      <c r="B16" t="s">
        <v>4</v>
      </c>
      <c r="C16" s="1">
        <v>45782</v>
      </c>
      <c r="D16" s="3" t="s">
        <v>10</v>
      </c>
      <c r="E16" s="3" t="s">
        <v>10</v>
      </c>
      <c r="F16" s="3" t="s">
        <v>10</v>
      </c>
      <c r="G16" s="3" t="s">
        <v>10</v>
      </c>
      <c r="H16">
        <v>1</v>
      </c>
      <c r="I16">
        <v>13</v>
      </c>
      <c r="J16">
        <f t="shared" si="2"/>
        <v>6.25</v>
      </c>
    </row>
    <row r="17" spans="1:11" x14ac:dyDescent="0.3">
      <c r="A17" t="s">
        <v>45</v>
      </c>
      <c r="B17" t="s">
        <v>2</v>
      </c>
      <c r="C17" s="1">
        <v>45782</v>
      </c>
      <c r="D17" s="3">
        <v>1.633</v>
      </c>
      <c r="E17" s="10">
        <f>(400/D17)/60</f>
        <v>4.0824658093488466</v>
      </c>
      <c r="F17" s="10">
        <f>(593/D17)/60</f>
        <v>6.0522555623596652</v>
      </c>
      <c r="G17" s="10">
        <f>(787/D17)/60</f>
        <v>8.0322514798938549</v>
      </c>
      <c r="H17">
        <v>1</v>
      </c>
      <c r="I17">
        <v>13</v>
      </c>
      <c r="J17">
        <f>62.5/2</f>
        <v>31.25</v>
      </c>
    </row>
    <row r="18" spans="1:11" x14ac:dyDescent="0.3">
      <c r="A18" t="s">
        <v>45</v>
      </c>
      <c r="B18" t="s">
        <v>3</v>
      </c>
      <c r="C18" s="1">
        <v>45782</v>
      </c>
      <c r="D18" s="3" t="s">
        <v>10</v>
      </c>
      <c r="E18" s="3" t="s">
        <v>10</v>
      </c>
      <c r="F18" s="3" t="s">
        <v>10</v>
      </c>
      <c r="G18" s="3" t="s">
        <v>10</v>
      </c>
      <c r="H18">
        <v>1</v>
      </c>
      <c r="I18">
        <v>13</v>
      </c>
      <c r="J18">
        <f t="shared" ref="J18:J19" si="3">62.5/2</f>
        <v>31.25</v>
      </c>
    </row>
    <row r="19" spans="1:11" ht="15" thickBot="1" x14ac:dyDescent="0.35">
      <c r="A19" s="4" t="s">
        <v>45</v>
      </c>
      <c r="B19" s="4" t="s">
        <v>4</v>
      </c>
      <c r="C19" s="5">
        <v>45782</v>
      </c>
      <c r="D19" s="6" t="s">
        <v>10</v>
      </c>
      <c r="E19" s="6" t="s">
        <v>10</v>
      </c>
      <c r="F19" s="6" t="s">
        <v>10</v>
      </c>
      <c r="G19" s="6" t="s">
        <v>10</v>
      </c>
      <c r="H19" s="4">
        <v>1</v>
      </c>
      <c r="I19" s="4">
        <v>13</v>
      </c>
      <c r="J19" s="4">
        <f t="shared" si="3"/>
        <v>31.25</v>
      </c>
      <c r="K19" s="4"/>
    </row>
    <row r="20" spans="1:11" x14ac:dyDescent="0.3">
      <c r="A20" t="s">
        <v>46</v>
      </c>
      <c r="B20" t="s">
        <v>2</v>
      </c>
      <c r="C20" s="1">
        <v>45789</v>
      </c>
      <c r="D20" s="3">
        <v>2.1680000000000001</v>
      </c>
      <c r="E20" s="10">
        <f>(290/D20)/60</f>
        <v>2.2293972939729394</v>
      </c>
      <c r="F20" s="10">
        <f>(370/D20)/60</f>
        <v>2.8444034440344401</v>
      </c>
      <c r="G20" s="10">
        <f>(468/D20)/60</f>
        <v>3.5977859778597785</v>
      </c>
      <c r="H20">
        <v>1</v>
      </c>
      <c r="I20">
        <v>27</v>
      </c>
      <c r="J20">
        <v>0</v>
      </c>
    </row>
    <row r="21" spans="1:11" x14ac:dyDescent="0.3">
      <c r="A21" t="s">
        <v>46</v>
      </c>
      <c r="B21" t="s">
        <v>3</v>
      </c>
      <c r="C21" s="1">
        <v>45789</v>
      </c>
      <c r="D21" s="3" t="s">
        <v>10</v>
      </c>
      <c r="E21" s="3" t="s">
        <v>10</v>
      </c>
      <c r="F21" s="3" t="s">
        <v>10</v>
      </c>
      <c r="G21" s="3" t="s">
        <v>10</v>
      </c>
      <c r="H21">
        <v>1</v>
      </c>
      <c r="I21">
        <v>27</v>
      </c>
      <c r="J21">
        <v>0</v>
      </c>
      <c r="K21" t="s">
        <v>16</v>
      </c>
    </row>
    <row r="22" spans="1:11" s="7" customFormat="1" x14ac:dyDescent="0.3">
      <c r="A22" s="7" t="s">
        <v>46</v>
      </c>
      <c r="B22" s="7" t="s">
        <v>4</v>
      </c>
      <c r="C22" s="8">
        <v>45789</v>
      </c>
      <c r="D22" s="9" t="s">
        <v>10</v>
      </c>
      <c r="E22" s="9" t="s">
        <v>10</v>
      </c>
      <c r="F22" s="9" t="s">
        <v>10</v>
      </c>
      <c r="G22" s="9" t="s">
        <v>10</v>
      </c>
      <c r="H22" s="7">
        <v>0</v>
      </c>
      <c r="I22" s="7">
        <v>27</v>
      </c>
      <c r="J22" s="7">
        <v>0</v>
      </c>
      <c r="K22" s="7" t="s">
        <v>21</v>
      </c>
    </row>
    <row r="23" spans="1:11" x14ac:dyDescent="0.3">
      <c r="A23" t="s">
        <v>47</v>
      </c>
      <c r="B23" t="s">
        <v>2</v>
      </c>
      <c r="C23" s="1">
        <v>45789</v>
      </c>
      <c r="D23" s="3">
        <v>2.8919999999999999</v>
      </c>
      <c r="E23" s="10">
        <f>(304/D23)/60</f>
        <v>1.7519594283079762</v>
      </c>
      <c r="F23" s="10">
        <f>(395/D23)/60</f>
        <v>2.276394651913324</v>
      </c>
      <c r="G23" s="10">
        <f>(490/D23)/60</f>
        <v>2.8238819732595668</v>
      </c>
      <c r="H23">
        <v>1</v>
      </c>
      <c r="I23">
        <v>27</v>
      </c>
      <c r="J23">
        <f>12.5/2</f>
        <v>6.25</v>
      </c>
    </row>
    <row r="24" spans="1:11" x14ac:dyDescent="0.3">
      <c r="A24" t="s">
        <v>47</v>
      </c>
      <c r="B24" t="s">
        <v>3</v>
      </c>
      <c r="C24" s="1">
        <v>45789</v>
      </c>
      <c r="D24" s="3" t="s">
        <v>10</v>
      </c>
      <c r="E24" s="3" t="s">
        <v>10</v>
      </c>
      <c r="F24" s="3" t="s">
        <v>10</v>
      </c>
      <c r="G24" s="3" t="s">
        <v>10</v>
      </c>
      <c r="H24">
        <v>1</v>
      </c>
      <c r="I24">
        <v>27</v>
      </c>
      <c r="J24">
        <f t="shared" ref="J24:J25" si="4">12.5/2</f>
        <v>6.25</v>
      </c>
    </row>
    <row r="25" spans="1:11" ht="15" thickBot="1" x14ac:dyDescent="0.35">
      <c r="A25" t="s">
        <v>47</v>
      </c>
      <c r="B25" t="s">
        <v>4</v>
      </c>
      <c r="C25" s="1">
        <v>45789</v>
      </c>
      <c r="D25" s="3" t="s">
        <v>10</v>
      </c>
      <c r="E25" s="6" t="s">
        <v>10</v>
      </c>
      <c r="F25" s="6" t="s">
        <v>10</v>
      </c>
      <c r="G25" s="6" t="s">
        <v>10</v>
      </c>
      <c r="H25">
        <v>1</v>
      </c>
      <c r="I25">
        <v>27</v>
      </c>
      <c r="J25">
        <f t="shared" si="4"/>
        <v>6.25</v>
      </c>
    </row>
    <row r="26" spans="1:11" x14ac:dyDescent="0.3">
      <c r="A26" t="s">
        <v>48</v>
      </c>
      <c r="B26" t="s">
        <v>2</v>
      </c>
      <c r="C26" s="1">
        <v>45789</v>
      </c>
      <c r="D26" s="3">
        <v>2.927</v>
      </c>
      <c r="E26" s="10">
        <f>(272/D26)/60</f>
        <v>1.5487985423072541</v>
      </c>
      <c r="F26" s="10">
        <f>(371/D26)/60</f>
        <v>2.1125156588087917</v>
      </c>
      <c r="G26" s="10">
        <f>(446/D26)/60</f>
        <v>2.5395740804008655</v>
      </c>
      <c r="H26">
        <v>1</v>
      </c>
      <c r="I26">
        <v>27</v>
      </c>
      <c r="J26">
        <f>62.5/2</f>
        <v>31.25</v>
      </c>
      <c r="K26" t="s">
        <v>14</v>
      </c>
    </row>
    <row r="27" spans="1:11" x14ac:dyDescent="0.3">
      <c r="A27" t="s">
        <v>48</v>
      </c>
      <c r="B27" t="s">
        <v>3</v>
      </c>
      <c r="C27" s="1">
        <v>45789</v>
      </c>
      <c r="D27" s="3" t="s">
        <v>10</v>
      </c>
      <c r="E27" s="3" t="s">
        <v>10</v>
      </c>
      <c r="F27" s="3" t="s">
        <v>10</v>
      </c>
      <c r="G27" s="3" t="s">
        <v>10</v>
      </c>
      <c r="H27">
        <v>1</v>
      </c>
      <c r="I27">
        <v>27</v>
      </c>
      <c r="J27">
        <f t="shared" ref="J27:J28" si="5">62.5/2</f>
        <v>31.25</v>
      </c>
    </row>
    <row r="28" spans="1:11" ht="15" thickBot="1" x14ac:dyDescent="0.35">
      <c r="A28" t="s">
        <v>48</v>
      </c>
      <c r="B28" t="s">
        <v>4</v>
      </c>
      <c r="C28" s="1">
        <v>45789</v>
      </c>
      <c r="D28" s="3" t="s">
        <v>10</v>
      </c>
      <c r="E28" s="6" t="s">
        <v>10</v>
      </c>
      <c r="F28" s="6" t="s">
        <v>10</v>
      </c>
      <c r="G28" s="6" t="s">
        <v>10</v>
      </c>
      <c r="H28">
        <v>1</v>
      </c>
      <c r="I28">
        <v>27</v>
      </c>
      <c r="J28">
        <f t="shared" si="5"/>
        <v>31.25</v>
      </c>
    </row>
    <row r="29" spans="1:11" x14ac:dyDescent="0.3">
      <c r="A29" t="s">
        <v>44</v>
      </c>
      <c r="B29" t="s">
        <v>2</v>
      </c>
      <c r="C29" s="1">
        <v>45789</v>
      </c>
      <c r="D29" s="3">
        <v>1.873</v>
      </c>
      <c r="E29" s="10">
        <f>(396/D29)/60</f>
        <v>3.5237586759209822</v>
      </c>
      <c r="F29" s="10">
        <f>(575/D29)/60</f>
        <v>5.1165687844812249</v>
      </c>
      <c r="G29" s="10">
        <f>(739/D29)/60</f>
        <v>6.5759031856202173</v>
      </c>
      <c r="H29">
        <v>1</v>
      </c>
      <c r="I29">
        <v>13</v>
      </c>
      <c r="J29">
        <v>0</v>
      </c>
    </row>
    <row r="30" spans="1:11" x14ac:dyDescent="0.3">
      <c r="A30" t="s">
        <v>44</v>
      </c>
      <c r="B30" t="s">
        <v>3</v>
      </c>
      <c r="C30" s="1">
        <v>45789</v>
      </c>
      <c r="D30" s="3" t="s">
        <v>10</v>
      </c>
      <c r="E30" s="3" t="s">
        <v>10</v>
      </c>
      <c r="F30" s="3" t="s">
        <v>10</v>
      </c>
      <c r="G30" s="3" t="s">
        <v>10</v>
      </c>
      <c r="H30">
        <v>1</v>
      </c>
      <c r="I30">
        <v>13</v>
      </c>
      <c r="J30">
        <v>0</v>
      </c>
    </row>
    <row r="31" spans="1:11" ht="15" thickBot="1" x14ac:dyDescent="0.35">
      <c r="A31" t="s">
        <v>44</v>
      </c>
      <c r="B31" t="s">
        <v>4</v>
      </c>
      <c r="C31" s="1">
        <v>45789</v>
      </c>
      <c r="D31" s="3" t="s">
        <v>10</v>
      </c>
      <c r="E31" s="6" t="s">
        <v>10</v>
      </c>
      <c r="F31" s="6" t="s">
        <v>10</v>
      </c>
      <c r="G31" s="6" t="s">
        <v>10</v>
      </c>
      <c r="H31">
        <v>1</v>
      </c>
      <c r="I31">
        <v>13</v>
      </c>
      <c r="J31">
        <v>0</v>
      </c>
    </row>
    <row r="32" spans="1:11" x14ac:dyDescent="0.3">
      <c r="A32" t="s">
        <v>43</v>
      </c>
      <c r="B32" t="s">
        <v>2</v>
      </c>
      <c r="C32" s="1">
        <v>45789</v>
      </c>
      <c r="D32" s="3">
        <v>2.1640000000000001</v>
      </c>
      <c r="E32" s="10">
        <f>(381/D32)/60</f>
        <v>2.9343807763401109</v>
      </c>
      <c r="F32" s="10">
        <f>(591/D32)/60</f>
        <v>4.5517560073937151</v>
      </c>
      <c r="G32" s="10">
        <f>(770/D32)/60</f>
        <v>5.9303758471965491</v>
      </c>
      <c r="H32">
        <v>1</v>
      </c>
      <c r="I32">
        <v>13</v>
      </c>
      <c r="J32">
        <f>12.5/2</f>
        <v>6.25</v>
      </c>
    </row>
    <row r="33" spans="1:11" x14ac:dyDescent="0.3">
      <c r="A33" t="s">
        <v>43</v>
      </c>
      <c r="B33" t="s">
        <v>3</v>
      </c>
      <c r="C33" s="1">
        <v>45789</v>
      </c>
      <c r="D33" s="3" t="s">
        <v>10</v>
      </c>
      <c r="E33" s="3" t="s">
        <v>10</v>
      </c>
      <c r="F33" s="3" t="s">
        <v>10</v>
      </c>
      <c r="G33" s="3" t="s">
        <v>10</v>
      </c>
      <c r="H33">
        <v>1</v>
      </c>
      <c r="I33">
        <v>13</v>
      </c>
      <c r="J33">
        <f t="shared" ref="J33:J34" si="6">12.5/2</f>
        <v>6.25</v>
      </c>
    </row>
    <row r="34" spans="1:11" ht="15" thickBot="1" x14ac:dyDescent="0.35">
      <c r="A34" t="s">
        <v>43</v>
      </c>
      <c r="B34" t="s">
        <v>4</v>
      </c>
      <c r="C34" s="1">
        <v>45789</v>
      </c>
      <c r="D34" s="3" t="s">
        <v>10</v>
      </c>
      <c r="E34" s="6" t="s">
        <v>10</v>
      </c>
      <c r="F34" s="6" t="s">
        <v>10</v>
      </c>
      <c r="G34" s="6" t="s">
        <v>10</v>
      </c>
      <c r="H34">
        <v>1</v>
      </c>
      <c r="I34">
        <v>13</v>
      </c>
      <c r="J34">
        <f t="shared" si="6"/>
        <v>6.25</v>
      </c>
    </row>
    <row r="35" spans="1:11" x14ac:dyDescent="0.3">
      <c r="A35" t="s">
        <v>45</v>
      </c>
      <c r="B35" t="s">
        <v>2</v>
      </c>
      <c r="C35" s="1">
        <v>45789</v>
      </c>
      <c r="D35" s="3">
        <v>2.9609999999999999</v>
      </c>
      <c r="E35" s="10">
        <f>(549/D35)/60</f>
        <v>3.0901722391084094</v>
      </c>
      <c r="F35" s="10">
        <f>(915/D35)/60</f>
        <v>5.1502870651806818</v>
      </c>
      <c r="G35" s="10">
        <f>(1265/D35)/60</f>
        <v>7.1203422267252057</v>
      </c>
      <c r="H35">
        <v>1</v>
      </c>
      <c r="I35">
        <v>13</v>
      </c>
      <c r="J35">
        <f>62.5/2</f>
        <v>31.25</v>
      </c>
    </row>
    <row r="36" spans="1:11" s="7" customFormat="1" x14ac:dyDescent="0.3">
      <c r="A36" s="7" t="s">
        <v>45</v>
      </c>
      <c r="B36" s="7" t="s">
        <v>3</v>
      </c>
      <c r="C36" s="8">
        <v>45789</v>
      </c>
      <c r="D36" s="9" t="s">
        <v>10</v>
      </c>
      <c r="E36" s="9" t="s">
        <v>10</v>
      </c>
      <c r="F36" s="9" t="s">
        <v>10</v>
      </c>
      <c r="G36" s="9" t="s">
        <v>10</v>
      </c>
      <c r="H36" s="7">
        <v>0</v>
      </c>
      <c r="I36" s="7">
        <v>13</v>
      </c>
      <c r="J36" s="7">
        <f t="shared" ref="J36:J37" si="7">62.5/2</f>
        <v>31.25</v>
      </c>
      <c r="K36" s="7" t="s">
        <v>17</v>
      </c>
    </row>
    <row r="37" spans="1:11" x14ac:dyDescent="0.3">
      <c r="A37" t="s">
        <v>45</v>
      </c>
      <c r="B37" t="s">
        <v>4</v>
      </c>
      <c r="C37" s="1">
        <v>45789</v>
      </c>
      <c r="D37" s="3" t="s">
        <v>10</v>
      </c>
      <c r="E37" t="s">
        <v>10</v>
      </c>
      <c r="F37" t="s">
        <v>10</v>
      </c>
      <c r="G37" t="s">
        <v>10</v>
      </c>
      <c r="H37">
        <v>1</v>
      </c>
      <c r="I37">
        <v>13</v>
      </c>
      <c r="J37">
        <f t="shared" si="7"/>
        <v>31.25</v>
      </c>
    </row>
    <row r="40" spans="1:11" x14ac:dyDescent="0.3">
      <c r="E40" t="s">
        <v>22</v>
      </c>
      <c r="F40" t="s">
        <v>23</v>
      </c>
      <c r="G40" t="s">
        <v>24</v>
      </c>
    </row>
  </sheetData>
  <phoneticPr fontId="1" type="noConversion"/>
  <conditionalFormatting sqref="E2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34">
      <colorScale>
        <cfvo type="min"/>
        <cfvo type="max"/>
        <color rgb="FFFCFCFF"/>
        <color rgb="FF63BE7B"/>
      </colorScale>
    </cfRule>
  </conditionalFormatting>
  <conditionalFormatting sqref="E8">
    <cfRule type="colorScale" priority="36">
      <colorScale>
        <cfvo type="min"/>
        <cfvo type="max"/>
        <color rgb="FFFCFCFF"/>
        <color rgb="FF63BE7B"/>
      </colorScale>
    </cfRule>
  </conditionalFormatting>
  <conditionalFormatting sqref="E11">
    <cfRule type="colorScale" priority="31">
      <colorScale>
        <cfvo type="min"/>
        <cfvo type="max"/>
        <color rgb="FFFCFCFF"/>
        <color rgb="FF63BE7B"/>
      </colorScale>
    </cfRule>
  </conditionalFormatting>
  <conditionalFormatting sqref="E14">
    <cfRule type="colorScale" priority="33">
      <colorScale>
        <cfvo type="min"/>
        <cfvo type="max"/>
        <color rgb="FFFCFCFF"/>
        <color rgb="FF63BE7B"/>
      </colorScale>
    </cfRule>
  </conditionalFormatting>
  <conditionalFormatting sqref="E17">
    <cfRule type="colorScale" priority="35">
      <colorScale>
        <cfvo type="min"/>
        <cfvo type="max"/>
        <color rgb="FFFCFCFF"/>
        <color rgb="FF63BE7B"/>
      </colorScale>
    </cfRule>
  </conditionalFormatting>
  <conditionalFormatting sqref="E20">
    <cfRule type="colorScale" priority="14">
      <colorScale>
        <cfvo type="min"/>
        <cfvo type="max"/>
        <color rgb="FFFCFCFF"/>
        <color rgb="FF63BE7B"/>
      </colorScale>
    </cfRule>
  </conditionalFormatting>
  <conditionalFormatting sqref="E23">
    <cfRule type="colorScale" priority="16">
      <colorScale>
        <cfvo type="min"/>
        <cfvo type="max"/>
        <color rgb="FFFCFCFF"/>
        <color rgb="FF63BE7B"/>
      </colorScale>
    </cfRule>
  </conditionalFormatting>
  <conditionalFormatting sqref="E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E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E32">
    <cfRule type="colorScale" priority="15">
      <colorScale>
        <cfvo type="min"/>
        <cfvo type="max"/>
        <color rgb="FFFCFCFF"/>
        <color rgb="FF63BE7B"/>
      </colorScale>
    </cfRule>
  </conditionalFormatting>
  <conditionalFormatting sqref="E35">
    <cfRule type="colorScale" priority="17">
      <colorScale>
        <cfvo type="min"/>
        <cfvo type="max"/>
        <color rgb="FFFCFCFF"/>
        <color rgb="FF63BE7B"/>
      </colorScale>
    </cfRule>
  </conditionalFormatting>
  <conditionalFormatting sqref="F2">
    <cfRule type="colorScale" priority="26">
      <colorScale>
        <cfvo type="min"/>
        <cfvo type="max"/>
        <color rgb="FFFCFCFF"/>
        <color rgb="FF63BE7B"/>
      </colorScale>
    </cfRule>
  </conditionalFormatting>
  <conditionalFormatting sqref="F5">
    <cfRule type="colorScale" priority="28">
      <colorScale>
        <cfvo type="min"/>
        <cfvo type="max"/>
        <color rgb="FFFCFCFF"/>
        <color rgb="FF63BE7B"/>
      </colorScale>
    </cfRule>
  </conditionalFormatting>
  <conditionalFormatting sqref="F8">
    <cfRule type="colorScale" priority="30">
      <colorScale>
        <cfvo type="min"/>
        <cfvo type="max"/>
        <color rgb="FFFCFCFF"/>
        <color rgb="FF63BE7B"/>
      </colorScale>
    </cfRule>
  </conditionalFormatting>
  <conditionalFormatting sqref="F11">
    <cfRule type="colorScale" priority="25">
      <colorScale>
        <cfvo type="min"/>
        <cfvo type="max"/>
        <color rgb="FFFCFCFF"/>
        <color rgb="FF63BE7B"/>
      </colorScale>
    </cfRule>
  </conditionalFormatting>
  <conditionalFormatting sqref="F14">
    <cfRule type="colorScale" priority="27">
      <colorScale>
        <cfvo type="min"/>
        <cfvo type="max"/>
        <color rgb="FFFCFCFF"/>
        <color rgb="FF63BE7B"/>
      </colorScale>
    </cfRule>
  </conditionalFormatting>
  <conditionalFormatting sqref="F17">
    <cfRule type="colorScale" priority="29">
      <colorScale>
        <cfvo type="min"/>
        <cfvo type="max"/>
        <color rgb="FFFCFCFF"/>
        <color rgb="FF63BE7B"/>
      </colorScale>
    </cfRule>
  </conditionalFormatting>
  <conditionalFormatting sqref="F20">
    <cfRule type="colorScale" priority="8">
      <colorScale>
        <cfvo type="min"/>
        <cfvo type="max"/>
        <color rgb="FFFCFCFF"/>
        <color rgb="FF63BE7B"/>
      </colorScale>
    </cfRule>
  </conditionalFormatting>
  <conditionalFormatting sqref="F23">
    <cfRule type="colorScale" priority="10">
      <colorScale>
        <cfvo type="min"/>
        <cfvo type="max"/>
        <color rgb="FFFCFCFF"/>
        <color rgb="FF63BE7B"/>
      </colorScale>
    </cfRule>
  </conditionalFormatting>
  <conditionalFormatting sqref="F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F29">
    <cfRule type="colorScale" priority="7">
      <colorScale>
        <cfvo type="min"/>
        <cfvo type="max"/>
        <color rgb="FFFCFCFF"/>
        <color rgb="FF63BE7B"/>
      </colorScale>
    </cfRule>
  </conditionalFormatting>
  <conditionalFormatting sqref="F32">
    <cfRule type="colorScale" priority="9">
      <colorScale>
        <cfvo type="min"/>
        <cfvo type="max"/>
        <color rgb="FFFCFCFF"/>
        <color rgb="FF63BE7B"/>
      </colorScale>
    </cfRule>
  </conditionalFormatting>
  <conditionalFormatting sqref="F3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2">
    <cfRule type="colorScale" priority="2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2">
      <colorScale>
        <cfvo type="min"/>
        <cfvo type="max"/>
        <color rgb="FFFCFCFF"/>
        <color rgb="FF63BE7B"/>
      </colorScale>
    </cfRule>
  </conditionalFormatting>
  <conditionalFormatting sqref="G8">
    <cfRule type="colorScale" priority="24">
      <colorScale>
        <cfvo type="min"/>
        <cfvo type="max"/>
        <color rgb="FFFCFCFF"/>
        <color rgb="FF63BE7B"/>
      </colorScale>
    </cfRule>
  </conditionalFormatting>
  <conditionalFormatting sqref="G11">
    <cfRule type="colorScale" priority="19">
      <colorScale>
        <cfvo type="min"/>
        <cfvo type="max"/>
        <color rgb="FFFCFCFF"/>
        <color rgb="FF63BE7B"/>
      </colorScale>
    </cfRule>
  </conditionalFormatting>
  <conditionalFormatting sqref="G14">
    <cfRule type="colorScale" priority="21">
      <colorScale>
        <cfvo type="min"/>
        <cfvo type="max"/>
        <color rgb="FFFCFCFF"/>
        <color rgb="FF63BE7B"/>
      </colorScale>
    </cfRule>
  </conditionalFormatting>
  <conditionalFormatting sqref="G17">
    <cfRule type="colorScale" priority="23">
      <colorScale>
        <cfvo type="min"/>
        <cfvo type="max"/>
        <color rgb="FFFCFCFF"/>
        <color rgb="FF63BE7B"/>
      </colorScale>
    </cfRule>
  </conditionalFormatting>
  <conditionalFormatting sqref="G20">
    <cfRule type="colorScale" priority="2">
      <colorScale>
        <cfvo type="min"/>
        <cfvo type="max"/>
        <color rgb="FFFCFCFF"/>
        <color rgb="FF63BE7B"/>
      </colorScale>
    </cfRule>
  </conditionalFormatting>
  <conditionalFormatting sqref="G23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">
    <cfRule type="colorScale" priority="6">
      <colorScale>
        <cfvo type="min"/>
        <cfvo type="max"/>
        <color rgb="FFFCFCFF"/>
        <color rgb="FF63BE7B"/>
      </colorScale>
    </cfRule>
  </conditionalFormatting>
  <conditionalFormatting sqref="G29">
    <cfRule type="colorScale" priority="1">
      <colorScale>
        <cfvo type="min"/>
        <cfvo type="max"/>
        <color rgb="FFFCFCFF"/>
        <color rgb="FF63BE7B"/>
      </colorScale>
    </cfRule>
  </conditionalFormatting>
  <conditionalFormatting sqref="G32">
    <cfRule type="colorScale" priority="3">
      <colorScale>
        <cfvo type="min"/>
        <cfvo type="max"/>
        <color rgb="FFFCFCFF"/>
        <color rgb="FF63BE7B"/>
      </colorScale>
    </cfRule>
  </conditionalFormatting>
  <conditionalFormatting sqref="G3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FFDC-0C25-4052-ABC7-88F9F8BB5E65}">
  <dimension ref="A1:Z9"/>
  <sheetViews>
    <sheetView workbookViewId="0">
      <selection activeCell="B6" sqref="B6"/>
    </sheetView>
  </sheetViews>
  <sheetFormatPr defaultRowHeight="14.4" x14ac:dyDescent="0.3"/>
  <sheetData>
    <row r="1" spans="1:26" ht="15" thickBot="1" x14ac:dyDescent="0.35">
      <c r="B1" t="s">
        <v>44</v>
      </c>
      <c r="C1" t="s">
        <v>43</v>
      </c>
      <c r="D1" t="s">
        <v>45</v>
      </c>
      <c r="E1" t="s">
        <v>46</v>
      </c>
      <c r="F1" t="s">
        <v>47</v>
      </c>
      <c r="G1" t="s">
        <v>48</v>
      </c>
      <c r="O1" s="12"/>
      <c r="P1" s="13">
        <v>1</v>
      </c>
      <c r="Q1" s="13">
        <v>2</v>
      </c>
      <c r="R1" s="13">
        <v>3</v>
      </c>
      <c r="S1" s="13">
        <v>4</v>
      </c>
      <c r="T1" s="13">
        <v>5</v>
      </c>
      <c r="U1" s="13">
        <v>6</v>
      </c>
      <c r="V1" s="14"/>
    </row>
    <row r="2" spans="1:26" ht="40.799999999999997" thickBot="1" x14ac:dyDescent="0.35">
      <c r="B2" s="11">
        <v>0.55904405000000001</v>
      </c>
      <c r="C2">
        <v>2.4835989999999999E-2</v>
      </c>
      <c r="D2">
        <v>0.158388</v>
      </c>
      <c r="E2">
        <v>0.10449859</v>
      </c>
      <c r="F2">
        <v>0.19821931000000001</v>
      </c>
      <c r="G2">
        <v>0.25210872000000001</v>
      </c>
      <c r="O2" s="15" t="s">
        <v>26</v>
      </c>
      <c r="P2" s="16" t="s">
        <v>26</v>
      </c>
      <c r="Q2" s="16" t="s">
        <v>26</v>
      </c>
      <c r="R2" s="17" t="s">
        <v>27</v>
      </c>
      <c r="S2" s="17" t="s">
        <v>27</v>
      </c>
      <c r="T2" s="17" t="s">
        <v>28</v>
      </c>
      <c r="U2" s="17" t="s">
        <v>29</v>
      </c>
      <c r="V2" s="18"/>
      <c r="W2" s="19">
        <v>0.10449859</v>
      </c>
      <c r="X2" s="13">
        <v>4.5923150000000003E-2</v>
      </c>
      <c r="Y2" s="20">
        <v>0.55904405000000001</v>
      </c>
      <c r="Z2" s="20">
        <v>0.32239925000000003</v>
      </c>
    </row>
    <row r="3" spans="1:26" ht="27.6" thickBot="1" x14ac:dyDescent="0.35">
      <c r="B3" s="11" t="s">
        <v>25</v>
      </c>
      <c r="C3">
        <v>1.780694E-2</v>
      </c>
      <c r="D3">
        <v>0.10918463</v>
      </c>
      <c r="E3">
        <v>4.5923150000000003E-2</v>
      </c>
      <c r="F3">
        <v>0.20290533999999999</v>
      </c>
      <c r="G3">
        <v>0.22867854000000001</v>
      </c>
      <c r="O3" s="15" t="s">
        <v>30</v>
      </c>
      <c r="P3" s="16" t="s">
        <v>30</v>
      </c>
      <c r="Q3" s="16" t="s">
        <v>30</v>
      </c>
      <c r="R3" s="17" t="s">
        <v>31</v>
      </c>
      <c r="S3" s="17" t="s">
        <v>31</v>
      </c>
      <c r="T3" s="17" t="s">
        <v>28</v>
      </c>
      <c r="U3" s="17" t="s">
        <v>28</v>
      </c>
      <c r="V3" s="21"/>
      <c r="W3" s="22">
        <v>0.19821931000000001</v>
      </c>
      <c r="X3" s="23">
        <v>0.20290533999999999</v>
      </c>
      <c r="Y3" s="24">
        <v>0.18650422</v>
      </c>
      <c r="Z3" s="24">
        <v>0.17947515999999999</v>
      </c>
    </row>
    <row r="4" spans="1:26" ht="15" thickBot="1" x14ac:dyDescent="0.35">
      <c r="B4">
        <v>0.18650422</v>
      </c>
      <c r="C4">
        <v>0.12558575</v>
      </c>
      <c r="F4">
        <v>0.18181818</v>
      </c>
      <c r="G4" s="11">
        <v>-2.6710399999999999E-2</v>
      </c>
      <c r="O4" s="15" t="s">
        <v>32</v>
      </c>
      <c r="P4" s="16" t="s">
        <v>32</v>
      </c>
      <c r="Q4" s="16" t="s">
        <v>32</v>
      </c>
      <c r="R4" s="17" t="s">
        <v>31</v>
      </c>
      <c r="S4" s="17" t="s">
        <v>31</v>
      </c>
      <c r="T4" s="25"/>
      <c r="U4" s="25"/>
      <c r="V4" s="21"/>
      <c r="W4" s="22">
        <v>0.18181818</v>
      </c>
      <c r="X4" s="23">
        <v>0.16776007000000001</v>
      </c>
      <c r="Y4" s="23"/>
      <c r="Z4" s="23"/>
    </row>
    <row r="5" spans="1:26" ht="15" thickBot="1" x14ac:dyDescent="0.35">
      <c r="B5">
        <v>0.17947515999999999</v>
      </c>
      <c r="C5">
        <v>0.11621368</v>
      </c>
      <c r="F5">
        <v>0.16776007000000001</v>
      </c>
      <c r="G5">
        <v>0.13261481</v>
      </c>
      <c r="O5" s="15" t="s">
        <v>33</v>
      </c>
      <c r="P5" s="16" t="s">
        <v>33</v>
      </c>
      <c r="Q5" s="16" t="s">
        <v>33</v>
      </c>
      <c r="R5" s="17" t="s">
        <v>34</v>
      </c>
      <c r="S5" s="17" t="s">
        <v>34</v>
      </c>
      <c r="T5" s="25"/>
      <c r="U5" s="25"/>
      <c r="V5" s="21"/>
      <c r="W5" s="22">
        <v>0.25210872000000001</v>
      </c>
      <c r="X5" s="23">
        <v>0.22867854000000001</v>
      </c>
      <c r="Y5" s="23"/>
      <c r="Z5" s="23"/>
    </row>
    <row r="6" spans="1:26" ht="15" thickBot="1" x14ac:dyDescent="0.35">
      <c r="A6" t="s">
        <v>41</v>
      </c>
      <c r="B6">
        <f>AVERAGE(B2,B4:B5)</f>
        <v>0.30834114333333335</v>
      </c>
      <c r="C6">
        <f>AVERAGE(C2:C5)</f>
        <v>7.1110590000000001E-2</v>
      </c>
      <c r="D6">
        <f>AVERAGE(D2:D3)</f>
        <v>0.13378631499999999</v>
      </c>
      <c r="E6">
        <f>AVERAGE(E2:E3)</f>
        <v>7.5210869999999999E-2</v>
      </c>
      <c r="F6">
        <f>AVERAGE(F2:F5)</f>
        <v>0.18767572499999999</v>
      </c>
      <c r="G6">
        <f>AVERAGE(G2:G3,G5)</f>
        <v>0.20446735666666668</v>
      </c>
      <c r="O6" s="15" t="s">
        <v>35</v>
      </c>
      <c r="P6" s="16" t="s">
        <v>35</v>
      </c>
      <c r="Q6" s="16" t="s">
        <v>35</v>
      </c>
      <c r="R6" s="17" t="s">
        <v>34</v>
      </c>
      <c r="S6" s="17"/>
      <c r="T6" s="25"/>
      <c r="U6" s="25"/>
      <c r="V6" s="21"/>
      <c r="W6" s="22">
        <v>0.13261481</v>
      </c>
      <c r="X6" s="23">
        <v>-2.6710399999999999E-2</v>
      </c>
      <c r="Y6" s="23"/>
      <c r="Z6" s="23"/>
    </row>
    <row r="7" spans="1:26" ht="15" thickBot="1" x14ac:dyDescent="0.35">
      <c r="A7" t="s">
        <v>42</v>
      </c>
      <c r="B7">
        <f>_xlfn.STDEV.S(B2,B4:B5)</f>
        <v>0.21714352967440095</v>
      </c>
      <c r="C7">
        <f>_xlfn.STDEV.S(C2:C5)</f>
        <v>5.7690119006799885E-2</v>
      </c>
      <c r="D7">
        <f>_xlfn.STDEV.S(D2:D3)</f>
        <v>3.4792036584230787E-2</v>
      </c>
      <c r="E7">
        <f>_xlfn.STDEV.S(E2:E3)</f>
        <v>4.141909083498576E-2</v>
      </c>
      <c r="F7">
        <f>_xlfn.STDEV.S(F2:F5)</f>
        <v>1.6062923200199267E-2</v>
      </c>
      <c r="G7">
        <f>_xlfn.STDEV.S(G2:G3,G5)</f>
        <v>6.3319307328588384E-2</v>
      </c>
      <c r="O7" s="15" t="s">
        <v>36</v>
      </c>
      <c r="P7" s="16" t="s">
        <v>36</v>
      </c>
      <c r="Q7" s="16" t="s">
        <v>36</v>
      </c>
      <c r="R7" s="17" t="s">
        <v>37</v>
      </c>
      <c r="S7" s="17" t="s">
        <v>37</v>
      </c>
      <c r="T7" s="25"/>
      <c r="U7" s="26"/>
      <c r="V7" s="27"/>
      <c r="W7" s="28">
        <v>0.158388</v>
      </c>
      <c r="X7" s="24">
        <v>0.10918463</v>
      </c>
      <c r="Y7" s="23"/>
      <c r="Z7" s="23"/>
    </row>
    <row r="8" spans="1:26" ht="15" thickBot="1" x14ac:dyDescent="0.35">
      <c r="O8" s="15" t="s">
        <v>38</v>
      </c>
      <c r="P8" s="16" t="s">
        <v>38</v>
      </c>
      <c r="Q8" s="16" t="s">
        <v>38</v>
      </c>
      <c r="R8" s="17" t="s">
        <v>39</v>
      </c>
      <c r="S8" s="17" t="s">
        <v>39</v>
      </c>
      <c r="T8" s="25"/>
      <c r="U8" s="25"/>
      <c r="V8" s="21"/>
      <c r="W8" s="28">
        <v>2.4835989999999999E-2</v>
      </c>
      <c r="X8" s="24">
        <v>1.780694E-2</v>
      </c>
      <c r="Y8" s="23"/>
      <c r="Z8" s="23"/>
    </row>
    <row r="9" spans="1:26" ht="15" thickBot="1" x14ac:dyDescent="0.35">
      <c r="O9" s="15" t="s">
        <v>40</v>
      </c>
      <c r="P9" s="16" t="s">
        <v>40</v>
      </c>
      <c r="Q9" s="16" t="s">
        <v>40</v>
      </c>
      <c r="R9" s="17" t="s">
        <v>39</v>
      </c>
      <c r="S9" s="17" t="s">
        <v>39</v>
      </c>
      <c r="T9" s="25"/>
      <c r="U9" s="25"/>
      <c r="V9" s="21"/>
      <c r="W9" s="28">
        <v>0.12558575</v>
      </c>
      <c r="X9" s="24">
        <v>0.11621368</v>
      </c>
      <c r="Y9" s="23"/>
      <c r="Z9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Jolee Thirtyacre</dc:creator>
  <cp:lastModifiedBy>Jolee Thirtyacre</cp:lastModifiedBy>
  <dcterms:created xsi:type="dcterms:W3CDTF">2025-05-05T20:37:45Z</dcterms:created>
  <dcterms:modified xsi:type="dcterms:W3CDTF">2025-06-04T23:52:01Z</dcterms:modified>
</cp:coreProperties>
</file>