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P_participation" sheetId="1" r:id="rId1"/>
    <sheet name="Orgs_summary" sheetId="2" r:id="rId2"/>
    <sheet name="FP_projects" sheetId="3" r:id="rId3"/>
    <sheet name="Countries_summary" sheetId="4" r:id="rId4"/>
  </sheets>
  <definedNames>
    <definedName name="_xlnm._FilterDatabase" localSheetId="3" hidden="1">'Countries_summary'!$A$1:$O$7</definedName>
    <definedName name="_xlnm._FilterDatabase" localSheetId="0" hidden="1">'FP_participation'!$A$1:$U$20</definedName>
    <definedName name="_xlnm._FilterDatabase" localSheetId="2" hidden="1">'FP_projects'!$A$1:$M$12</definedName>
    <definedName name="_xlnm._FilterDatabase" localSheetId="1" hidden="1">'Orgs_summary'!$A$1:$S$14</definedName>
  </definedNames>
  <calcPr calcId="124519" fullCalcOnLoad="1"/>
</workbook>
</file>

<file path=xl/sharedStrings.xml><?xml version="1.0" encoding="utf-8"?>
<sst xmlns="http://schemas.openxmlformats.org/spreadsheetml/2006/main" count="581" uniqueCount="178">
  <si>
    <t>frameworkProgramme</t>
  </si>
  <si>
    <t>projectID</t>
  </si>
  <si>
    <t>projectAcronym</t>
  </si>
  <si>
    <t>title</t>
  </si>
  <si>
    <t>ecSignatureDate</t>
  </si>
  <si>
    <t>startDate</t>
  </si>
  <si>
    <t>endDate</t>
  </si>
  <si>
    <t>country</t>
  </si>
  <si>
    <t>countryName</t>
  </si>
  <si>
    <t>PIC</t>
  </si>
  <si>
    <t>Organisation</t>
  </si>
  <si>
    <t>shortName</t>
  </si>
  <si>
    <t>activityType</t>
  </si>
  <si>
    <t>SME</t>
  </si>
  <si>
    <t>Type of action</t>
  </si>
  <si>
    <t>subCall</t>
  </si>
  <si>
    <t>order</t>
  </si>
  <si>
    <t>role</t>
  </si>
  <si>
    <t>ecContribution</t>
  </si>
  <si>
    <t>netEcContribution</t>
  </si>
  <si>
    <t>totalCost</t>
  </si>
  <si>
    <t>FP7</t>
  </si>
  <si>
    <t>H2020</t>
  </si>
  <si>
    <t>HORIZON</t>
  </si>
  <si>
    <t>PACE-NET</t>
  </si>
  <si>
    <t>PACE-NET PLUS</t>
  </si>
  <si>
    <t>REFRESH</t>
  </si>
  <si>
    <t>ECOPAS</t>
  </si>
  <si>
    <t>PREGVAX</t>
  </si>
  <si>
    <t>FALAH</t>
  </si>
  <si>
    <t>ShipFC</t>
  </si>
  <si>
    <t>OCSEAN</t>
  </si>
  <si>
    <t>SOLACE-aDNA</t>
  </si>
  <si>
    <t>SAFeCRAFT</t>
  </si>
  <si>
    <t>PRESILIENT</t>
  </si>
  <si>
    <t>Pacific - EU Network for science and Technology</t>
  </si>
  <si>
    <t>Pacific Europe Network for Science, Technology and Innovation</t>
  </si>
  <si>
    <t>Green Retrofitting of Existing Ships</t>
  </si>
  <si>
    <t>European Consortium for Pacific Studies</t>
  </si>
  <si>
    <t>Plasmodium Vivax Infection in Pregnancy</t>
  </si>
  <si>
    <t>Family farming, lifestyle and health in the Pacific</t>
  </si>
  <si>
    <t>Piloting Multi MW Ammonia Ship Fuel Cells</t>
  </si>
  <si>
    <t>OCeanic and South East Asian Navigators.</t>
  </si>
  <si>
    <t>The social life of ancient DNA. How can scientists and citizens better interpret the past in light of ancient DNA research? A dual ethnographic study in Germany and Vanuatu</t>
  </si>
  <si>
    <t>Safe and Efficient Use of Sustainable Fuels in Maritime Transport Applications</t>
  </si>
  <si>
    <t>Post-pandemic resilient communities: is the informal economy a reservoir for the next generation of digitalized and green businesses in the Global South?</t>
  </si>
  <si>
    <t>2019-11-28</t>
  </si>
  <si>
    <t>2019-12-08</t>
  </si>
  <si>
    <t>2019-11-27</t>
  </si>
  <si>
    <t>2023-05-16</t>
  </si>
  <si>
    <t>2023-11-24</t>
  </si>
  <si>
    <t>2022-07-06</t>
  </si>
  <si>
    <t>2010-05-01</t>
  </si>
  <si>
    <t>2013-09-02</t>
  </si>
  <si>
    <t>2012-03-01</t>
  </si>
  <si>
    <t>2012-12-01</t>
  </si>
  <si>
    <t>2008-03-01</t>
  </si>
  <si>
    <t>2020-10-01</t>
  </si>
  <si>
    <t>2020-01-01</t>
  </si>
  <si>
    <t>2024-04-01</t>
  </si>
  <si>
    <t>2023-12-01</t>
  </si>
  <si>
    <t>2023-03-01</t>
  </si>
  <si>
    <t>2013-07-31</t>
  </si>
  <si>
    <t>2016-11-01</t>
  </si>
  <si>
    <t>2015-02-28</t>
  </si>
  <si>
    <t>2015-11-30</t>
  </si>
  <si>
    <t>2012-08-31</t>
  </si>
  <si>
    <t>2025-12-31</t>
  </si>
  <si>
    <t>2027-03-31</t>
  </si>
  <si>
    <t>2027-11-30</t>
  </si>
  <si>
    <t>2027-02-28</t>
  </si>
  <si>
    <t>PG</t>
  </si>
  <si>
    <t>FJ</t>
  </si>
  <si>
    <t>VU</t>
  </si>
  <si>
    <t>WS</t>
  </si>
  <si>
    <t>MH</t>
  </si>
  <si>
    <t>SB</t>
  </si>
  <si>
    <t>Papua New Guinea</t>
  </si>
  <si>
    <t>Fiji</t>
  </si>
  <si>
    <t>Vanuatu</t>
  </si>
  <si>
    <t>Samoa</t>
  </si>
  <si>
    <t>Marshall Islands</t>
  </si>
  <si>
    <t>Solomon Islands</t>
  </si>
  <si>
    <t>University of Papua New Guinea</t>
  </si>
  <si>
    <t>UNIVERSITY OF THE SOUTH PACIFIC</t>
  </si>
  <si>
    <t>VANUATU NATIONAL CULTURAL COUNCIL</t>
  </si>
  <si>
    <t>NATIONAL UNIVERSITY OF SAMOA</t>
  </si>
  <si>
    <t>NAVIOS SHIPMANAGEMENT INC</t>
  </si>
  <si>
    <t>THE NATIONAL RESEARCH INSTITUTE</t>
  </si>
  <si>
    <t>PAPUA NEW GUINEA INSTITUTE OF MEDICAL RESEARCH - PNGIMR</t>
  </si>
  <si>
    <t>VANUATU AGRICULTURAL RESEARCH AND TECHNICAL CENTRE</t>
  </si>
  <si>
    <t>MINISTRY OF EDUCATION AND TRAINING</t>
  </si>
  <si>
    <t>SOLOMON ISLANDS NATIONAL UNIVERSITY</t>
  </si>
  <si>
    <t>CAPITAL-EXECUTIVE SHIP MANAGEMENT CORP</t>
  </si>
  <si>
    <t>SEANERGY SHIPMANAGEMENT CORP</t>
  </si>
  <si>
    <t>UN Women Papua New Guinea Country Office</t>
  </si>
  <si>
    <t>USP</t>
  </si>
  <si>
    <t>VKS</t>
  </si>
  <si>
    <t>NUS</t>
  </si>
  <si>
    <t>NAVIOS</t>
  </si>
  <si>
    <t>NRI</t>
  </si>
  <si>
    <t>PNG IMR</t>
  </si>
  <si>
    <t>VARTC</t>
  </si>
  <si>
    <t>CAPITAL EXECUTIVE</t>
  </si>
  <si>
    <t>HES</t>
  </si>
  <si>
    <t>REC</t>
  </si>
  <si>
    <t>PRC</t>
  </si>
  <si>
    <t>PUB</t>
  </si>
  <si>
    <t>OTH</t>
  </si>
  <si>
    <t>CSA-CA</t>
  </si>
  <si>
    <t>CP-FP</t>
  </si>
  <si>
    <t>CSA-SA</t>
  </si>
  <si>
    <t>MSCA-RISE</t>
  </si>
  <si>
    <t>IA</t>
  </si>
  <si>
    <t>HORIZON-TMA-MSCA-PF-GF</t>
  </si>
  <si>
    <t>HORIZON-IA</t>
  </si>
  <si>
    <t>HORIZON-TMA-MSCA-DN-ID</t>
  </si>
  <si>
    <t>FP7-INCO-2009-1</t>
  </si>
  <si>
    <t>FP7-INCO-2013-1</t>
  </si>
  <si>
    <t>FP7-SST-2011-RTD-1</t>
  </si>
  <si>
    <t>FP7-SSH-2012-2</t>
  </si>
  <si>
    <t>FP7-HEALTH-2007-A</t>
  </si>
  <si>
    <t>H2020-MSCA-RISE-2019</t>
  </si>
  <si>
    <t>H2020-JTI-FCH-2019-1</t>
  </si>
  <si>
    <t>HORIZON-MSCA-2022-PF-01</t>
  </si>
  <si>
    <t>HORIZON-CL5-2023-D5-01</t>
  </si>
  <si>
    <t>HORIZON-MSCA-2021-DN-01</t>
  </si>
  <si>
    <t>participant</t>
  </si>
  <si>
    <t>partner</t>
  </si>
  <si>
    <t>associatedPartner</t>
  </si>
  <si>
    <t>projectCount</t>
  </si>
  <si>
    <t>Framework programmes</t>
  </si>
  <si>
    <t>Total EU funding (€)</t>
  </si>
  <si>
    <t>FP7 projects</t>
  </si>
  <si>
    <t>FP7 funded projects</t>
  </si>
  <si>
    <t>FP7 total funding (€)</t>
  </si>
  <si>
    <t>H2020 projects</t>
  </si>
  <si>
    <t>H2020 funded projects</t>
  </si>
  <si>
    <t>H2020 total funding (€)</t>
  </si>
  <si>
    <t>HEU projects</t>
  </si>
  <si>
    <t>HEU funded projects</t>
  </si>
  <si>
    <t>HEU total funding (€)</t>
  </si>
  <si>
    <t>FP7, H2020</t>
  </si>
  <si>
    <t>FP7, H2020, HORIZON</t>
  </si>
  <si>
    <t>country_ecContribution</t>
  </si>
  <si>
    <t>total_ecContribution</t>
  </si>
  <si>
    <t>Matched countries</t>
  </si>
  <si>
    <t>All countries</t>
  </si>
  <si>
    <t>['PG' 'FJ']</t>
  </si>
  <si>
    <t>['PG' 'VU' 'FJ' 'WS']</t>
  </si>
  <si>
    <t>['MH']</t>
  </si>
  <si>
    <t>['PG']</t>
  </si>
  <si>
    <t>['FJ' 'VU' 'SB']</t>
  </si>
  <si>
    <t>['FJ']</t>
  </si>
  <si>
    <t>['PG' 'IT' 'NZ' 'FJ' 'MT' 'DE' 'NC' 'AU' 'FR']</t>
  </si>
  <si>
    <t>['PG' 'AU' 'PF' 'VU' 'AT' 'DE' 'PT' 'NZ' 'FJ' 'NC' 'WS' 'FR' 'NL' 'UK']</t>
  </si>
  <si>
    <t>['ES' 'UK' 'FI' 'IT' 'EL' 'MH' 'PT' 'CZ' 'DK' 'NO' 'AU' 'DE' 'SE' 'NL'
 'EE' 'AT' nan 'FR' 'CA' 'TR' 'BE' 'PL' 'BG' 'SI' 'CN' 'HU' 'KE']</t>
  </si>
  <si>
    <t>['NL' 'PG' 'FJ' 'UK' 'FR' 'NO']</t>
  </si>
  <si>
    <t>['IT' 'IN' 'ES' 'CO' 'SE' 'PG' 'GT' 'BR']</t>
  </si>
  <si>
    <t>['DE' 'FJ' 'AU' 'VU' 'NC' 'SB' 'FR']</t>
  </si>
  <si>
    <t>['NO' 'MH' 'DE' 'CY' 'FR' 'EL' 'UK']</t>
  </si>
  <si>
    <t>['TW' 'PG' 'EE' 'NL' 'ID' 'NZ' 'CH' 'SE' 'AT' 'CA' 'AU' 'PH' 'UK' 'DE'
 'US' 'FR']</t>
  </si>
  <si>
    <t>['FJ' 'US' 'AU' 'DE']</t>
  </si>
  <si>
    <t>['EL' 'NO' 'IT' 'NL' 'MH' 'DE' 'UK']</t>
  </si>
  <si>
    <t>['IE' 'HR' 'ID' 'TH' 'BO' 'RO' 'BR' 'MA' 'CL' 'KE' 'PG' 'CZ' 'KG' 'EC'
 'SK' 'SN' 'VN' 'LV' 'ZM' 'IT' 'NL' 'ES' 'FR' 'CO' 'AL' 'MX' 'GE']</t>
  </si>
  <si>
    <t>Project acronyms</t>
  </si>
  <si>
    <t>FP7 funding (€)</t>
  </si>
  <si>
    <t>H2020 funding (€)</t>
  </si>
  <si>
    <t>HEU funding (€)</t>
  </si>
  <si>
    <t>Total projects</t>
  </si>
  <si>
    <t>Total funded projects</t>
  </si>
  <si>
    <t>Total funding (€)</t>
  </si>
  <si>
    <t>['PACE-NET' 'PACE-NET PLUS' 'ECOPAS' 'PREGVAX' 'OCSEAN' 'PRESILIENT']</t>
  </si>
  <si>
    <t>['PACE-NET' 'PACE-NET PLUS' 'ECOPAS' 'FALAH' 'SOLACE-aDNA']</t>
  </si>
  <si>
    <t>['PACE-NET PLUS' 'FALAH']</t>
  </si>
  <si>
    <t>['PACE-NET PLUS']</t>
  </si>
  <si>
    <t>['REFRESH' 'ShipFC' 'SAFeCRAFT']</t>
  </si>
  <si>
    <t>['FALAH']</t>
  </si>
</sst>
</file>

<file path=xl/styles.xml><?xml version="1.0" encoding="utf-8"?>
<styleSheet xmlns="http://schemas.openxmlformats.org/spreadsheetml/2006/main">
  <numFmts count="1">
    <numFmt numFmtId="164" formatCode="#,##0"/>
  </numFmts>
  <fonts count="3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0"/>
  <sheetViews>
    <sheetView tabSelected="1" workbookViewId="0"/>
  </sheetViews>
  <sheetFormatPr defaultRowHeight="15"/>
  <cols>
    <col min="2" max="2" width="11.7109375" style="1" customWidth="1"/>
    <col min="3" max="3" width="12.7109375" customWidth="1"/>
    <col min="4" max="4" width="30.7109375" customWidth="1"/>
    <col min="5" max="7" width="10.7109375" customWidth="1"/>
    <col min="10" max="10" width="10.7109375" style="1" customWidth="1"/>
    <col min="11" max="11" width="35.7109375" customWidth="1"/>
    <col min="12" max="12" width="10.7109375" customWidth="1"/>
    <col min="13" max="14" width="6.7109375" customWidth="1"/>
    <col min="15" max="16" width="10.7109375" customWidth="1"/>
    <col min="17" max="17" width="6.7109375" customWidth="1"/>
    <col min="18" max="18" width="10.7109375" customWidth="1"/>
    <col min="19" max="21" width="9.140625" style="2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s="1">
        <f>HYPERLINK("https://cordis.europa.eu/project/id/244514", "244514")</f>
        <v>0</v>
      </c>
      <c r="C2" t="s">
        <v>24</v>
      </c>
      <c r="D2" t="s">
        <v>35</v>
      </c>
      <c r="F2" t="s">
        <v>52</v>
      </c>
      <c r="G2" t="s">
        <v>62</v>
      </c>
      <c r="H2" t="s">
        <v>71</v>
      </c>
      <c r="I2" t="s">
        <v>77</v>
      </c>
      <c r="J2" s="1">
        <f>HYPERLINK("https://ec.europa.eu/info/funding-tenders/opportunities/portal/screen/how-to-participate/org-details/991044054", "991044054")</f>
        <v>0</v>
      </c>
      <c r="K2" t="s">
        <v>83</v>
      </c>
      <c r="M2" t="s">
        <v>104</v>
      </c>
      <c r="O2" t="s">
        <v>109</v>
      </c>
      <c r="P2" t="s">
        <v>117</v>
      </c>
      <c r="Q2">
        <v>9</v>
      </c>
      <c r="R2" t="s">
        <v>127</v>
      </c>
      <c r="S2" s="2">
        <v>74900</v>
      </c>
    </row>
    <row r="3" spans="1:21">
      <c r="A3" t="s">
        <v>21</v>
      </c>
      <c r="B3" s="1">
        <f>HYPERLINK("https://cordis.europa.eu/project/id/244514", "244514")</f>
        <v>0</v>
      </c>
      <c r="C3" t="s">
        <v>24</v>
      </c>
      <c r="D3" t="s">
        <v>35</v>
      </c>
      <c r="F3" t="s">
        <v>52</v>
      </c>
      <c r="G3" t="s">
        <v>62</v>
      </c>
      <c r="H3" t="s">
        <v>72</v>
      </c>
      <c r="I3" t="s">
        <v>78</v>
      </c>
      <c r="J3" s="1">
        <f>HYPERLINK("https://ec.europa.eu/info/funding-tenders/opportunities/portal/screen/how-to-participate/org-details/997324028", "997324028")</f>
        <v>0</v>
      </c>
      <c r="K3" t="s">
        <v>84</v>
      </c>
      <c r="L3" t="s">
        <v>96</v>
      </c>
      <c r="M3" t="s">
        <v>104</v>
      </c>
      <c r="O3" t="s">
        <v>109</v>
      </c>
      <c r="P3" t="s">
        <v>117</v>
      </c>
      <c r="Q3">
        <v>7</v>
      </c>
      <c r="R3" t="s">
        <v>127</v>
      </c>
      <c r="S3" s="2">
        <v>171467.5</v>
      </c>
    </row>
    <row r="4" spans="1:21">
      <c r="A4" t="s">
        <v>21</v>
      </c>
      <c r="B4" s="1">
        <f>HYPERLINK("https://cordis.europa.eu/project/id/609490", "609490")</f>
        <v>0</v>
      </c>
      <c r="C4" t="s">
        <v>25</v>
      </c>
      <c r="D4" t="s">
        <v>36</v>
      </c>
      <c r="F4" t="s">
        <v>53</v>
      </c>
      <c r="G4" t="s">
        <v>63</v>
      </c>
      <c r="H4" t="s">
        <v>71</v>
      </c>
      <c r="I4" t="s">
        <v>77</v>
      </c>
      <c r="J4" s="1">
        <f>HYPERLINK("https://ec.europa.eu/info/funding-tenders/opportunities/portal/screen/how-to-participate/org-details/991044054", "991044054")</f>
        <v>0</v>
      </c>
      <c r="K4" t="s">
        <v>83</v>
      </c>
      <c r="M4" t="s">
        <v>104</v>
      </c>
      <c r="O4" t="s">
        <v>109</v>
      </c>
      <c r="P4" t="s">
        <v>118</v>
      </c>
      <c r="Q4">
        <v>13</v>
      </c>
      <c r="R4" t="s">
        <v>127</v>
      </c>
      <c r="S4" s="2">
        <v>112885</v>
      </c>
    </row>
    <row r="5" spans="1:21">
      <c r="A5" t="s">
        <v>21</v>
      </c>
      <c r="B5" s="1">
        <f>HYPERLINK("https://cordis.europa.eu/project/id/609490", "609490")</f>
        <v>0</v>
      </c>
      <c r="C5" t="s">
        <v>25</v>
      </c>
      <c r="D5" t="s">
        <v>36</v>
      </c>
      <c r="F5" t="s">
        <v>53</v>
      </c>
      <c r="G5" t="s">
        <v>63</v>
      </c>
      <c r="H5" t="s">
        <v>73</v>
      </c>
      <c r="I5" t="s">
        <v>79</v>
      </c>
      <c r="J5" s="1">
        <f>HYPERLINK("https://ec.europa.eu/info/funding-tenders/opportunities/portal/screen/how-to-participate/org-details/952151710", "952151710")</f>
        <v>0</v>
      </c>
      <c r="K5" t="s">
        <v>85</v>
      </c>
      <c r="L5" t="s">
        <v>97</v>
      </c>
      <c r="M5" t="s">
        <v>105</v>
      </c>
      <c r="O5" t="s">
        <v>109</v>
      </c>
      <c r="P5" t="s">
        <v>118</v>
      </c>
      <c r="Q5">
        <v>15</v>
      </c>
      <c r="R5" t="s">
        <v>127</v>
      </c>
      <c r="S5" s="2">
        <v>70085</v>
      </c>
    </row>
    <row r="6" spans="1:21">
      <c r="A6" t="s">
        <v>21</v>
      </c>
      <c r="B6" s="1">
        <f>HYPERLINK("https://cordis.europa.eu/project/id/609490", "609490")</f>
        <v>0</v>
      </c>
      <c r="C6" t="s">
        <v>25</v>
      </c>
      <c r="D6" t="s">
        <v>36</v>
      </c>
      <c r="F6" t="s">
        <v>53</v>
      </c>
      <c r="G6" t="s">
        <v>63</v>
      </c>
      <c r="H6" t="s">
        <v>72</v>
      </c>
      <c r="I6" t="s">
        <v>78</v>
      </c>
      <c r="J6" s="1">
        <f>HYPERLINK("https://ec.europa.eu/info/funding-tenders/opportunities/portal/screen/how-to-participate/org-details/997324028", "997324028")</f>
        <v>0</v>
      </c>
      <c r="K6" t="s">
        <v>84</v>
      </c>
      <c r="L6" t="s">
        <v>96</v>
      </c>
      <c r="M6" t="s">
        <v>104</v>
      </c>
      <c r="O6" t="s">
        <v>109</v>
      </c>
      <c r="P6" t="s">
        <v>118</v>
      </c>
      <c r="Q6">
        <v>14</v>
      </c>
      <c r="R6" t="s">
        <v>127</v>
      </c>
      <c r="S6" s="2">
        <v>116095</v>
      </c>
    </row>
    <row r="7" spans="1:21">
      <c r="A7" t="s">
        <v>21</v>
      </c>
      <c r="B7" s="1">
        <f>HYPERLINK("https://cordis.europa.eu/project/id/609490", "609490")</f>
        <v>0</v>
      </c>
      <c r="C7" t="s">
        <v>25</v>
      </c>
      <c r="D7" t="s">
        <v>36</v>
      </c>
      <c r="F7" t="s">
        <v>53</v>
      </c>
      <c r="G7" t="s">
        <v>63</v>
      </c>
      <c r="H7" t="s">
        <v>74</v>
      </c>
      <c r="I7" t="s">
        <v>80</v>
      </c>
      <c r="J7" s="1">
        <f>HYPERLINK("https://ec.europa.eu/info/funding-tenders/opportunities/portal/screen/how-to-participate/org-details/952224266", "952224266")</f>
        <v>0</v>
      </c>
      <c r="K7" t="s">
        <v>86</v>
      </c>
      <c r="L7" t="s">
        <v>98</v>
      </c>
      <c r="M7" t="s">
        <v>104</v>
      </c>
      <c r="O7" t="s">
        <v>109</v>
      </c>
      <c r="P7" t="s">
        <v>118</v>
      </c>
      <c r="Q7">
        <v>9</v>
      </c>
      <c r="R7" t="s">
        <v>127</v>
      </c>
      <c r="S7" s="2">
        <v>102720</v>
      </c>
    </row>
    <row r="8" spans="1:21">
      <c r="A8" t="s">
        <v>21</v>
      </c>
      <c r="B8" s="1">
        <f>HYPERLINK("https://cordis.europa.eu/project/id/285708", "285708")</f>
        <v>0</v>
      </c>
      <c r="C8" t="s">
        <v>26</v>
      </c>
      <c r="D8" t="s">
        <v>37</v>
      </c>
      <c r="F8" t="s">
        <v>54</v>
      </c>
      <c r="G8" t="s">
        <v>64</v>
      </c>
      <c r="H8" t="s">
        <v>75</v>
      </c>
      <c r="I8" t="s">
        <v>81</v>
      </c>
      <c r="J8" s="1">
        <f>HYPERLINK("https://ec.europa.eu/info/funding-tenders/opportunities/portal/screen/how-to-participate/org-details/960710408", "960710408")</f>
        <v>0</v>
      </c>
      <c r="K8" t="s">
        <v>87</v>
      </c>
      <c r="L8" t="s">
        <v>99</v>
      </c>
      <c r="M8" t="s">
        <v>106</v>
      </c>
      <c r="O8" t="s">
        <v>110</v>
      </c>
      <c r="P8" t="s">
        <v>119</v>
      </c>
      <c r="Q8">
        <v>19</v>
      </c>
      <c r="R8" t="s">
        <v>127</v>
      </c>
      <c r="S8" s="2">
        <v>48700</v>
      </c>
    </row>
    <row r="9" spans="1:21">
      <c r="A9" t="s">
        <v>21</v>
      </c>
      <c r="B9" s="1">
        <f>HYPERLINK("https://cordis.europa.eu/project/id/320298", "320298")</f>
        <v>0</v>
      </c>
      <c r="C9" t="s">
        <v>27</v>
      </c>
      <c r="D9" t="s">
        <v>38</v>
      </c>
      <c r="F9" t="s">
        <v>55</v>
      </c>
      <c r="G9" t="s">
        <v>65</v>
      </c>
      <c r="H9" t="s">
        <v>71</v>
      </c>
      <c r="I9" t="s">
        <v>77</v>
      </c>
      <c r="J9" s="1">
        <f>HYPERLINK("https://ec.europa.eu/info/funding-tenders/opportunities/portal/screen/how-to-participate/org-details/954799810", "954799810")</f>
        <v>0</v>
      </c>
      <c r="K9" t="s">
        <v>88</v>
      </c>
      <c r="L9" t="s">
        <v>100</v>
      </c>
      <c r="M9" t="s">
        <v>105</v>
      </c>
      <c r="O9" t="s">
        <v>111</v>
      </c>
      <c r="P9" t="s">
        <v>120</v>
      </c>
      <c r="Q9">
        <v>5</v>
      </c>
      <c r="R9" t="s">
        <v>127</v>
      </c>
      <c r="S9" s="2">
        <v>150121</v>
      </c>
    </row>
    <row r="10" spans="1:21">
      <c r="A10" t="s">
        <v>21</v>
      </c>
      <c r="B10" s="1">
        <f>HYPERLINK("https://cordis.europa.eu/project/id/320298", "320298")</f>
        <v>0</v>
      </c>
      <c r="C10" t="s">
        <v>27</v>
      </c>
      <c r="D10" t="s">
        <v>38</v>
      </c>
      <c r="F10" t="s">
        <v>55</v>
      </c>
      <c r="G10" t="s">
        <v>65</v>
      </c>
      <c r="H10" t="s">
        <v>72</v>
      </c>
      <c r="I10" t="s">
        <v>78</v>
      </c>
      <c r="J10" s="1">
        <f>HYPERLINK("https://ec.europa.eu/info/funding-tenders/opportunities/portal/screen/how-to-participate/org-details/997324028", "997324028")</f>
        <v>0</v>
      </c>
      <c r="K10" t="s">
        <v>84</v>
      </c>
      <c r="L10" t="s">
        <v>96</v>
      </c>
      <c r="M10" t="s">
        <v>104</v>
      </c>
      <c r="O10" t="s">
        <v>111</v>
      </c>
      <c r="P10" t="s">
        <v>120</v>
      </c>
      <c r="Q10">
        <v>4</v>
      </c>
      <c r="R10" t="s">
        <v>127</v>
      </c>
      <c r="S10" s="2">
        <v>220420</v>
      </c>
    </row>
    <row r="11" spans="1:21">
      <c r="A11" t="s">
        <v>21</v>
      </c>
      <c r="B11" s="1">
        <f>HYPERLINK("https://cordis.europa.eu/project/id/201588", "201588")</f>
        <v>0</v>
      </c>
      <c r="C11" t="s">
        <v>28</v>
      </c>
      <c r="D11" t="s">
        <v>39</v>
      </c>
      <c r="F11" t="s">
        <v>56</v>
      </c>
      <c r="G11" t="s">
        <v>66</v>
      </c>
      <c r="H11" t="s">
        <v>71</v>
      </c>
      <c r="I11" t="s">
        <v>77</v>
      </c>
      <c r="J11" s="1">
        <f>HYPERLINK("https://ec.europa.eu/info/funding-tenders/opportunities/portal/screen/how-to-participate/org-details/995752046", "995752046")</f>
        <v>0</v>
      </c>
      <c r="K11" t="s">
        <v>89</v>
      </c>
      <c r="L11" t="s">
        <v>101</v>
      </c>
      <c r="M11" t="s">
        <v>105</v>
      </c>
      <c r="O11" t="s">
        <v>110</v>
      </c>
      <c r="P11" t="s">
        <v>121</v>
      </c>
      <c r="Q11">
        <v>4</v>
      </c>
      <c r="R11" t="s">
        <v>127</v>
      </c>
      <c r="S11" s="2">
        <v>282000</v>
      </c>
    </row>
    <row r="12" spans="1:21">
      <c r="A12" t="s">
        <v>22</v>
      </c>
      <c r="B12" s="1">
        <f>HYPERLINK("https://cordis.europa.eu/project/id/873185", "873185")</f>
        <v>0</v>
      </c>
      <c r="C12" t="s">
        <v>29</v>
      </c>
      <c r="D12" t="s">
        <v>40</v>
      </c>
      <c r="E12" t="s">
        <v>46</v>
      </c>
      <c r="F12" t="s">
        <v>57</v>
      </c>
      <c r="G12" t="s">
        <v>67</v>
      </c>
      <c r="H12" t="s">
        <v>72</v>
      </c>
      <c r="I12" t="s">
        <v>78</v>
      </c>
      <c r="J12" s="1">
        <f>HYPERLINK("https://ec.europa.eu/info/funding-tenders/opportunities/portal/screen/how-to-participate/org-details/997324028", "997324028")</f>
        <v>0</v>
      </c>
      <c r="K12" t="s">
        <v>84</v>
      </c>
      <c r="L12" t="s">
        <v>96</v>
      </c>
      <c r="M12" t="s">
        <v>104</v>
      </c>
      <c r="N12" t="b">
        <v>0</v>
      </c>
      <c r="O12" t="s">
        <v>112</v>
      </c>
      <c r="P12" t="s">
        <v>122</v>
      </c>
      <c r="Q12">
        <v>7</v>
      </c>
      <c r="R12" t="s">
        <v>128</v>
      </c>
      <c r="T12" s="2">
        <v>0</v>
      </c>
      <c r="U12" s="2">
        <v>308200</v>
      </c>
    </row>
    <row r="13" spans="1:21">
      <c r="A13" t="s">
        <v>22</v>
      </c>
      <c r="B13" s="1">
        <f>HYPERLINK("https://cordis.europa.eu/project/id/873185", "873185")</f>
        <v>0</v>
      </c>
      <c r="C13" t="s">
        <v>29</v>
      </c>
      <c r="D13" t="s">
        <v>40</v>
      </c>
      <c r="E13" t="s">
        <v>46</v>
      </c>
      <c r="F13" t="s">
        <v>57</v>
      </c>
      <c r="G13" t="s">
        <v>67</v>
      </c>
      <c r="H13" t="s">
        <v>73</v>
      </c>
      <c r="I13" t="s">
        <v>79</v>
      </c>
      <c r="J13" s="1">
        <f>HYPERLINK("https://ec.europa.eu/info/funding-tenders/opportunities/portal/screen/how-to-participate/org-details/927459875", "927459875")</f>
        <v>0</v>
      </c>
      <c r="K13" t="s">
        <v>90</v>
      </c>
      <c r="L13" t="s">
        <v>102</v>
      </c>
      <c r="M13" t="s">
        <v>105</v>
      </c>
      <c r="N13" t="b">
        <v>1</v>
      </c>
      <c r="O13" t="s">
        <v>112</v>
      </c>
      <c r="P13" t="s">
        <v>122</v>
      </c>
      <c r="Q13">
        <v>9</v>
      </c>
      <c r="R13" t="s">
        <v>128</v>
      </c>
      <c r="T13" s="2">
        <v>0</v>
      </c>
      <c r="U13" s="2">
        <v>55200</v>
      </c>
    </row>
    <row r="14" spans="1:21">
      <c r="A14" t="s">
        <v>22</v>
      </c>
      <c r="B14" s="1">
        <f>HYPERLINK("https://cordis.europa.eu/project/id/873185", "873185")</f>
        <v>0</v>
      </c>
      <c r="C14" t="s">
        <v>29</v>
      </c>
      <c r="D14" t="s">
        <v>40</v>
      </c>
      <c r="E14" t="s">
        <v>46</v>
      </c>
      <c r="F14" t="s">
        <v>57</v>
      </c>
      <c r="G14" t="s">
        <v>67</v>
      </c>
      <c r="H14" t="s">
        <v>73</v>
      </c>
      <c r="I14" t="s">
        <v>79</v>
      </c>
      <c r="J14" s="1">
        <f>HYPERLINK("https://ec.europa.eu/info/funding-tenders/opportunities/portal/screen/how-to-participate/org-details/906636885", "906636885")</f>
        <v>0</v>
      </c>
      <c r="K14" t="s">
        <v>91</v>
      </c>
      <c r="M14" t="s">
        <v>107</v>
      </c>
      <c r="N14" t="b">
        <v>0</v>
      </c>
      <c r="O14" t="s">
        <v>112</v>
      </c>
      <c r="P14" t="s">
        <v>122</v>
      </c>
      <c r="Q14">
        <v>10</v>
      </c>
      <c r="R14" t="s">
        <v>128</v>
      </c>
      <c r="T14" s="2">
        <v>0</v>
      </c>
      <c r="U14" s="2">
        <v>220800</v>
      </c>
    </row>
    <row r="15" spans="1:21">
      <c r="A15" t="s">
        <v>22</v>
      </c>
      <c r="B15" s="1">
        <f>HYPERLINK("https://cordis.europa.eu/project/id/873185", "873185")</f>
        <v>0</v>
      </c>
      <c r="C15" t="s">
        <v>29</v>
      </c>
      <c r="D15" t="s">
        <v>40</v>
      </c>
      <c r="E15" t="s">
        <v>46</v>
      </c>
      <c r="F15" t="s">
        <v>57</v>
      </c>
      <c r="G15" t="s">
        <v>67</v>
      </c>
      <c r="H15" t="s">
        <v>76</v>
      </c>
      <c r="I15" t="s">
        <v>82</v>
      </c>
      <c r="J15" s="1">
        <f>HYPERLINK("https://ec.europa.eu/info/funding-tenders/opportunities/portal/screen/how-to-participate/org-details/900285519", "900285519")</f>
        <v>0</v>
      </c>
      <c r="K15" t="s">
        <v>92</v>
      </c>
      <c r="M15" t="s">
        <v>104</v>
      </c>
      <c r="N15" t="b">
        <v>0</v>
      </c>
      <c r="O15" t="s">
        <v>112</v>
      </c>
      <c r="P15" t="s">
        <v>122</v>
      </c>
      <c r="Q15">
        <v>8</v>
      </c>
      <c r="R15" t="s">
        <v>128</v>
      </c>
      <c r="T15" s="2">
        <v>0</v>
      </c>
      <c r="U15" s="2">
        <v>78200</v>
      </c>
    </row>
    <row r="16" spans="1:21">
      <c r="A16" t="s">
        <v>22</v>
      </c>
      <c r="B16" s="1">
        <f>HYPERLINK("https://cordis.europa.eu/project/id/875156", "875156")</f>
        <v>0</v>
      </c>
      <c r="C16" t="s">
        <v>30</v>
      </c>
      <c r="D16" t="s">
        <v>41</v>
      </c>
      <c r="E16" t="s">
        <v>47</v>
      </c>
      <c r="F16" t="s">
        <v>58</v>
      </c>
      <c r="G16" t="s">
        <v>67</v>
      </c>
      <c r="H16" t="s">
        <v>75</v>
      </c>
      <c r="I16" t="s">
        <v>81</v>
      </c>
      <c r="J16" s="1">
        <f>HYPERLINK("https://ec.europa.eu/info/funding-tenders/opportunities/portal/screen/how-to-participate/org-details/922294431", "922294431")</f>
        <v>0</v>
      </c>
      <c r="K16" t="s">
        <v>93</v>
      </c>
      <c r="L16" t="s">
        <v>103</v>
      </c>
      <c r="M16" t="s">
        <v>106</v>
      </c>
      <c r="N16" t="b">
        <v>0</v>
      </c>
      <c r="O16" t="s">
        <v>113</v>
      </c>
      <c r="P16" t="s">
        <v>123</v>
      </c>
      <c r="Q16">
        <v>9</v>
      </c>
      <c r="R16" t="s">
        <v>127</v>
      </c>
      <c r="S16" s="2">
        <v>67725</v>
      </c>
      <c r="T16" s="2">
        <v>67725</v>
      </c>
      <c r="U16" s="2">
        <v>96750</v>
      </c>
    </row>
    <row r="17" spans="1:21">
      <c r="A17" t="s">
        <v>22</v>
      </c>
      <c r="B17" s="1">
        <f>HYPERLINK("https://cordis.europa.eu/project/id/873207", "873207")</f>
        <v>0</v>
      </c>
      <c r="C17" t="s">
        <v>31</v>
      </c>
      <c r="D17" t="s">
        <v>42</v>
      </c>
      <c r="E17" t="s">
        <v>48</v>
      </c>
      <c r="F17" t="s">
        <v>58</v>
      </c>
      <c r="G17" t="s">
        <v>67</v>
      </c>
      <c r="H17" t="s">
        <v>71</v>
      </c>
      <c r="I17" t="s">
        <v>77</v>
      </c>
      <c r="J17" s="1">
        <f>HYPERLINK("https://ec.europa.eu/info/funding-tenders/opportunities/portal/screen/how-to-participate/org-details/991044054", "991044054")</f>
        <v>0</v>
      </c>
      <c r="K17" t="s">
        <v>83</v>
      </c>
      <c r="M17" t="s">
        <v>104</v>
      </c>
      <c r="N17" t="b">
        <v>0</v>
      </c>
      <c r="O17" t="s">
        <v>112</v>
      </c>
      <c r="P17" t="s">
        <v>122</v>
      </c>
      <c r="Q17">
        <v>26</v>
      </c>
      <c r="R17" t="s">
        <v>128</v>
      </c>
      <c r="T17" s="2">
        <v>0</v>
      </c>
      <c r="U17" s="2">
        <v>138000</v>
      </c>
    </row>
    <row r="18" spans="1:21">
      <c r="A18" t="s">
        <v>23</v>
      </c>
      <c r="B18" s="1">
        <f>HYPERLINK("https://cordis.europa.eu/project/id/101106395", "101106395")</f>
        <v>0</v>
      </c>
      <c r="C18" t="s">
        <v>32</v>
      </c>
      <c r="D18" t="s">
        <v>43</v>
      </c>
      <c r="E18" t="s">
        <v>49</v>
      </c>
      <c r="F18" t="s">
        <v>59</v>
      </c>
      <c r="G18" t="s">
        <v>68</v>
      </c>
      <c r="H18" t="s">
        <v>72</v>
      </c>
      <c r="I18" t="s">
        <v>78</v>
      </c>
      <c r="J18" s="1">
        <f>HYPERLINK("https://ec.europa.eu/info/funding-tenders/opportunities/portal/screen/how-to-participate/org-details/997324028", "997324028")</f>
        <v>0</v>
      </c>
      <c r="K18" t="s">
        <v>84</v>
      </c>
      <c r="L18" t="s">
        <v>96</v>
      </c>
      <c r="M18" t="s">
        <v>104</v>
      </c>
      <c r="N18" t="b">
        <v>0</v>
      </c>
      <c r="O18" t="s">
        <v>114</v>
      </c>
      <c r="P18" t="s">
        <v>124</v>
      </c>
      <c r="Q18">
        <v>4</v>
      </c>
      <c r="R18" t="s">
        <v>129</v>
      </c>
      <c r="T18" s="2">
        <v>0</v>
      </c>
    </row>
    <row r="19" spans="1:21">
      <c r="A19" t="s">
        <v>23</v>
      </c>
      <c r="B19" s="1">
        <f>HYPERLINK("https://cordis.europa.eu/project/id/101138411", "101138411")</f>
        <v>0</v>
      </c>
      <c r="C19" t="s">
        <v>33</v>
      </c>
      <c r="D19" t="s">
        <v>44</v>
      </c>
      <c r="E19" t="s">
        <v>50</v>
      </c>
      <c r="F19" t="s">
        <v>60</v>
      </c>
      <c r="G19" t="s">
        <v>69</v>
      </c>
      <c r="H19" t="s">
        <v>75</v>
      </c>
      <c r="I19" t="s">
        <v>81</v>
      </c>
      <c r="J19" s="1">
        <f>HYPERLINK("https://ec.europa.eu/info/funding-tenders/opportunities/portal/screen/how-to-participate/org-details/882327909", "882327909")</f>
        <v>0</v>
      </c>
      <c r="K19" t="s">
        <v>94</v>
      </c>
      <c r="M19" t="s">
        <v>106</v>
      </c>
      <c r="N19" t="b">
        <v>0</v>
      </c>
      <c r="O19" t="s">
        <v>115</v>
      </c>
      <c r="P19" t="s">
        <v>125</v>
      </c>
      <c r="Q19">
        <v>7</v>
      </c>
      <c r="R19" t="s">
        <v>127</v>
      </c>
      <c r="S19" s="2">
        <v>4765775</v>
      </c>
      <c r="T19" s="2">
        <v>4765775</v>
      </c>
      <c r="U19" s="2">
        <v>6808250</v>
      </c>
    </row>
    <row r="20" spans="1:21">
      <c r="A20" t="s">
        <v>23</v>
      </c>
      <c r="B20" s="1">
        <f>HYPERLINK("https://cordis.europa.eu/project/id/101073394", "101073394")</f>
        <v>0</v>
      </c>
      <c r="C20" t="s">
        <v>34</v>
      </c>
      <c r="D20" t="s">
        <v>45</v>
      </c>
      <c r="E20" t="s">
        <v>51</v>
      </c>
      <c r="F20" t="s">
        <v>61</v>
      </c>
      <c r="G20" t="s">
        <v>70</v>
      </c>
      <c r="H20" t="s">
        <v>71</v>
      </c>
      <c r="I20" t="s">
        <v>77</v>
      </c>
      <c r="J20" s="1">
        <f>HYPERLINK("https://ec.europa.eu/info/funding-tenders/opportunities/portal/screen/how-to-participate/org-details/888561905", "888561905")</f>
        <v>0</v>
      </c>
      <c r="K20" t="s">
        <v>95</v>
      </c>
      <c r="M20" t="s">
        <v>108</v>
      </c>
      <c r="N20" t="b">
        <v>0</v>
      </c>
      <c r="O20" t="s">
        <v>116</v>
      </c>
      <c r="P20" t="s">
        <v>126</v>
      </c>
      <c r="Q20">
        <v>21</v>
      </c>
      <c r="R20" t="s">
        <v>129</v>
      </c>
      <c r="T20" s="2">
        <v>0</v>
      </c>
    </row>
  </sheetData>
  <autoFilter ref="A1:U2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4"/>
  <sheetViews>
    <sheetView workbookViewId="0"/>
  </sheetViews>
  <sheetFormatPr defaultRowHeight="15"/>
  <cols>
    <col min="1" max="1" width="10.7109375" style="1" customWidth="1"/>
    <col min="2" max="2" width="55.7109375" customWidth="1"/>
    <col min="3" max="3" width="15.7109375" customWidth="1"/>
    <col min="4" max="8" width="6.7109375" customWidth="1"/>
    <col min="9" max="9" width="11.7109375" customWidth="1"/>
    <col min="10" max="10" width="12.7109375" style="2" customWidth="1"/>
    <col min="13" max="13" width="12.7109375" style="2" customWidth="1"/>
    <col min="16" max="16" width="12.7109375" style="2" customWidth="1"/>
    <col min="19" max="19" width="12.7109375" style="2" customWidth="1"/>
  </cols>
  <sheetData>
    <row r="1" spans="1:19">
      <c r="A1" s="3" t="s">
        <v>9</v>
      </c>
      <c r="B1" s="3" t="s">
        <v>10</v>
      </c>
      <c r="C1" s="3" t="s">
        <v>11</v>
      </c>
      <c r="D1" s="3" t="s">
        <v>7</v>
      </c>
      <c r="E1" s="3" t="s">
        <v>8</v>
      </c>
      <c r="F1" s="3" t="s">
        <v>12</v>
      </c>
      <c r="G1" s="3" t="s">
        <v>13</v>
      </c>
      <c r="H1" s="3" t="s">
        <v>130</v>
      </c>
      <c r="I1" s="3" t="s">
        <v>131</v>
      </c>
      <c r="J1" s="3" t="s">
        <v>132</v>
      </c>
      <c r="K1" s="3" t="s">
        <v>133</v>
      </c>
      <c r="L1" s="3" t="s">
        <v>134</v>
      </c>
      <c r="M1" s="3" t="s">
        <v>135</v>
      </c>
      <c r="N1" s="3" t="s">
        <v>136</v>
      </c>
      <c r="O1" s="3" t="s">
        <v>137</v>
      </c>
      <c r="P1" s="3" t="s">
        <v>138</v>
      </c>
      <c r="Q1" s="3" t="s">
        <v>139</v>
      </c>
      <c r="R1" s="3" t="s">
        <v>140</v>
      </c>
      <c r="S1" s="3" t="s">
        <v>141</v>
      </c>
    </row>
    <row r="2" spans="1:19">
      <c r="A2" s="1">
        <v>991044054</v>
      </c>
      <c r="B2" t="s">
        <v>83</v>
      </c>
      <c r="D2" t="s">
        <v>71</v>
      </c>
      <c r="E2" t="s">
        <v>77</v>
      </c>
      <c r="F2" t="s">
        <v>104</v>
      </c>
      <c r="H2">
        <v>3</v>
      </c>
      <c r="I2" t="s">
        <v>142</v>
      </c>
      <c r="J2" s="2">
        <v>187785</v>
      </c>
      <c r="K2">
        <v>2</v>
      </c>
      <c r="L2">
        <v>2</v>
      </c>
      <c r="M2" s="2">
        <v>187785</v>
      </c>
      <c r="N2">
        <v>1</v>
      </c>
      <c r="O2">
        <v>0</v>
      </c>
      <c r="P2" s="2">
        <v>0</v>
      </c>
      <c r="Q2">
        <v>0</v>
      </c>
      <c r="R2">
        <v>0</v>
      </c>
      <c r="S2" s="2">
        <v>0</v>
      </c>
    </row>
    <row r="3" spans="1:19">
      <c r="A3" s="1">
        <v>997324028</v>
      </c>
      <c r="B3" t="s">
        <v>84</v>
      </c>
      <c r="C3" t="s">
        <v>96</v>
      </c>
      <c r="D3" t="s">
        <v>72</v>
      </c>
      <c r="E3" t="s">
        <v>78</v>
      </c>
      <c r="F3" t="s">
        <v>104</v>
      </c>
      <c r="H3">
        <v>5</v>
      </c>
      <c r="I3" t="s">
        <v>143</v>
      </c>
      <c r="J3" s="2">
        <v>507982.5</v>
      </c>
      <c r="K3">
        <v>3</v>
      </c>
      <c r="L3">
        <v>3</v>
      </c>
      <c r="M3" s="2">
        <v>507982.5</v>
      </c>
      <c r="N3">
        <v>1</v>
      </c>
      <c r="O3">
        <v>0</v>
      </c>
      <c r="P3" s="2">
        <v>0</v>
      </c>
      <c r="Q3">
        <v>1</v>
      </c>
      <c r="R3">
        <v>0</v>
      </c>
      <c r="S3" s="2">
        <v>0</v>
      </c>
    </row>
    <row r="4" spans="1:19">
      <c r="A4" s="1">
        <v>952151710</v>
      </c>
      <c r="B4" t="s">
        <v>85</v>
      </c>
      <c r="C4" t="s">
        <v>97</v>
      </c>
      <c r="D4" t="s">
        <v>73</v>
      </c>
      <c r="E4" t="s">
        <v>79</v>
      </c>
      <c r="F4" t="s">
        <v>105</v>
      </c>
      <c r="H4">
        <v>1</v>
      </c>
      <c r="I4" t="s">
        <v>21</v>
      </c>
      <c r="J4" s="2">
        <v>70085</v>
      </c>
      <c r="K4">
        <v>1</v>
      </c>
      <c r="L4">
        <v>1</v>
      </c>
      <c r="M4" s="2">
        <v>70085</v>
      </c>
      <c r="N4">
        <v>0</v>
      </c>
      <c r="O4">
        <v>0</v>
      </c>
      <c r="P4" s="2">
        <v>0</v>
      </c>
      <c r="Q4">
        <v>0</v>
      </c>
      <c r="R4">
        <v>0</v>
      </c>
      <c r="S4" s="2">
        <v>0</v>
      </c>
    </row>
    <row r="5" spans="1:19">
      <c r="A5" s="1">
        <v>952224266</v>
      </c>
      <c r="B5" t="s">
        <v>86</v>
      </c>
      <c r="C5" t="s">
        <v>98</v>
      </c>
      <c r="D5" t="s">
        <v>74</v>
      </c>
      <c r="E5" t="s">
        <v>80</v>
      </c>
      <c r="F5" t="s">
        <v>104</v>
      </c>
      <c r="H5">
        <v>1</v>
      </c>
      <c r="I5" t="s">
        <v>21</v>
      </c>
      <c r="J5" s="2">
        <v>102720</v>
      </c>
      <c r="K5">
        <v>1</v>
      </c>
      <c r="L5">
        <v>1</v>
      </c>
      <c r="M5" s="2">
        <v>102720</v>
      </c>
      <c r="N5">
        <v>0</v>
      </c>
      <c r="O5">
        <v>0</v>
      </c>
      <c r="P5" s="2">
        <v>0</v>
      </c>
      <c r="Q5">
        <v>0</v>
      </c>
      <c r="R5">
        <v>0</v>
      </c>
      <c r="S5" s="2">
        <v>0</v>
      </c>
    </row>
    <row r="6" spans="1:19">
      <c r="A6" s="1">
        <v>960710408</v>
      </c>
      <c r="B6" t="s">
        <v>87</v>
      </c>
      <c r="C6" t="s">
        <v>99</v>
      </c>
      <c r="D6" t="s">
        <v>75</v>
      </c>
      <c r="E6" t="s">
        <v>81</v>
      </c>
      <c r="F6" t="s">
        <v>106</v>
      </c>
      <c r="H6">
        <v>1</v>
      </c>
      <c r="I6" t="s">
        <v>21</v>
      </c>
      <c r="J6" s="2">
        <v>48700</v>
      </c>
      <c r="K6">
        <v>1</v>
      </c>
      <c r="L6">
        <v>1</v>
      </c>
      <c r="M6" s="2">
        <v>48700</v>
      </c>
      <c r="N6">
        <v>0</v>
      </c>
      <c r="O6">
        <v>0</v>
      </c>
      <c r="P6" s="2">
        <v>0</v>
      </c>
      <c r="Q6">
        <v>0</v>
      </c>
      <c r="R6">
        <v>0</v>
      </c>
      <c r="S6" s="2">
        <v>0</v>
      </c>
    </row>
    <row r="7" spans="1:19">
      <c r="A7" s="1">
        <v>954799810</v>
      </c>
      <c r="B7" t="s">
        <v>88</v>
      </c>
      <c r="C7" t="s">
        <v>100</v>
      </c>
      <c r="D7" t="s">
        <v>71</v>
      </c>
      <c r="E7" t="s">
        <v>77</v>
      </c>
      <c r="F7" t="s">
        <v>105</v>
      </c>
      <c r="H7">
        <v>1</v>
      </c>
      <c r="I7" t="s">
        <v>21</v>
      </c>
      <c r="J7" s="2">
        <v>150121</v>
      </c>
      <c r="K7">
        <v>1</v>
      </c>
      <c r="L7">
        <v>1</v>
      </c>
      <c r="M7" s="2">
        <v>150121</v>
      </c>
      <c r="N7">
        <v>0</v>
      </c>
      <c r="O7">
        <v>0</v>
      </c>
      <c r="P7" s="2">
        <v>0</v>
      </c>
      <c r="Q7">
        <v>0</v>
      </c>
      <c r="R7">
        <v>0</v>
      </c>
      <c r="S7" s="2">
        <v>0</v>
      </c>
    </row>
    <row r="8" spans="1:19">
      <c r="A8" s="1">
        <v>995752046</v>
      </c>
      <c r="B8" t="s">
        <v>89</v>
      </c>
      <c r="C8" t="s">
        <v>101</v>
      </c>
      <c r="D8" t="s">
        <v>71</v>
      </c>
      <c r="E8" t="s">
        <v>77</v>
      </c>
      <c r="F8" t="s">
        <v>105</v>
      </c>
      <c r="H8">
        <v>1</v>
      </c>
      <c r="I8" t="s">
        <v>21</v>
      </c>
      <c r="J8" s="2">
        <v>282000</v>
      </c>
      <c r="K8">
        <v>1</v>
      </c>
      <c r="L8">
        <v>1</v>
      </c>
      <c r="M8" s="2">
        <v>282000</v>
      </c>
      <c r="N8">
        <v>0</v>
      </c>
      <c r="O8">
        <v>0</v>
      </c>
      <c r="P8" s="2">
        <v>0</v>
      </c>
      <c r="Q8">
        <v>0</v>
      </c>
      <c r="R8">
        <v>0</v>
      </c>
      <c r="S8" s="2">
        <v>0</v>
      </c>
    </row>
    <row r="9" spans="1:19">
      <c r="A9" s="1">
        <v>927459875</v>
      </c>
      <c r="B9" t="s">
        <v>90</v>
      </c>
      <c r="C9" t="s">
        <v>102</v>
      </c>
      <c r="D9" t="s">
        <v>73</v>
      </c>
      <c r="E9" t="s">
        <v>79</v>
      </c>
      <c r="F9" t="s">
        <v>105</v>
      </c>
      <c r="G9" t="b">
        <v>1</v>
      </c>
      <c r="H9">
        <v>1</v>
      </c>
      <c r="I9" t="s">
        <v>22</v>
      </c>
      <c r="J9" s="2">
        <v>0</v>
      </c>
      <c r="K9">
        <v>0</v>
      </c>
      <c r="L9">
        <v>0</v>
      </c>
      <c r="M9" s="2">
        <v>0</v>
      </c>
      <c r="N9">
        <v>1</v>
      </c>
      <c r="O9">
        <v>0</v>
      </c>
      <c r="P9" s="2">
        <v>0</v>
      </c>
      <c r="Q9">
        <v>0</v>
      </c>
      <c r="R9">
        <v>0</v>
      </c>
      <c r="S9" s="2">
        <v>0</v>
      </c>
    </row>
    <row r="10" spans="1:19">
      <c r="A10" s="1">
        <v>906636885</v>
      </c>
      <c r="B10" t="s">
        <v>91</v>
      </c>
      <c r="D10" t="s">
        <v>73</v>
      </c>
      <c r="E10" t="s">
        <v>79</v>
      </c>
      <c r="F10" t="s">
        <v>107</v>
      </c>
      <c r="G10" t="b">
        <v>0</v>
      </c>
      <c r="H10">
        <v>1</v>
      </c>
      <c r="I10" t="s">
        <v>22</v>
      </c>
      <c r="J10" s="2">
        <v>0</v>
      </c>
      <c r="K10">
        <v>0</v>
      </c>
      <c r="L10">
        <v>0</v>
      </c>
      <c r="M10" s="2">
        <v>0</v>
      </c>
      <c r="N10">
        <v>1</v>
      </c>
      <c r="O10">
        <v>0</v>
      </c>
      <c r="P10" s="2">
        <v>0</v>
      </c>
      <c r="Q10">
        <v>0</v>
      </c>
      <c r="R10">
        <v>0</v>
      </c>
      <c r="S10" s="2">
        <v>0</v>
      </c>
    </row>
    <row r="11" spans="1:19">
      <c r="A11" s="1">
        <v>900285519</v>
      </c>
      <c r="B11" t="s">
        <v>92</v>
      </c>
      <c r="D11" t="s">
        <v>76</v>
      </c>
      <c r="E11" t="s">
        <v>82</v>
      </c>
      <c r="F11" t="s">
        <v>104</v>
      </c>
      <c r="G11" t="b">
        <v>0</v>
      </c>
      <c r="H11">
        <v>1</v>
      </c>
      <c r="I11" t="s">
        <v>22</v>
      </c>
      <c r="J11" s="2">
        <v>0</v>
      </c>
      <c r="K11">
        <v>0</v>
      </c>
      <c r="L11">
        <v>0</v>
      </c>
      <c r="M11" s="2">
        <v>0</v>
      </c>
      <c r="N11">
        <v>1</v>
      </c>
      <c r="O11">
        <v>0</v>
      </c>
      <c r="P11" s="2">
        <v>0</v>
      </c>
      <c r="Q11">
        <v>0</v>
      </c>
      <c r="R11">
        <v>0</v>
      </c>
      <c r="S11" s="2">
        <v>0</v>
      </c>
    </row>
    <row r="12" spans="1:19">
      <c r="A12" s="1">
        <v>922294431</v>
      </c>
      <c r="B12" t="s">
        <v>93</v>
      </c>
      <c r="C12" t="s">
        <v>103</v>
      </c>
      <c r="D12" t="s">
        <v>75</v>
      </c>
      <c r="E12" t="s">
        <v>81</v>
      </c>
      <c r="F12" t="s">
        <v>106</v>
      </c>
      <c r="G12" t="b">
        <v>0</v>
      </c>
      <c r="H12">
        <v>1</v>
      </c>
      <c r="I12" t="s">
        <v>22</v>
      </c>
      <c r="J12" s="2">
        <v>67725</v>
      </c>
      <c r="K12">
        <v>0</v>
      </c>
      <c r="L12">
        <v>0</v>
      </c>
      <c r="M12" s="2">
        <v>0</v>
      </c>
      <c r="N12">
        <v>1</v>
      </c>
      <c r="O12">
        <v>1</v>
      </c>
      <c r="P12" s="2">
        <v>67725</v>
      </c>
      <c r="Q12">
        <v>0</v>
      </c>
      <c r="R12">
        <v>0</v>
      </c>
      <c r="S12" s="2">
        <v>0</v>
      </c>
    </row>
    <row r="13" spans="1:19">
      <c r="A13" s="1">
        <v>882327909</v>
      </c>
      <c r="B13" t="s">
        <v>94</v>
      </c>
      <c r="D13" t="s">
        <v>75</v>
      </c>
      <c r="E13" t="s">
        <v>81</v>
      </c>
      <c r="F13" t="s">
        <v>106</v>
      </c>
      <c r="G13" t="b">
        <v>0</v>
      </c>
      <c r="H13">
        <v>1</v>
      </c>
      <c r="I13" t="s">
        <v>23</v>
      </c>
      <c r="J13" s="2">
        <v>4765775</v>
      </c>
      <c r="K13">
        <v>0</v>
      </c>
      <c r="L13">
        <v>0</v>
      </c>
      <c r="M13" s="2">
        <v>0</v>
      </c>
      <c r="N13">
        <v>0</v>
      </c>
      <c r="O13">
        <v>0</v>
      </c>
      <c r="P13" s="2">
        <v>0</v>
      </c>
      <c r="Q13">
        <v>1</v>
      </c>
      <c r="R13">
        <v>1</v>
      </c>
      <c r="S13" s="2">
        <v>4765775</v>
      </c>
    </row>
    <row r="14" spans="1:19">
      <c r="A14" s="1">
        <v>888561905</v>
      </c>
      <c r="B14" t="s">
        <v>95</v>
      </c>
      <c r="D14" t="s">
        <v>71</v>
      </c>
      <c r="E14" t="s">
        <v>77</v>
      </c>
      <c r="F14" t="s">
        <v>108</v>
      </c>
      <c r="G14" t="b">
        <v>0</v>
      </c>
      <c r="H14">
        <v>1</v>
      </c>
      <c r="I14" t="s">
        <v>23</v>
      </c>
      <c r="J14" s="2">
        <v>0</v>
      </c>
      <c r="K14">
        <v>0</v>
      </c>
      <c r="L14">
        <v>0</v>
      </c>
      <c r="M14" s="2">
        <v>0</v>
      </c>
      <c r="N14">
        <v>0</v>
      </c>
      <c r="O14">
        <v>0</v>
      </c>
      <c r="P14" s="2">
        <v>0</v>
      </c>
      <c r="Q14">
        <v>1</v>
      </c>
      <c r="R14">
        <v>0</v>
      </c>
      <c r="S14" s="2">
        <v>0</v>
      </c>
    </row>
  </sheetData>
  <autoFilter ref="A1:S1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"/>
  <sheetViews>
    <sheetView workbookViewId="0"/>
  </sheetViews>
  <sheetFormatPr defaultRowHeight="15"/>
  <cols>
    <col min="2" max="2" width="10.7109375" style="1" customWidth="1"/>
    <col min="3" max="3" width="12.7109375" customWidth="1"/>
    <col min="4" max="4" width="25.7109375" customWidth="1"/>
    <col min="5" max="9" width="11.7109375" customWidth="1"/>
    <col min="10" max="10" width="12.7109375" style="2" customWidth="1"/>
    <col min="11" max="11" width="12.7109375" style="2" customWidth="1"/>
    <col min="12" max="13" width="11.7109375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14</v>
      </c>
      <c r="I1" s="3" t="s">
        <v>15</v>
      </c>
      <c r="J1" s="3" t="s">
        <v>144</v>
      </c>
      <c r="K1" s="3" t="s">
        <v>145</v>
      </c>
      <c r="L1" s="3" t="s">
        <v>146</v>
      </c>
      <c r="M1" s="3" t="s">
        <v>147</v>
      </c>
    </row>
    <row r="2" spans="1:13">
      <c r="A2" t="s">
        <v>21</v>
      </c>
      <c r="B2" s="1">
        <f>HYPERLINK("https://cordis.europa.eu/project/id/244514", "244514")</f>
        <v>0</v>
      </c>
      <c r="C2" t="s">
        <v>24</v>
      </c>
      <c r="D2" t="s">
        <v>35</v>
      </c>
      <c r="F2" t="s">
        <v>52</v>
      </c>
      <c r="G2" t="s">
        <v>62</v>
      </c>
      <c r="H2" t="s">
        <v>109</v>
      </c>
      <c r="I2" t="s">
        <v>117</v>
      </c>
      <c r="J2" s="2">
        <v>246367.5</v>
      </c>
      <c r="K2" s="2">
        <v>1399476</v>
      </c>
      <c r="L2" t="s">
        <v>148</v>
      </c>
      <c r="M2" t="s">
        <v>154</v>
      </c>
    </row>
    <row r="3" spans="1:13">
      <c r="A3" t="s">
        <v>21</v>
      </c>
      <c r="B3" s="1">
        <f>HYPERLINK("https://cordis.europa.eu/project/id/609490", "609490")</f>
        <v>0</v>
      </c>
      <c r="C3" t="s">
        <v>25</v>
      </c>
      <c r="D3" t="s">
        <v>36</v>
      </c>
      <c r="F3" t="s">
        <v>53</v>
      </c>
      <c r="G3" t="s">
        <v>63</v>
      </c>
      <c r="H3" t="s">
        <v>109</v>
      </c>
      <c r="I3" t="s">
        <v>118</v>
      </c>
      <c r="J3" s="2">
        <v>401785</v>
      </c>
      <c r="K3" s="2">
        <v>2999718</v>
      </c>
      <c r="L3" t="s">
        <v>149</v>
      </c>
      <c r="M3" t="s">
        <v>155</v>
      </c>
    </row>
    <row r="4" spans="1:13">
      <c r="A4" t="s">
        <v>21</v>
      </c>
      <c r="B4" s="1">
        <f>HYPERLINK("https://cordis.europa.eu/project/id/285708", "285708")</f>
        <v>0</v>
      </c>
      <c r="C4" t="s">
        <v>26</v>
      </c>
      <c r="D4" t="s">
        <v>37</v>
      </c>
      <c r="F4" t="s">
        <v>54</v>
      </c>
      <c r="G4" t="s">
        <v>64</v>
      </c>
      <c r="H4" t="s">
        <v>110</v>
      </c>
      <c r="I4" t="s">
        <v>119</v>
      </c>
      <c r="J4" s="2">
        <v>48700</v>
      </c>
      <c r="K4" s="2">
        <v>2849865</v>
      </c>
      <c r="L4" t="s">
        <v>150</v>
      </c>
      <c r="M4" t="s">
        <v>156</v>
      </c>
    </row>
    <row r="5" spans="1:13">
      <c r="A5" t="s">
        <v>21</v>
      </c>
      <c r="B5" s="1">
        <f>HYPERLINK("https://cordis.europa.eu/project/id/320298", "320298")</f>
        <v>0</v>
      </c>
      <c r="C5" t="s">
        <v>27</v>
      </c>
      <c r="D5" t="s">
        <v>38</v>
      </c>
      <c r="F5" t="s">
        <v>55</v>
      </c>
      <c r="G5" t="s">
        <v>65</v>
      </c>
      <c r="H5" t="s">
        <v>111</v>
      </c>
      <c r="I5" t="s">
        <v>120</v>
      </c>
      <c r="J5" s="2">
        <v>370541</v>
      </c>
      <c r="K5" s="2">
        <v>1499997</v>
      </c>
      <c r="L5" t="s">
        <v>148</v>
      </c>
      <c r="M5" t="s">
        <v>157</v>
      </c>
    </row>
    <row r="6" spans="1:13">
      <c r="A6" t="s">
        <v>21</v>
      </c>
      <c r="B6" s="1">
        <f>HYPERLINK("https://cordis.europa.eu/project/id/201588", "201588")</f>
        <v>0</v>
      </c>
      <c r="C6" t="s">
        <v>28</v>
      </c>
      <c r="D6" t="s">
        <v>39</v>
      </c>
      <c r="F6" t="s">
        <v>56</v>
      </c>
      <c r="G6" t="s">
        <v>66</v>
      </c>
      <c r="H6" t="s">
        <v>110</v>
      </c>
      <c r="I6" t="s">
        <v>121</v>
      </c>
      <c r="J6" s="2">
        <v>282000</v>
      </c>
      <c r="K6" s="2">
        <v>2999145</v>
      </c>
      <c r="L6" t="s">
        <v>151</v>
      </c>
      <c r="M6" t="s">
        <v>158</v>
      </c>
    </row>
    <row r="7" spans="1:13">
      <c r="A7" t="s">
        <v>22</v>
      </c>
      <c r="B7" s="1">
        <f>HYPERLINK("https://cordis.europa.eu/project/id/873185", "873185")</f>
        <v>0</v>
      </c>
      <c r="C7" t="s">
        <v>29</v>
      </c>
      <c r="D7" t="s">
        <v>40</v>
      </c>
      <c r="E7" t="s">
        <v>46</v>
      </c>
      <c r="F7" t="s">
        <v>57</v>
      </c>
      <c r="G7" t="s">
        <v>67</v>
      </c>
      <c r="H7" t="s">
        <v>112</v>
      </c>
      <c r="I7" t="s">
        <v>122</v>
      </c>
      <c r="J7" s="2">
        <v>0</v>
      </c>
      <c r="K7" s="2">
        <v>1288000</v>
      </c>
      <c r="L7" t="s">
        <v>152</v>
      </c>
      <c r="M7" t="s">
        <v>159</v>
      </c>
    </row>
    <row r="8" spans="1:13">
      <c r="A8" t="s">
        <v>22</v>
      </c>
      <c r="B8" s="1">
        <f>HYPERLINK("https://cordis.europa.eu/project/id/875156", "875156")</f>
        <v>0</v>
      </c>
      <c r="C8" t="s">
        <v>30</v>
      </c>
      <c r="D8" t="s">
        <v>41</v>
      </c>
      <c r="E8" t="s">
        <v>47</v>
      </c>
      <c r="F8" t="s">
        <v>58</v>
      </c>
      <c r="G8" t="s">
        <v>67</v>
      </c>
      <c r="H8" t="s">
        <v>113</v>
      </c>
      <c r="I8" t="s">
        <v>123</v>
      </c>
      <c r="J8" s="2">
        <v>67725</v>
      </c>
      <c r="K8" s="2">
        <v>9975477.5</v>
      </c>
      <c r="L8" t="s">
        <v>150</v>
      </c>
      <c r="M8" t="s">
        <v>160</v>
      </c>
    </row>
    <row r="9" spans="1:13">
      <c r="A9" t="s">
        <v>22</v>
      </c>
      <c r="B9" s="1">
        <f>HYPERLINK("https://cordis.europa.eu/project/id/873207", "873207")</f>
        <v>0</v>
      </c>
      <c r="C9" t="s">
        <v>31</v>
      </c>
      <c r="D9" t="s">
        <v>42</v>
      </c>
      <c r="E9" t="s">
        <v>48</v>
      </c>
      <c r="F9" t="s">
        <v>58</v>
      </c>
      <c r="G9" t="s">
        <v>67</v>
      </c>
      <c r="H9" t="s">
        <v>112</v>
      </c>
      <c r="I9" t="s">
        <v>122</v>
      </c>
      <c r="J9" s="2">
        <v>0</v>
      </c>
      <c r="K9" s="2">
        <v>2042400</v>
      </c>
      <c r="L9" t="s">
        <v>151</v>
      </c>
      <c r="M9" t="s">
        <v>161</v>
      </c>
    </row>
    <row r="10" spans="1:13">
      <c r="A10" t="s">
        <v>23</v>
      </c>
      <c r="B10" s="1">
        <f>HYPERLINK("https://cordis.europa.eu/project/id/101106395", "101106395")</f>
        <v>0</v>
      </c>
      <c r="C10" t="s">
        <v>32</v>
      </c>
      <c r="D10" t="s">
        <v>43</v>
      </c>
      <c r="E10" t="s">
        <v>49</v>
      </c>
      <c r="F10" t="s">
        <v>59</v>
      </c>
      <c r="G10" t="s">
        <v>68</v>
      </c>
      <c r="H10" t="s">
        <v>114</v>
      </c>
      <c r="I10" t="s">
        <v>124</v>
      </c>
      <c r="J10" s="2">
        <v>0</v>
      </c>
      <c r="K10" s="2">
        <v>287700.96</v>
      </c>
      <c r="L10" t="s">
        <v>153</v>
      </c>
      <c r="M10" t="s">
        <v>162</v>
      </c>
    </row>
    <row r="11" spans="1:13">
      <c r="A11" t="s">
        <v>23</v>
      </c>
      <c r="B11" s="1">
        <f>HYPERLINK("https://cordis.europa.eu/project/id/101138411", "101138411")</f>
        <v>0</v>
      </c>
      <c r="C11" t="s">
        <v>33</v>
      </c>
      <c r="D11" t="s">
        <v>44</v>
      </c>
      <c r="E11" t="s">
        <v>50</v>
      </c>
      <c r="F11" t="s">
        <v>60</v>
      </c>
      <c r="G11" t="s">
        <v>69</v>
      </c>
      <c r="H11" t="s">
        <v>115</v>
      </c>
      <c r="I11" t="s">
        <v>125</v>
      </c>
      <c r="J11" s="2">
        <v>4765775</v>
      </c>
      <c r="K11" s="2">
        <v>9389662.5</v>
      </c>
      <c r="L11" t="s">
        <v>150</v>
      </c>
      <c r="M11" t="s">
        <v>163</v>
      </c>
    </row>
    <row r="12" spans="1:13">
      <c r="A12" t="s">
        <v>23</v>
      </c>
      <c r="B12" s="1">
        <f>HYPERLINK("https://cordis.europa.eu/project/id/101073394", "101073394")</f>
        <v>0</v>
      </c>
      <c r="C12" t="s">
        <v>34</v>
      </c>
      <c r="D12" t="s">
        <v>45</v>
      </c>
      <c r="E12" t="s">
        <v>51</v>
      </c>
      <c r="F12" t="s">
        <v>61</v>
      </c>
      <c r="G12" t="s">
        <v>70</v>
      </c>
      <c r="H12" t="s">
        <v>116</v>
      </c>
      <c r="I12" t="s">
        <v>126</v>
      </c>
      <c r="J12" s="2">
        <v>0</v>
      </c>
      <c r="K12" s="2">
        <v>3823509.6</v>
      </c>
      <c r="L12" t="s">
        <v>151</v>
      </c>
      <c r="M12" t="s">
        <v>164</v>
      </c>
    </row>
  </sheetData>
  <autoFilter ref="A1:M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7.7109375" customWidth="1"/>
    <col min="2" max="2" width="14.7109375" customWidth="1"/>
    <col min="3" max="3" width="54.7109375" customWidth="1"/>
    <col min="4" max="5" width="7.7109375" customWidth="1"/>
    <col min="6" max="6" width="12.7109375" style="2" customWidth="1"/>
    <col min="7" max="8" width="7.7109375" customWidth="1"/>
    <col min="9" max="9" width="12.7109375" style="2" customWidth="1"/>
    <col min="10" max="11" width="7.7109375" customWidth="1"/>
    <col min="12" max="12" width="12.7109375" style="2" customWidth="1"/>
    <col min="13" max="14" width="7.7109375" customWidth="1"/>
    <col min="15" max="15" width="12.7109375" style="2" customWidth="1"/>
  </cols>
  <sheetData>
    <row r="1" spans="1:15">
      <c r="A1" s="3" t="s">
        <v>7</v>
      </c>
      <c r="B1" s="3" t="s">
        <v>8</v>
      </c>
      <c r="C1" s="3" t="s">
        <v>165</v>
      </c>
      <c r="D1" s="3" t="s">
        <v>133</v>
      </c>
      <c r="E1" s="3" t="s">
        <v>134</v>
      </c>
      <c r="F1" s="3" t="s">
        <v>166</v>
      </c>
      <c r="G1" s="3" t="s">
        <v>136</v>
      </c>
      <c r="H1" s="3" t="s">
        <v>137</v>
      </c>
      <c r="I1" s="3" t="s">
        <v>167</v>
      </c>
      <c r="J1" s="3" t="s">
        <v>139</v>
      </c>
      <c r="K1" s="3" t="s">
        <v>140</v>
      </c>
      <c r="L1" s="3" t="s">
        <v>168</v>
      </c>
      <c r="M1" s="3" t="s">
        <v>169</v>
      </c>
      <c r="N1" s="3" t="s">
        <v>170</v>
      </c>
      <c r="O1" s="3" t="s">
        <v>171</v>
      </c>
    </row>
    <row r="2" spans="1:15">
      <c r="A2" t="s">
        <v>71</v>
      </c>
      <c r="B2" t="s">
        <v>77</v>
      </c>
      <c r="C2" t="s">
        <v>172</v>
      </c>
      <c r="D2">
        <v>4</v>
      </c>
      <c r="E2">
        <v>4</v>
      </c>
      <c r="F2" s="2">
        <v>619906</v>
      </c>
      <c r="G2">
        <v>1</v>
      </c>
      <c r="H2">
        <v>0</v>
      </c>
      <c r="I2" s="2">
        <v>0</v>
      </c>
      <c r="J2">
        <v>1</v>
      </c>
      <c r="K2">
        <v>0</v>
      </c>
      <c r="L2" s="2">
        <v>0</v>
      </c>
      <c r="M2">
        <v>6</v>
      </c>
      <c r="N2">
        <v>4</v>
      </c>
      <c r="O2" s="2">
        <v>619906</v>
      </c>
    </row>
    <row r="3" spans="1:15">
      <c r="A3" t="s">
        <v>72</v>
      </c>
      <c r="B3" t="s">
        <v>78</v>
      </c>
      <c r="C3" t="s">
        <v>173</v>
      </c>
      <c r="D3">
        <v>3</v>
      </c>
      <c r="E3">
        <v>3</v>
      </c>
      <c r="F3" s="2">
        <v>507982.5</v>
      </c>
      <c r="G3">
        <v>1</v>
      </c>
      <c r="H3">
        <v>0</v>
      </c>
      <c r="I3" s="2">
        <v>0</v>
      </c>
      <c r="J3">
        <v>1</v>
      </c>
      <c r="K3">
        <v>0</v>
      </c>
      <c r="L3" s="2">
        <v>0</v>
      </c>
      <c r="M3">
        <v>5</v>
      </c>
      <c r="N3">
        <v>3</v>
      </c>
      <c r="O3" s="2">
        <v>507982.5</v>
      </c>
    </row>
    <row r="4" spans="1:15">
      <c r="A4" t="s">
        <v>73</v>
      </c>
      <c r="B4" t="s">
        <v>79</v>
      </c>
      <c r="C4" t="s">
        <v>174</v>
      </c>
      <c r="D4">
        <v>1</v>
      </c>
      <c r="E4">
        <v>1</v>
      </c>
      <c r="F4" s="2">
        <v>70085</v>
      </c>
      <c r="G4">
        <v>1</v>
      </c>
      <c r="H4">
        <v>0</v>
      </c>
      <c r="I4" s="2">
        <v>0</v>
      </c>
      <c r="J4">
        <v>0</v>
      </c>
      <c r="K4">
        <v>0</v>
      </c>
      <c r="L4" s="2">
        <v>0</v>
      </c>
      <c r="M4">
        <v>2</v>
      </c>
      <c r="N4">
        <v>1</v>
      </c>
      <c r="O4" s="2">
        <v>70085</v>
      </c>
    </row>
    <row r="5" spans="1:15">
      <c r="A5" t="s">
        <v>74</v>
      </c>
      <c r="B5" t="s">
        <v>80</v>
      </c>
      <c r="C5" t="s">
        <v>175</v>
      </c>
      <c r="D5">
        <v>1</v>
      </c>
      <c r="E5">
        <v>1</v>
      </c>
      <c r="F5" s="2">
        <v>102720</v>
      </c>
      <c r="G5">
        <v>0</v>
      </c>
      <c r="H5">
        <v>0</v>
      </c>
      <c r="I5" s="2">
        <v>0</v>
      </c>
      <c r="J5">
        <v>0</v>
      </c>
      <c r="K5">
        <v>0</v>
      </c>
      <c r="L5" s="2">
        <v>0</v>
      </c>
      <c r="M5">
        <v>1</v>
      </c>
      <c r="N5">
        <v>1</v>
      </c>
      <c r="O5" s="2">
        <v>102720</v>
      </c>
    </row>
    <row r="6" spans="1:15">
      <c r="A6" t="s">
        <v>75</v>
      </c>
      <c r="B6" t="s">
        <v>81</v>
      </c>
      <c r="C6" t="s">
        <v>176</v>
      </c>
      <c r="D6">
        <v>1</v>
      </c>
      <c r="E6">
        <v>1</v>
      </c>
      <c r="F6" s="2">
        <v>48700</v>
      </c>
      <c r="G6">
        <v>1</v>
      </c>
      <c r="H6">
        <v>1</v>
      </c>
      <c r="I6" s="2">
        <v>67725</v>
      </c>
      <c r="J6">
        <v>1</v>
      </c>
      <c r="K6">
        <v>1</v>
      </c>
      <c r="L6" s="2">
        <v>4765775</v>
      </c>
      <c r="M6">
        <v>3</v>
      </c>
      <c r="N6">
        <v>3</v>
      </c>
      <c r="O6" s="2">
        <v>4882200</v>
      </c>
    </row>
    <row r="7" spans="1:15">
      <c r="A7" t="s">
        <v>76</v>
      </c>
      <c r="B7" t="s">
        <v>82</v>
      </c>
      <c r="C7" t="s">
        <v>177</v>
      </c>
      <c r="D7">
        <v>0</v>
      </c>
      <c r="E7">
        <v>0</v>
      </c>
      <c r="F7" s="2">
        <v>0</v>
      </c>
      <c r="G7">
        <v>1</v>
      </c>
      <c r="H7">
        <v>0</v>
      </c>
      <c r="I7" s="2">
        <v>0</v>
      </c>
      <c r="J7">
        <v>0</v>
      </c>
      <c r="K7">
        <v>0</v>
      </c>
      <c r="L7" s="2">
        <v>0</v>
      </c>
      <c r="M7">
        <v>1</v>
      </c>
      <c r="N7">
        <v>0</v>
      </c>
      <c r="O7" s="2">
        <v>0</v>
      </c>
    </row>
  </sheetData>
  <autoFilter ref="A1:O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FP_participation</vt:lpstr>
      <vt:lpstr>Orgs_summary</vt:lpstr>
      <vt:lpstr>FP_projects</vt:lpstr>
      <vt:lpstr>Countries_summary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2024-06-03T08:56:53Z</dcterms:created>
  <dcterms:modified xsi:type="dcterms:W3CDTF">2024-06-03T08:56:53Z</dcterms:modified>
</cp:coreProperties>
</file>