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SUIT_PS\Codes_FM_100Gb_V10\"/>
    </mc:Choice>
  </mc:AlternateContent>
  <xr:revisionPtr revIDLastSave="0" documentId="13_ncr:1_{7B71E634-7173-4382-B204-E8F9D6609E31}" xr6:coauthVersionLast="36" xr6:coauthVersionMax="36" xr10:uidLastSave="{00000000-0000-0000-0000-000000000000}"/>
  <bookViews>
    <workbookView xWindow="0" yWindow="0" windowWidth="28800" windowHeight="12225" tabRatio="859" activeTab="2" xr2:uid="{00000000-000D-0000-FFFF-FFFF00000000}"/>
  </bookViews>
  <sheets>
    <sheet name="EEPROM_MEM_MAP_PS" sheetId="7" r:id="rId1"/>
    <sheet name="PS_modification" sheetId="11" r:id="rId2"/>
    <sheet name="PS_modification_NewAddr" sheetId="12" r:id="rId3"/>
    <sheet name="Frame Types" sheetId="10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2" l="1"/>
  <c r="E28" i="12" s="1"/>
  <c r="E29" i="12" s="1"/>
  <c r="F29" i="12" s="1"/>
  <c r="F26" i="12"/>
  <c r="A26" i="12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T7" i="12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AI7" i="12" s="1"/>
  <c r="AJ7" i="12" s="1"/>
  <c r="AK7" i="12" s="1"/>
  <c r="AL7" i="12" s="1"/>
  <c r="AM7" i="12" s="1"/>
  <c r="AN7" i="12" s="1"/>
  <c r="AO7" i="12" s="1"/>
  <c r="AP7" i="12" s="1"/>
  <c r="AQ7" i="12" s="1"/>
  <c r="AR7" i="12" s="1"/>
  <c r="AS7" i="12" s="1"/>
  <c r="AT7" i="12" s="1"/>
  <c r="AU7" i="12" s="1"/>
  <c r="AV7" i="12" s="1"/>
  <c r="AW7" i="12" s="1"/>
  <c r="AX7" i="12" s="1"/>
  <c r="AY7" i="12" s="1"/>
  <c r="R7" i="12"/>
  <c r="H7" i="12"/>
  <c r="I7" i="12" s="1"/>
  <c r="J7" i="12" s="1"/>
  <c r="K7" i="12" s="1"/>
  <c r="L7" i="12" s="1"/>
  <c r="S7" i="12" s="1"/>
  <c r="E7" i="12"/>
  <c r="D7" i="12"/>
  <c r="T6" i="12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AI6" i="12" s="1"/>
  <c r="AJ6" i="12" s="1"/>
  <c r="AK6" i="12" s="1"/>
  <c r="AL6" i="12" s="1"/>
  <c r="AM6" i="12" s="1"/>
  <c r="AN6" i="12" s="1"/>
  <c r="AO6" i="12" s="1"/>
  <c r="AP6" i="12" s="1"/>
  <c r="AQ6" i="12" s="1"/>
  <c r="AR6" i="12" s="1"/>
  <c r="AS6" i="12" s="1"/>
  <c r="AT6" i="12" s="1"/>
  <c r="AU6" i="12" s="1"/>
  <c r="AV6" i="12" s="1"/>
  <c r="AW6" i="12" s="1"/>
  <c r="AX6" i="12" s="1"/>
  <c r="AY6" i="12" s="1"/>
  <c r="R6" i="12"/>
  <c r="H6" i="12"/>
  <c r="I6" i="12" s="1"/>
  <c r="J6" i="12" s="1"/>
  <c r="K6" i="12" s="1"/>
  <c r="L6" i="12" s="1"/>
  <c r="S6" i="12" s="1"/>
  <c r="E6" i="12"/>
  <c r="D6" i="12"/>
  <c r="T5" i="12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AJ5" i="12" s="1"/>
  <c r="AK5" i="12" s="1"/>
  <c r="AL5" i="12" s="1"/>
  <c r="AM5" i="12" s="1"/>
  <c r="AN5" i="12" s="1"/>
  <c r="AO5" i="12" s="1"/>
  <c r="AP5" i="12" s="1"/>
  <c r="AQ5" i="12" s="1"/>
  <c r="AR5" i="12" s="1"/>
  <c r="AS5" i="12" s="1"/>
  <c r="AT5" i="12" s="1"/>
  <c r="AU5" i="12" s="1"/>
  <c r="AV5" i="12" s="1"/>
  <c r="AW5" i="12" s="1"/>
  <c r="AX5" i="12" s="1"/>
  <c r="AY5" i="12" s="1"/>
  <c r="R5" i="12"/>
  <c r="I5" i="12"/>
  <c r="J5" i="12" s="1"/>
  <c r="K5" i="12" s="1"/>
  <c r="L5" i="12" s="1"/>
  <c r="S5" i="12" s="1"/>
  <c r="H5" i="12"/>
  <c r="E5" i="12"/>
  <c r="D5" i="12"/>
  <c r="U4" i="12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T4" i="12"/>
  <c r="R4" i="12"/>
  <c r="H4" i="12"/>
  <c r="I4" i="12" s="1"/>
  <c r="J4" i="12" s="1"/>
  <c r="K4" i="12" s="1"/>
  <c r="L4" i="12" s="1"/>
  <c r="S4" i="12" s="1"/>
  <c r="E4" i="12"/>
  <c r="F5" i="12" s="1"/>
  <c r="D4" i="12"/>
  <c r="T3" i="12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R3" i="12"/>
  <c r="H3" i="12"/>
  <c r="I3" i="12" s="1"/>
  <c r="J3" i="12" s="1"/>
  <c r="K3" i="12" s="1"/>
  <c r="L3" i="12" s="1"/>
  <c r="S3" i="12" s="1"/>
  <c r="F3" i="12"/>
  <c r="E3" i="12"/>
  <c r="D3" i="12"/>
  <c r="F7" i="12" l="1"/>
  <c r="F6" i="12"/>
  <c r="G3" i="12"/>
  <c r="G6" i="12"/>
  <c r="G7" i="12"/>
  <c r="E8" i="12"/>
  <c r="F27" i="12"/>
  <c r="E30" i="12"/>
  <c r="F28" i="12"/>
  <c r="F4" i="12"/>
  <c r="G5" i="12"/>
  <c r="G4" i="12"/>
  <c r="D7" i="11"/>
  <c r="D6" i="11"/>
  <c r="D5" i="11"/>
  <c r="D4" i="11"/>
  <c r="D3" i="11"/>
  <c r="F30" i="12" l="1"/>
  <c r="E31" i="12"/>
  <c r="E30" i="11"/>
  <c r="F30" i="11" s="1"/>
  <c r="F28" i="11"/>
  <c r="F27" i="11"/>
  <c r="E27" i="11"/>
  <c r="E28" i="11" s="1"/>
  <c r="E29" i="11" s="1"/>
  <c r="F29" i="11" s="1"/>
  <c r="F26" i="11"/>
  <c r="A26" i="1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T7" i="1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AI7" i="11" s="1"/>
  <c r="AJ7" i="11" s="1"/>
  <c r="AK7" i="11" s="1"/>
  <c r="AL7" i="11" s="1"/>
  <c r="AM7" i="11" s="1"/>
  <c r="AN7" i="11" s="1"/>
  <c r="AO7" i="11" s="1"/>
  <c r="AP7" i="11" s="1"/>
  <c r="AQ7" i="11" s="1"/>
  <c r="AR7" i="11" s="1"/>
  <c r="AS7" i="11" s="1"/>
  <c r="AT7" i="11" s="1"/>
  <c r="AU7" i="11" s="1"/>
  <c r="AV7" i="11" s="1"/>
  <c r="AW7" i="11" s="1"/>
  <c r="AX7" i="11" s="1"/>
  <c r="AY7" i="11" s="1"/>
  <c r="R7" i="11"/>
  <c r="H7" i="11"/>
  <c r="I7" i="11" s="1"/>
  <c r="J7" i="11" s="1"/>
  <c r="K7" i="11" s="1"/>
  <c r="L7" i="11" s="1"/>
  <c r="S7" i="11" s="1"/>
  <c r="E7" i="11"/>
  <c r="T6" i="1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R6" i="11"/>
  <c r="I6" i="11"/>
  <c r="J6" i="11" s="1"/>
  <c r="K6" i="11" s="1"/>
  <c r="L6" i="11" s="1"/>
  <c r="S6" i="11" s="1"/>
  <c r="H6" i="11"/>
  <c r="E6" i="11"/>
  <c r="X5" i="1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AJ5" i="11" s="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AY5" i="11" s="1"/>
  <c r="U5" i="11"/>
  <c r="V5" i="11" s="1"/>
  <c r="W5" i="11" s="1"/>
  <c r="T5" i="11"/>
  <c r="R5" i="11"/>
  <c r="L5" i="11"/>
  <c r="S5" i="11" s="1"/>
  <c r="K5" i="11"/>
  <c r="H5" i="11"/>
  <c r="I5" i="11" s="1"/>
  <c r="J5" i="11" s="1"/>
  <c r="E5" i="11"/>
  <c r="V4" i="1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T4" i="11"/>
  <c r="U4" i="11" s="1"/>
  <c r="R4" i="11"/>
  <c r="J4" i="11"/>
  <c r="K4" i="11" s="1"/>
  <c r="L4" i="11" s="1"/>
  <c r="S4" i="11" s="1"/>
  <c r="I4" i="11"/>
  <c r="H4" i="11"/>
  <c r="F4" i="11"/>
  <c r="E4" i="11"/>
  <c r="G7" i="11" s="1"/>
  <c r="T3" i="1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AU3" i="11" s="1"/>
  <c r="AV3" i="11" s="1"/>
  <c r="AW3" i="11" s="1"/>
  <c r="AX3" i="11" s="1"/>
  <c r="AY3" i="11" s="1"/>
  <c r="R3" i="11"/>
  <c r="H3" i="11"/>
  <c r="I3" i="11" s="1"/>
  <c r="J3" i="11" s="1"/>
  <c r="K3" i="11" s="1"/>
  <c r="L3" i="11" s="1"/>
  <c r="S3" i="11" s="1"/>
  <c r="G3" i="11"/>
  <c r="F3" i="11"/>
  <c r="E3" i="11"/>
  <c r="E32" i="12" l="1"/>
  <c r="F31" i="12"/>
  <c r="E8" i="11"/>
  <c r="F7" i="11"/>
  <c r="G5" i="11"/>
  <c r="E31" i="11"/>
  <c r="F6" i="11"/>
  <c r="G4" i="11"/>
  <c r="G6" i="11"/>
  <c r="F5" i="11"/>
  <c r="Q7" i="7"/>
  <c r="Q6" i="7"/>
  <c r="Q5" i="7"/>
  <c r="Q4" i="7"/>
  <c r="Q3" i="7"/>
  <c r="A26" i="7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E33" i="12" l="1"/>
  <c r="F32" i="12"/>
  <c r="E32" i="11"/>
  <c r="F31" i="11"/>
  <c r="D27" i="7"/>
  <c r="D28" i="7" s="1"/>
  <c r="D29" i="7" s="1"/>
  <c r="E26" i="7"/>
  <c r="F33" i="12" l="1"/>
  <c r="E34" i="12"/>
  <c r="E33" i="11"/>
  <c r="F32" i="11"/>
  <c r="E27" i="7"/>
  <c r="D30" i="7"/>
  <c r="E29" i="7"/>
  <c r="E28" i="7"/>
  <c r="F34" i="12" l="1"/>
  <c r="E35" i="12"/>
  <c r="F33" i="11"/>
  <c r="E34" i="11"/>
  <c r="E30" i="7"/>
  <c r="D31" i="7"/>
  <c r="D3" i="7"/>
  <c r="F3" i="7" s="1"/>
  <c r="E3" i="7"/>
  <c r="G3" i="7" s="1"/>
  <c r="H3" i="7" s="1"/>
  <c r="I3" i="7" s="1"/>
  <c r="J3" i="7" s="1"/>
  <c r="K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D4" i="7"/>
  <c r="D5" i="7"/>
  <c r="D6" i="7"/>
  <c r="D7" i="7"/>
  <c r="E36" i="12" l="1"/>
  <c r="F35" i="12"/>
  <c r="F34" i="11"/>
  <c r="E35" i="11"/>
  <c r="E4" i="7"/>
  <c r="G4" i="7" s="1"/>
  <c r="H4" i="7" s="1"/>
  <c r="I4" i="7" s="1"/>
  <c r="J4" i="7" s="1"/>
  <c r="K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E5" i="7"/>
  <c r="G5" i="7" s="1"/>
  <c r="H5" i="7" s="1"/>
  <c r="I5" i="7" s="1"/>
  <c r="J5" i="7" s="1"/>
  <c r="K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F4" i="7"/>
  <c r="E31" i="7"/>
  <c r="D32" i="7"/>
  <c r="F7" i="7"/>
  <c r="E6" i="7"/>
  <c r="G6" i="7" s="1"/>
  <c r="H6" i="7" s="1"/>
  <c r="I6" i="7" s="1"/>
  <c r="J6" i="7" s="1"/>
  <c r="K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E7" i="7"/>
  <c r="G7" i="7" s="1"/>
  <c r="H7" i="7" s="1"/>
  <c r="I7" i="7" s="1"/>
  <c r="J7" i="7" s="1"/>
  <c r="K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F5" i="7"/>
  <c r="D8" i="7"/>
  <c r="F6" i="7"/>
  <c r="E37" i="12" l="1"/>
  <c r="F36" i="12"/>
  <c r="E36" i="11"/>
  <c r="F35" i="11"/>
  <c r="D33" i="7"/>
  <c r="E32" i="7"/>
  <c r="F37" i="12" l="1"/>
  <c r="E38" i="12"/>
  <c r="E37" i="11"/>
  <c r="F36" i="11"/>
  <c r="E33" i="7"/>
  <c r="D34" i="7"/>
  <c r="F38" i="12" l="1"/>
  <c r="E39" i="12"/>
  <c r="F37" i="11"/>
  <c r="E38" i="11"/>
  <c r="D35" i="7"/>
  <c r="E34" i="7"/>
  <c r="E40" i="12" l="1"/>
  <c r="F39" i="12"/>
  <c r="F38" i="11"/>
  <c r="E39" i="11"/>
  <c r="E35" i="7"/>
  <c r="D36" i="7"/>
  <c r="E41" i="12" l="1"/>
  <c r="F40" i="12"/>
  <c r="E40" i="11"/>
  <c r="F39" i="11"/>
  <c r="D37" i="7"/>
  <c r="E36" i="7"/>
  <c r="F41" i="12" l="1"/>
  <c r="E42" i="12"/>
  <c r="E41" i="11"/>
  <c r="F40" i="11"/>
  <c r="E37" i="7"/>
  <c r="D38" i="7"/>
  <c r="F42" i="12" l="1"/>
  <c r="E43" i="12"/>
  <c r="F41" i="11"/>
  <c r="E42" i="11"/>
  <c r="D39" i="7"/>
  <c r="E38" i="7"/>
  <c r="E44" i="12" l="1"/>
  <c r="F43" i="12"/>
  <c r="F42" i="11"/>
  <c r="E43" i="11"/>
  <c r="D40" i="7"/>
  <c r="E39" i="7"/>
  <c r="E45" i="12" l="1"/>
  <c r="F44" i="12"/>
  <c r="E44" i="11"/>
  <c r="F43" i="11"/>
  <c r="E40" i="7"/>
  <c r="D41" i="7"/>
  <c r="F45" i="12" l="1"/>
  <c r="E46" i="12"/>
  <c r="E45" i="11"/>
  <c r="F44" i="11"/>
  <c r="E41" i="7"/>
  <c r="D42" i="7"/>
  <c r="F46" i="12" l="1"/>
  <c r="E47" i="12"/>
  <c r="F45" i="11"/>
  <c r="E46" i="11"/>
  <c r="D43" i="7"/>
  <c r="E42" i="7"/>
  <c r="E48" i="12" l="1"/>
  <c r="F47" i="12"/>
  <c r="F46" i="11"/>
  <c r="E47" i="11"/>
  <c r="D44" i="7"/>
  <c r="E43" i="7"/>
  <c r="E49" i="12" l="1"/>
  <c r="F48" i="12"/>
  <c r="E48" i="11"/>
  <c r="F47" i="11"/>
  <c r="D45" i="7"/>
  <c r="E44" i="7"/>
  <c r="F49" i="12" l="1"/>
  <c r="E50" i="12"/>
  <c r="E49" i="11"/>
  <c r="F48" i="11"/>
  <c r="E45" i="7"/>
  <c r="D46" i="7"/>
  <c r="F50" i="12" l="1"/>
  <c r="E51" i="12"/>
  <c r="F49" i="11"/>
  <c r="E50" i="11"/>
  <c r="E46" i="7"/>
  <c r="D47" i="7"/>
  <c r="E52" i="12" l="1"/>
  <c r="F51" i="12"/>
  <c r="F50" i="11"/>
  <c r="E51" i="11"/>
  <c r="D48" i="7"/>
  <c r="E47" i="7"/>
  <c r="E53" i="12" l="1"/>
  <c r="F52" i="12"/>
  <c r="E52" i="11"/>
  <c r="F51" i="11"/>
  <c r="D49" i="7"/>
  <c r="E48" i="7"/>
  <c r="F53" i="12" l="1"/>
  <c r="E54" i="12"/>
  <c r="E53" i="11"/>
  <c r="F52" i="11"/>
  <c r="D50" i="7"/>
  <c r="E49" i="7"/>
  <c r="F54" i="12" l="1"/>
  <c r="E55" i="12"/>
  <c r="F53" i="11"/>
  <c r="E54" i="11"/>
  <c r="D51" i="7"/>
  <c r="E50" i="7"/>
  <c r="E56" i="12" l="1"/>
  <c r="F55" i="12"/>
  <c r="F54" i="11"/>
  <c r="E55" i="11"/>
  <c r="D52" i="7"/>
  <c r="E51" i="7"/>
  <c r="E57" i="12" l="1"/>
  <c r="F56" i="12"/>
  <c r="E56" i="11"/>
  <c r="F55" i="11"/>
  <c r="D53" i="7"/>
  <c r="E52" i="7"/>
  <c r="F57" i="12" l="1"/>
  <c r="E58" i="12"/>
  <c r="E57" i="11"/>
  <c r="F56" i="11"/>
  <c r="D54" i="7"/>
  <c r="E54" i="7" s="1"/>
  <c r="E53" i="7"/>
  <c r="F58" i="12" l="1"/>
  <c r="E59" i="12"/>
  <c r="F57" i="11"/>
  <c r="E58" i="11"/>
  <c r="D55" i="7"/>
  <c r="E60" i="12" l="1"/>
  <c r="F59" i="12"/>
  <c r="F58" i="11"/>
  <c r="E59" i="11"/>
  <c r="D56" i="7"/>
  <c r="E55" i="7"/>
  <c r="E61" i="12" l="1"/>
  <c r="F60" i="12"/>
  <c r="E60" i="11"/>
  <c r="F59" i="11"/>
  <c r="D57" i="7"/>
  <c r="E56" i="7"/>
  <c r="F61" i="12" l="1"/>
  <c r="E62" i="12"/>
  <c r="E61" i="11"/>
  <c r="F60" i="11"/>
  <c r="E57" i="7"/>
  <c r="D58" i="7"/>
  <c r="F62" i="12" l="1"/>
  <c r="F61" i="11"/>
  <c r="E62" i="11"/>
  <c r="E58" i="7"/>
  <c r="D59" i="7"/>
  <c r="F62" i="11" l="1"/>
  <c r="E63" i="11"/>
  <c r="E59" i="7"/>
  <c r="D60" i="7"/>
  <c r="E63" i="12" l="1"/>
  <c r="F63" i="12" s="1"/>
  <c r="E64" i="11"/>
  <c r="F63" i="11"/>
  <c r="D61" i="7"/>
  <c r="E60" i="7"/>
  <c r="E65" i="11" l="1"/>
  <c r="F65" i="11" s="1"/>
  <c r="F64" i="11"/>
  <c r="D62" i="7"/>
  <c r="E61" i="7"/>
  <c r="E62" i="7" l="1"/>
  <c r="D63" i="7"/>
  <c r="E63" i="7" l="1"/>
  <c r="D64" i="7"/>
  <c r="E64" i="7" l="1"/>
  <c r="D65" i="7"/>
  <c r="E65" i="7" s="1"/>
</calcChain>
</file>

<file path=xl/sharedStrings.xml><?xml version="1.0" encoding="utf-8"?>
<sst xmlns="http://schemas.openxmlformats.org/spreadsheetml/2006/main" count="659" uniqueCount="183">
  <si>
    <t>Cells in RED, are not valid</t>
  </si>
  <si>
    <t>C3 to C7 cells are user configurable; Do not touch other cells;</t>
  </si>
  <si>
    <t>Total</t>
  </si>
  <si>
    <t>P-5</t>
  </si>
  <si>
    <t>P-4</t>
  </si>
  <si>
    <t>P-3</t>
  </si>
  <si>
    <t>P-2</t>
  </si>
  <si>
    <t>P-1</t>
  </si>
  <si>
    <t>max</t>
  </si>
  <si>
    <t>Min</t>
  </si>
  <si>
    <t>Total ID required</t>
  </si>
  <si>
    <t>No. of Program</t>
  </si>
  <si>
    <t>No. of IDs used in each prog-sequence</t>
  </si>
  <si>
    <t>Group</t>
  </si>
  <si>
    <t>Range</t>
  </si>
  <si>
    <t>Columns 1 to 40 (G to AT) are the first Observation ID to be used in the program sequence for given range (i.e. no of IDs per program)</t>
  </si>
  <si>
    <t>Cal</t>
  </si>
  <si>
    <t>Science</t>
  </si>
  <si>
    <t>Start Address</t>
  </si>
  <si>
    <t>Type</t>
  </si>
  <si>
    <t>Bytes</t>
  </si>
  <si>
    <t>EEPROM (DEC)</t>
  </si>
  <si>
    <t>Size allocated</t>
  </si>
  <si>
    <t>Observation IDs</t>
  </si>
  <si>
    <t>(96,97,98,99)</t>
  </si>
  <si>
    <t>(9A,9B,9C,9D)</t>
  </si>
  <si>
    <t>(9E,9F,A0,A1)</t>
  </si>
  <si>
    <t>(A2,A3,A4,A5)</t>
  </si>
  <si>
    <t>Observation IDs reserved for debugging purpose</t>
  </si>
  <si>
    <t>F6</t>
  </si>
  <si>
    <t>FF</t>
  </si>
  <si>
    <t>F7</t>
  </si>
  <si>
    <t>F8</t>
  </si>
  <si>
    <t>F9</t>
  </si>
  <si>
    <t>FA</t>
  </si>
  <si>
    <t>FB</t>
  </si>
  <si>
    <t>FC</t>
  </si>
  <si>
    <t>FE</t>
  </si>
  <si>
    <t>Any</t>
  </si>
  <si>
    <t>(A6,A7,A8,A9)</t>
  </si>
  <si>
    <t>(AA,AB,AC,AD)</t>
  </si>
  <si>
    <t>(AE,AF,B0,B1)</t>
  </si>
  <si>
    <t>(B2,B3,B4,B5)</t>
  </si>
  <si>
    <t>(B6,B7,B8,B9)</t>
  </si>
  <si>
    <t>(BA,BB,BC,BD)</t>
  </si>
  <si>
    <t>(15,16)</t>
  </si>
  <si>
    <t>(17,18)</t>
  </si>
  <si>
    <t>for infinite loop</t>
  </si>
  <si>
    <t>long wait</t>
  </si>
  <si>
    <t>(00) and F6</t>
  </si>
  <si>
    <t>(01) and F7</t>
  </si>
  <si>
    <t>(02) and F7</t>
  </si>
  <si>
    <t>(03) and F7</t>
  </si>
  <si>
    <t>(04) and F7</t>
  </si>
  <si>
    <t>(05) and F7</t>
  </si>
  <si>
    <t>(06)</t>
  </si>
  <si>
    <t>(65,66,67) and F7</t>
  </si>
  <si>
    <t>(68,69,6A)</t>
  </si>
  <si>
    <t>(6B,6C,6D) and F7</t>
  </si>
  <si>
    <t>(6E,6F,70) and F7</t>
  </si>
  <si>
    <t>(71,72,73) and F7</t>
  </si>
  <si>
    <t>(74,75,76) and F7</t>
  </si>
  <si>
    <t>(77,78,79) and F7</t>
  </si>
  <si>
    <t>(7A,7B,7C) and F7</t>
  </si>
  <si>
    <t>(7D,7E,7F) and F7</t>
  </si>
  <si>
    <t>(80,81,82) and F7</t>
  </si>
  <si>
    <t>(83,84,85) and F7</t>
  </si>
  <si>
    <t>(86,87,88) and F7</t>
  </si>
  <si>
    <t>(07) and F7</t>
  </si>
  <si>
    <t>Spare1</t>
  </si>
  <si>
    <t>Spare2</t>
  </si>
  <si>
    <t>Spare3</t>
  </si>
  <si>
    <t>Spare4</t>
  </si>
  <si>
    <t>(08) and F7</t>
  </si>
  <si>
    <t>Spare5</t>
  </si>
  <si>
    <t>Ver.</t>
  </si>
  <si>
    <t>Frame types</t>
  </si>
  <si>
    <t>Values in Hex</t>
  </si>
  <si>
    <t>BIAS (door closed)</t>
  </si>
  <si>
    <t>0XF</t>
  </si>
  <si>
    <t>BIAS (door open)</t>
  </si>
  <si>
    <t>0XE</t>
  </si>
  <si>
    <t>DARK (door open)</t>
  </si>
  <si>
    <t>0XD</t>
  </si>
  <si>
    <t>DARK (door closed)</t>
  </si>
  <si>
    <t>0XC</t>
  </si>
  <si>
    <t>LED image (255nm)</t>
  </si>
  <si>
    <t>0XB</t>
  </si>
  <si>
    <t>LED image (355nm)</t>
  </si>
  <si>
    <t>0XA</t>
  </si>
  <si>
    <t>Engineering mode (not decided)</t>
  </si>
  <si>
    <t>0X9</t>
  </si>
  <si>
    <t>0X8</t>
  </si>
  <si>
    <t>0X7</t>
  </si>
  <si>
    <t>0X6</t>
  </si>
  <si>
    <t>Shutter calibration</t>
  </si>
  <si>
    <t>0X5</t>
  </si>
  <si>
    <t>Focus adjustment</t>
  </si>
  <si>
    <t>0X4</t>
  </si>
  <si>
    <t>OFF Pointing / Deep-sky</t>
  </si>
  <si>
    <t>0X3</t>
  </si>
  <si>
    <t>0X2</t>
  </si>
  <si>
    <t>Stellar calibration</t>
  </si>
  <si>
    <t>0X1</t>
  </si>
  <si>
    <t xml:space="preserve">NORMAL    </t>
  </si>
  <si>
    <t>0X0</t>
  </si>
  <si>
    <t>Spare6</t>
  </si>
  <si>
    <t>(09) and F7 (Use this for First program after power on to home FW</t>
  </si>
  <si>
    <t>Not part of EEPROM</t>
  </si>
  <si>
    <t>v9</t>
  </si>
  <si>
    <t>Seq. No.</t>
  </si>
  <si>
    <t>Sequence Name</t>
  </si>
  <si>
    <t>CheckSUM</t>
  </si>
  <si>
    <t>Boot_Code</t>
  </si>
  <si>
    <t>Gain_Offset_Cal</t>
  </si>
  <si>
    <t>LED_Calibration</t>
  </si>
  <si>
    <t>Stellar_Sirius</t>
  </si>
  <si>
    <t>Deep_Sky_Mode</t>
  </si>
  <si>
    <t>Focus_Adjust</t>
  </si>
  <si>
    <t>Shutter_Calibration</t>
  </si>
  <si>
    <t>Mg2_Ca2_ROI</t>
  </si>
  <si>
    <t>Cal_Dark_Bias</t>
  </si>
  <si>
    <t>All_Filter_FD_Cal</t>
  </si>
  <si>
    <t>Size (in bytes)</t>
  </si>
  <si>
    <t>Synoptic_4Output_100Gb</t>
  </si>
  <si>
    <t>** Information in this sheet shall not be applicable for all flare related activities (Detection / false trigger, etc)</t>
  </si>
  <si>
    <t>One Cycle Duration (hrs.)</t>
  </si>
  <si>
    <t>Initial Cal data Size (Gib)</t>
  </si>
  <si>
    <t>Initial Cal. Time (in hours)</t>
  </si>
  <si>
    <t>Data Size (in Gib) for One Cycle</t>
  </si>
  <si>
    <t>**Gib = bits/(1024^3)</t>
  </si>
  <si>
    <t>Time unit = Hours</t>
  </si>
  <si>
    <t>Calibration Modes</t>
  </si>
  <si>
    <t>Synoptic_4Output_94Gb</t>
  </si>
  <si>
    <t>Synoptic_2Output_99Gb</t>
  </si>
  <si>
    <t>Synoptic_2Output_92Gb</t>
  </si>
  <si>
    <t>Synoptic_1Output_72Gb</t>
  </si>
  <si>
    <t>Synoptic_1Output_60Gb</t>
  </si>
  <si>
    <t>Synoptic_99Gb_2K</t>
  </si>
  <si>
    <t>Synoptic_87Gb_2K</t>
  </si>
  <si>
    <t>Synoptic_84Gb_2K</t>
  </si>
  <si>
    <t>fail_safe_NB4_100Gb</t>
  </si>
  <si>
    <t>fail_safe_NB8_97Gb</t>
  </si>
  <si>
    <t>fail_safe_1400Exp_97Gb</t>
  </si>
  <si>
    <t>Full_Disk_Campaign_100Gb</t>
  </si>
  <si>
    <t>Irradiance_Mode_100Gb</t>
  </si>
  <si>
    <t>Mg2_Index_FD_100Gb</t>
  </si>
  <si>
    <t>Mg2_Index_ROI_25Gb</t>
  </si>
  <si>
    <t>Photos_FD_100Gb</t>
  </si>
  <si>
    <t>Photos_ROI_30Gb</t>
  </si>
  <si>
    <t>Single_Filter_FD_100Gb</t>
  </si>
  <si>
    <t>Single_Filter_ROI_36Gb</t>
  </si>
  <si>
    <t>Coupling_ROI_43Gb</t>
  </si>
  <si>
    <t>Rev_Gran_ROI_44Gb</t>
  </si>
  <si>
    <t>Mg2_Ca2_FD_100Gb</t>
  </si>
  <si>
    <t>No change required</t>
  </si>
  <si>
    <t>BIAS, DARK frames included</t>
  </si>
  <si>
    <t>Had no BIAS and Dark frames; New Ob-Id is required in BIAS loop</t>
  </si>
  <si>
    <t>Synoptic_4Output_100Gb     T</t>
  </si>
  <si>
    <t>Synoptic_4Output_94Gb        T</t>
  </si>
  <si>
    <t>Synoptic_2Output_99Gb        T</t>
  </si>
  <si>
    <t>Synoptic_2Output_92Gb        T</t>
  </si>
  <si>
    <t>Synoptic_1Output_72Gb        T</t>
  </si>
  <si>
    <t>Synoptic_1Output_60Gb         T</t>
  </si>
  <si>
    <t>Synoptic_99Gb_2K                    T</t>
  </si>
  <si>
    <t>Synoptic_87Gb_2K                    T</t>
  </si>
  <si>
    <t>Synoptic_84Gb_2K                    T</t>
  </si>
  <si>
    <t>fail_safe_NB4_100Gb               T</t>
  </si>
  <si>
    <t>fail_safe_1400Exp_97Gb          T</t>
  </si>
  <si>
    <t>fail_safe_NB8_97Gb                  T</t>
  </si>
  <si>
    <t>Full_Disk_Campaign_100Gb     T</t>
  </si>
  <si>
    <t>Irradiance_Mode_100Gb         T</t>
  </si>
  <si>
    <t>Mg2_Ca2_FD_100Gb                T</t>
  </si>
  <si>
    <t>Mg2_Index_FD_100Gb             T</t>
  </si>
  <si>
    <t>Photos_FD_100Gb                    T</t>
  </si>
  <si>
    <t>Single_Filter_FD_100Gb           T</t>
  </si>
  <si>
    <t>Mg2_Ca2_ROI                             T</t>
  </si>
  <si>
    <t>Mg2_Index_ROI_25Gb              T</t>
  </si>
  <si>
    <t>Photos_ROI_30Gb                      T</t>
  </si>
  <si>
    <t>Single_Filter_ROI_36Gb            T</t>
  </si>
  <si>
    <t>Coupling_ROI_43Gb                   T</t>
  </si>
  <si>
    <t>Rev_Gran_ROI_44Gb                  T</t>
  </si>
  <si>
    <t>New PS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</si>
</sst>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B0F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iberation Sans"/>
    </font>
    <font>
      <sz val="13"/>
      <color theme="1"/>
      <name val="Calibri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BBB59"/>
        <bgColor rgb="FF8EAADC"/>
      </patternFill>
    </fill>
    <fill>
      <patternFill patternType="solid">
        <fgColor rgb="FF4F81BD"/>
        <bgColor rgb="FF7F7F7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rgb="FFCCCCCC"/>
      </patternFill>
    </fill>
    <fill>
      <patternFill patternType="solid">
        <fgColor theme="3" tint="0.79998168889431442"/>
        <bgColor rgb="FFB7B7B7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2" fillId="3" borderId="0" applyBorder="0" applyProtection="0"/>
    <xf numFmtId="0" fontId="2" fillId="4" borderId="0" applyBorder="0" applyProtection="0"/>
    <xf numFmtId="0" fontId="10" fillId="0" borderId="0"/>
  </cellStyleXfs>
  <cellXfs count="15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0" fillId="7" borderId="3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</xf>
    <xf numFmtId="0" fontId="0" fillId="5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10" borderId="0" xfId="0" applyFill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 applyProtection="1">
      <alignment horizontal="center" vertical="center"/>
    </xf>
    <xf numFmtId="164" fontId="0" fillId="0" borderId="1" xfId="0" applyNumberFormat="1" applyBorder="1" applyAlignment="1" applyProtection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10" borderId="0" xfId="0" applyNumberFormat="1" applyFill="1" applyAlignment="1">
      <alignment horizontal="center" vertical="center" wrapText="1"/>
    </xf>
    <xf numFmtId="164" fontId="12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8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10" borderId="0" xfId="0" applyNumberFormat="1" applyFill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10" borderId="0" xfId="0" applyFill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8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7" borderId="1" xfId="0" applyNumberFormat="1" applyFill="1" applyBorder="1" applyAlignment="1" applyProtection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7" borderId="5" xfId="0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14" borderId="1" xfId="0" applyNumberForma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3" fillId="12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 vertical="top" wrapText="1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 wrapText="1"/>
    </xf>
    <xf numFmtId="0" fontId="1" fillId="10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6" fillId="0" borderId="5" xfId="0" applyFont="1" applyFill="1" applyBorder="1" applyAlignment="1" applyProtection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7" borderId="0" xfId="0" applyNumberFormat="1" applyFill="1" applyBorder="1" applyAlignment="1" applyProtection="1">
      <alignment horizontal="center" vertical="center"/>
    </xf>
  </cellXfs>
  <cellStyles count="4">
    <cellStyle name="Excel Built-in Accent1" xfId="2" xr:uid="{00000000-0005-0000-0000-000000000000}"/>
    <cellStyle name="Excel Built-in Accent3" xfId="1" xr:uid="{00000000-0005-0000-0000-000001000000}"/>
    <cellStyle name="Normal" xfId="0" builtinId="0"/>
    <cellStyle name="Normal 2" xfId="3" xr:uid="{00000000-0005-0000-0000-000003000000}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9"/>
  <sheetViews>
    <sheetView topLeftCell="A31" zoomScale="90" zoomScaleNormal="90" workbookViewId="0">
      <selection activeCell="E64" sqref="E64"/>
    </sheetView>
  </sheetViews>
  <sheetFormatPr defaultRowHeight="15"/>
  <cols>
    <col min="2" max="2" width="47.28515625" customWidth="1"/>
    <col min="3" max="3" width="13.28515625" hidden="1" customWidth="1"/>
    <col min="4" max="4" width="14.85546875" hidden="1" customWidth="1"/>
    <col min="5" max="5" width="15.28515625" customWidth="1"/>
    <col min="6" max="6" width="11" customWidth="1"/>
    <col min="7" max="7" width="14.140625" style="14" hidden="1" customWidth="1"/>
    <col min="8" max="8" width="4.7109375" style="14" hidden="1" customWidth="1"/>
    <col min="9" max="9" width="4.7109375" style="1" hidden="1" customWidth="1"/>
    <col min="10" max="10" width="4.7109375" style="14" hidden="1" customWidth="1"/>
    <col min="11" max="11" width="4.7109375" hidden="1" customWidth="1"/>
    <col min="12" max="12" width="13.85546875" customWidth="1"/>
    <col min="13" max="14" width="13.85546875" style="70" customWidth="1"/>
    <col min="15" max="15" width="13.85546875" style="80" customWidth="1"/>
    <col min="16" max="16" width="18.7109375" style="80" customWidth="1"/>
    <col min="17" max="17" width="9.28515625" customWidth="1"/>
    <col min="18" max="50" width="4.7109375" customWidth="1"/>
  </cols>
  <sheetData>
    <row r="1" spans="1:50" hidden="1">
      <c r="E1" s="126" t="s">
        <v>14</v>
      </c>
      <c r="F1" s="126"/>
      <c r="G1" s="132"/>
      <c r="H1" s="132"/>
      <c r="I1" s="132"/>
      <c r="J1" s="132"/>
      <c r="K1" s="132"/>
      <c r="L1" s="55"/>
      <c r="M1" s="66"/>
      <c r="N1" s="66"/>
      <c r="O1" s="76"/>
      <c r="P1" s="76"/>
    </row>
    <row r="2" spans="1:50" ht="63.75" hidden="1" customHeight="1">
      <c r="A2" s="11" t="s">
        <v>13</v>
      </c>
      <c r="B2" s="13" t="s">
        <v>12</v>
      </c>
      <c r="C2" s="12" t="s">
        <v>11</v>
      </c>
      <c r="D2" s="12" t="s">
        <v>10</v>
      </c>
      <c r="E2" s="11" t="s">
        <v>9</v>
      </c>
      <c r="F2" s="11" t="s">
        <v>8</v>
      </c>
      <c r="G2" s="19">
        <v>2</v>
      </c>
      <c r="H2" s="19">
        <v>3</v>
      </c>
      <c r="I2" s="11">
        <v>4</v>
      </c>
      <c r="J2" s="11">
        <v>5</v>
      </c>
      <c r="K2" s="11">
        <v>6</v>
      </c>
      <c r="L2" s="11"/>
      <c r="M2" s="67"/>
      <c r="N2" s="67"/>
      <c r="O2" s="77"/>
      <c r="P2" s="77"/>
      <c r="Q2" s="11">
        <v>1</v>
      </c>
      <c r="R2" s="11">
        <v>7</v>
      </c>
      <c r="S2" s="11">
        <v>9</v>
      </c>
      <c r="T2" s="11">
        <v>10</v>
      </c>
      <c r="U2" s="11">
        <v>11</v>
      </c>
      <c r="V2" s="11">
        <v>12</v>
      </c>
      <c r="W2" s="11">
        <v>13</v>
      </c>
      <c r="X2" s="11">
        <v>14</v>
      </c>
      <c r="Y2" s="11">
        <v>15</v>
      </c>
      <c r="Z2" s="11">
        <v>16</v>
      </c>
      <c r="AA2" s="11">
        <v>17</v>
      </c>
      <c r="AB2" s="11">
        <v>18</v>
      </c>
      <c r="AC2" s="11">
        <v>19</v>
      </c>
      <c r="AD2" s="11">
        <v>20</v>
      </c>
      <c r="AE2" s="11">
        <v>21</v>
      </c>
      <c r="AF2" s="11">
        <v>22</v>
      </c>
      <c r="AG2" s="11">
        <v>23</v>
      </c>
      <c r="AH2" s="11">
        <v>24</v>
      </c>
      <c r="AI2" s="11">
        <v>25</v>
      </c>
      <c r="AJ2" s="11">
        <v>26</v>
      </c>
      <c r="AK2" s="11">
        <v>27</v>
      </c>
      <c r="AL2" s="11">
        <v>28</v>
      </c>
      <c r="AM2" s="11">
        <v>29</v>
      </c>
      <c r="AN2" s="11">
        <v>30</v>
      </c>
      <c r="AO2" s="11">
        <v>31</v>
      </c>
      <c r="AP2" s="11">
        <v>32</v>
      </c>
      <c r="AQ2" s="11">
        <v>33</v>
      </c>
      <c r="AR2" s="11">
        <v>34</v>
      </c>
      <c r="AS2" s="11">
        <v>35</v>
      </c>
      <c r="AT2" s="11">
        <v>36</v>
      </c>
      <c r="AU2" s="11">
        <v>37</v>
      </c>
      <c r="AV2" s="11">
        <v>38</v>
      </c>
      <c r="AW2" s="11">
        <v>39</v>
      </c>
      <c r="AX2" s="11">
        <v>40</v>
      </c>
    </row>
    <row r="3" spans="1:50" ht="15.75" hidden="1">
      <c r="A3" s="10" t="s">
        <v>7</v>
      </c>
      <c r="B3" s="9">
        <v>1</v>
      </c>
      <c r="C3" s="8">
        <v>21</v>
      </c>
      <c r="D3" s="7">
        <f>(C3*B3)</f>
        <v>21</v>
      </c>
      <c r="E3" s="6" t="str">
        <f>DEC2HEX(0,2)</f>
        <v>00</v>
      </c>
      <c r="F3" s="6" t="str">
        <f>DEC2HEX(D3-1,2)</f>
        <v>14</v>
      </c>
      <c r="G3" s="39" t="e">
        <f>DEC2HEX(HEX2DEC(#REF!)+1,2)</f>
        <v>#REF!</v>
      </c>
      <c r="H3" s="39" t="e">
        <f t="shared" ref="H3:AX3" si="0">DEC2HEX(HEX2DEC(G3)+1,2)</f>
        <v>#REF!</v>
      </c>
      <c r="I3" s="38" t="e">
        <f t="shared" si="0"/>
        <v>#REF!</v>
      </c>
      <c r="J3" s="38" t="e">
        <f t="shared" si="0"/>
        <v>#REF!</v>
      </c>
      <c r="K3" s="38" t="e">
        <f t="shared" si="0"/>
        <v>#REF!</v>
      </c>
      <c r="L3" s="38"/>
      <c r="M3" s="68"/>
      <c r="N3" s="68"/>
      <c r="O3" s="78"/>
      <c r="P3" s="78"/>
      <c r="Q3" s="38">
        <f>L3</f>
        <v>0</v>
      </c>
      <c r="R3" s="38" t="e">
        <f>DEC2HEX(HEX2DEC(K3)+1,2)</f>
        <v>#REF!</v>
      </c>
      <c r="S3" s="38" t="e">
        <f>DEC2HEX(HEX2DEC(#REF!)+1,2)</f>
        <v>#REF!</v>
      </c>
      <c r="T3" s="5" t="e">
        <f t="shared" si="0"/>
        <v>#REF!</v>
      </c>
      <c r="U3" s="5" t="e">
        <f t="shared" si="0"/>
        <v>#REF!</v>
      </c>
      <c r="V3" s="5" t="e">
        <f t="shared" si="0"/>
        <v>#REF!</v>
      </c>
      <c r="W3" s="5" t="e">
        <f t="shared" si="0"/>
        <v>#REF!</v>
      </c>
      <c r="X3" s="5" t="e">
        <f t="shared" si="0"/>
        <v>#REF!</v>
      </c>
      <c r="Y3" s="5" t="e">
        <f t="shared" si="0"/>
        <v>#REF!</v>
      </c>
      <c r="Z3" s="5" t="e">
        <f t="shared" si="0"/>
        <v>#REF!</v>
      </c>
      <c r="AA3" s="5" t="e">
        <f t="shared" si="0"/>
        <v>#REF!</v>
      </c>
      <c r="AB3" s="5" t="e">
        <f t="shared" si="0"/>
        <v>#REF!</v>
      </c>
      <c r="AC3" s="5" t="e">
        <f t="shared" si="0"/>
        <v>#REF!</v>
      </c>
      <c r="AD3" s="5" t="e">
        <f t="shared" si="0"/>
        <v>#REF!</v>
      </c>
      <c r="AE3" s="5" t="e">
        <f t="shared" si="0"/>
        <v>#REF!</v>
      </c>
      <c r="AF3" s="5" t="e">
        <f t="shared" si="0"/>
        <v>#REF!</v>
      </c>
      <c r="AG3" s="5" t="e">
        <f t="shared" si="0"/>
        <v>#REF!</v>
      </c>
      <c r="AH3" s="5" t="e">
        <f t="shared" si="0"/>
        <v>#REF!</v>
      </c>
      <c r="AI3" s="5" t="e">
        <f t="shared" si="0"/>
        <v>#REF!</v>
      </c>
      <c r="AJ3" s="5" t="e">
        <f t="shared" si="0"/>
        <v>#REF!</v>
      </c>
      <c r="AK3" s="5" t="e">
        <f t="shared" si="0"/>
        <v>#REF!</v>
      </c>
      <c r="AL3" s="5" t="e">
        <f t="shared" si="0"/>
        <v>#REF!</v>
      </c>
      <c r="AM3" s="5" t="e">
        <f t="shared" si="0"/>
        <v>#REF!</v>
      </c>
      <c r="AN3" s="5" t="e">
        <f t="shared" si="0"/>
        <v>#REF!</v>
      </c>
      <c r="AO3" s="5" t="e">
        <f t="shared" si="0"/>
        <v>#REF!</v>
      </c>
      <c r="AP3" s="5" t="e">
        <f t="shared" si="0"/>
        <v>#REF!</v>
      </c>
      <c r="AQ3" s="5" t="e">
        <f t="shared" si="0"/>
        <v>#REF!</v>
      </c>
      <c r="AR3" s="5" t="e">
        <f t="shared" si="0"/>
        <v>#REF!</v>
      </c>
      <c r="AS3" s="5" t="e">
        <f t="shared" si="0"/>
        <v>#REF!</v>
      </c>
      <c r="AT3" s="5" t="e">
        <f t="shared" si="0"/>
        <v>#REF!</v>
      </c>
      <c r="AU3" s="5" t="e">
        <f t="shared" si="0"/>
        <v>#REF!</v>
      </c>
      <c r="AV3" s="5" t="e">
        <f t="shared" si="0"/>
        <v>#REF!</v>
      </c>
      <c r="AW3" s="5" t="e">
        <f t="shared" si="0"/>
        <v>#REF!</v>
      </c>
      <c r="AX3" s="5" t="e">
        <f t="shared" si="0"/>
        <v>#REF!</v>
      </c>
    </row>
    <row r="4" spans="1:50" ht="15.75" hidden="1">
      <c r="A4" s="10" t="s">
        <v>6</v>
      </c>
      <c r="B4" s="9">
        <v>2</v>
      </c>
      <c r="C4" s="8">
        <v>20</v>
      </c>
      <c r="D4" s="7">
        <f>(C4*B4)</f>
        <v>40</v>
      </c>
      <c r="E4" s="6" t="str">
        <f>DEC2HEX(D3,2)</f>
        <v>15</v>
      </c>
      <c r="F4" s="6" t="str">
        <f>DEC2HEX((D3+D4-1),2)</f>
        <v>3C</v>
      </c>
      <c r="G4" s="39" t="e">
        <f>DEC2HEX(HEX2DEC(#REF!)+2,2)</f>
        <v>#REF!</v>
      </c>
      <c r="H4" s="20" t="e">
        <f t="shared" ref="H4:AX4" si="1">DEC2HEX(HEX2DEC(G4)+2,2)</f>
        <v>#REF!</v>
      </c>
      <c r="I4" s="5" t="e">
        <f t="shared" si="1"/>
        <v>#REF!</v>
      </c>
      <c r="J4" s="5" t="e">
        <f t="shared" si="1"/>
        <v>#REF!</v>
      </c>
      <c r="K4" s="5" t="e">
        <f t="shared" si="1"/>
        <v>#REF!</v>
      </c>
      <c r="L4" s="5"/>
      <c r="M4" s="69"/>
      <c r="N4" s="69"/>
      <c r="O4" s="79"/>
      <c r="P4" s="79"/>
      <c r="Q4" s="38">
        <f>L4</f>
        <v>0</v>
      </c>
      <c r="R4" s="5" t="e">
        <f>DEC2HEX(HEX2DEC(K4)+2,2)</f>
        <v>#REF!</v>
      </c>
      <c r="S4" s="5" t="e">
        <f>DEC2HEX(HEX2DEC(#REF!)+2,2)</f>
        <v>#REF!</v>
      </c>
      <c r="T4" s="5" t="e">
        <f t="shared" si="1"/>
        <v>#REF!</v>
      </c>
      <c r="U4" s="5" t="e">
        <f t="shared" si="1"/>
        <v>#REF!</v>
      </c>
      <c r="V4" s="5" t="e">
        <f t="shared" si="1"/>
        <v>#REF!</v>
      </c>
      <c r="W4" s="5" t="e">
        <f t="shared" si="1"/>
        <v>#REF!</v>
      </c>
      <c r="X4" s="5" t="e">
        <f t="shared" si="1"/>
        <v>#REF!</v>
      </c>
      <c r="Y4" s="5" t="e">
        <f t="shared" si="1"/>
        <v>#REF!</v>
      </c>
      <c r="Z4" s="5" t="e">
        <f t="shared" si="1"/>
        <v>#REF!</v>
      </c>
      <c r="AA4" s="5" t="e">
        <f t="shared" si="1"/>
        <v>#REF!</v>
      </c>
      <c r="AB4" s="5" t="e">
        <f t="shared" si="1"/>
        <v>#REF!</v>
      </c>
      <c r="AC4" s="5" t="e">
        <f t="shared" si="1"/>
        <v>#REF!</v>
      </c>
      <c r="AD4" s="5" t="e">
        <f t="shared" si="1"/>
        <v>#REF!</v>
      </c>
      <c r="AE4" s="5" t="e">
        <f t="shared" si="1"/>
        <v>#REF!</v>
      </c>
      <c r="AF4" s="5" t="e">
        <f t="shared" si="1"/>
        <v>#REF!</v>
      </c>
      <c r="AG4" s="5" t="e">
        <f t="shared" si="1"/>
        <v>#REF!</v>
      </c>
      <c r="AH4" s="5" t="e">
        <f t="shared" si="1"/>
        <v>#REF!</v>
      </c>
      <c r="AI4" s="5" t="e">
        <f t="shared" si="1"/>
        <v>#REF!</v>
      </c>
      <c r="AJ4" s="5" t="e">
        <f t="shared" si="1"/>
        <v>#REF!</v>
      </c>
      <c r="AK4" s="5" t="e">
        <f t="shared" si="1"/>
        <v>#REF!</v>
      </c>
      <c r="AL4" s="5" t="e">
        <f t="shared" si="1"/>
        <v>#REF!</v>
      </c>
      <c r="AM4" s="5" t="e">
        <f t="shared" si="1"/>
        <v>#REF!</v>
      </c>
      <c r="AN4" s="5" t="e">
        <f t="shared" si="1"/>
        <v>#REF!</v>
      </c>
      <c r="AO4" s="5" t="e">
        <f t="shared" si="1"/>
        <v>#REF!</v>
      </c>
      <c r="AP4" s="5" t="e">
        <f t="shared" si="1"/>
        <v>#REF!</v>
      </c>
      <c r="AQ4" s="5" t="e">
        <f t="shared" si="1"/>
        <v>#REF!</v>
      </c>
      <c r="AR4" s="5" t="e">
        <f t="shared" si="1"/>
        <v>#REF!</v>
      </c>
      <c r="AS4" s="5" t="e">
        <f t="shared" si="1"/>
        <v>#REF!</v>
      </c>
      <c r="AT4" s="5" t="e">
        <f t="shared" si="1"/>
        <v>#REF!</v>
      </c>
      <c r="AU4" s="5" t="e">
        <f t="shared" si="1"/>
        <v>#REF!</v>
      </c>
      <c r="AV4" s="5" t="e">
        <f t="shared" si="1"/>
        <v>#REF!</v>
      </c>
      <c r="AW4" s="5" t="e">
        <f t="shared" si="1"/>
        <v>#REF!</v>
      </c>
      <c r="AX4" s="5" t="e">
        <f t="shared" si="1"/>
        <v>#REF!</v>
      </c>
    </row>
    <row r="5" spans="1:50" ht="15.75" hidden="1">
      <c r="A5" s="10" t="s">
        <v>5</v>
      </c>
      <c r="B5" s="9">
        <v>3</v>
      </c>
      <c r="C5" s="8">
        <v>25</v>
      </c>
      <c r="D5" s="7">
        <f>(C5*B5)</f>
        <v>75</v>
      </c>
      <c r="E5" s="6" t="str">
        <f>DEC2HEX((D3+D4),2)</f>
        <v>3D</v>
      </c>
      <c r="F5" s="6" t="str">
        <f>DEC2HEX((D3+D4+D5-1),2)</f>
        <v>87</v>
      </c>
      <c r="G5" s="39" t="e">
        <f>DEC2HEX(HEX2DEC(#REF!)+3,2)</f>
        <v>#REF!</v>
      </c>
      <c r="H5" s="39" t="e">
        <f t="shared" ref="H5:AX5" si="2">DEC2HEX(HEX2DEC(G5)+3,2)</f>
        <v>#REF!</v>
      </c>
      <c r="I5" s="38" t="e">
        <f t="shared" si="2"/>
        <v>#REF!</v>
      </c>
      <c r="J5" s="38" t="e">
        <f t="shared" si="2"/>
        <v>#REF!</v>
      </c>
      <c r="K5" s="38" t="e">
        <f t="shared" si="2"/>
        <v>#REF!</v>
      </c>
      <c r="L5" s="38"/>
      <c r="M5" s="68"/>
      <c r="N5" s="68"/>
      <c r="O5" s="78"/>
      <c r="P5" s="78"/>
      <c r="Q5" s="38">
        <f>L5</f>
        <v>0</v>
      </c>
      <c r="R5" s="38" t="e">
        <f>DEC2HEX(HEX2DEC(K5)+3,2)</f>
        <v>#REF!</v>
      </c>
      <c r="S5" s="38" t="e">
        <f>DEC2HEX(HEX2DEC(#REF!)+3,2)</f>
        <v>#REF!</v>
      </c>
      <c r="T5" s="38" t="e">
        <f t="shared" si="2"/>
        <v>#REF!</v>
      </c>
      <c r="U5" s="38" t="e">
        <f t="shared" si="2"/>
        <v>#REF!</v>
      </c>
      <c r="V5" s="38" t="e">
        <f t="shared" si="2"/>
        <v>#REF!</v>
      </c>
      <c r="W5" s="5" t="e">
        <f t="shared" si="2"/>
        <v>#REF!</v>
      </c>
      <c r="X5" s="5" t="e">
        <f t="shared" si="2"/>
        <v>#REF!</v>
      </c>
      <c r="Y5" s="5" t="e">
        <f t="shared" si="2"/>
        <v>#REF!</v>
      </c>
      <c r="Z5" s="5" t="e">
        <f t="shared" si="2"/>
        <v>#REF!</v>
      </c>
      <c r="AA5" s="5" t="e">
        <f t="shared" si="2"/>
        <v>#REF!</v>
      </c>
      <c r="AB5" s="5" t="e">
        <f t="shared" si="2"/>
        <v>#REF!</v>
      </c>
      <c r="AC5" s="5" t="e">
        <f t="shared" si="2"/>
        <v>#REF!</v>
      </c>
      <c r="AD5" s="5" t="e">
        <f t="shared" si="2"/>
        <v>#REF!</v>
      </c>
      <c r="AE5" s="5" t="e">
        <f t="shared" si="2"/>
        <v>#REF!</v>
      </c>
      <c r="AF5" s="5" t="e">
        <f t="shared" si="2"/>
        <v>#REF!</v>
      </c>
      <c r="AG5" s="5" t="e">
        <f t="shared" si="2"/>
        <v>#REF!</v>
      </c>
      <c r="AH5" s="5" t="e">
        <f t="shared" si="2"/>
        <v>#REF!</v>
      </c>
      <c r="AI5" s="5" t="e">
        <f t="shared" si="2"/>
        <v>#REF!</v>
      </c>
      <c r="AJ5" s="5" t="e">
        <f t="shared" si="2"/>
        <v>#REF!</v>
      </c>
      <c r="AK5" s="5" t="e">
        <f t="shared" si="2"/>
        <v>#REF!</v>
      </c>
      <c r="AL5" s="5" t="e">
        <f t="shared" si="2"/>
        <v>#REF!</v>
      </c>
      <c r="AM5" s="5" t="e">
        <f t="shared" si="2"/>
        <v>#REF!</v>
      </c>
      <c r="AN5" s="5" t="e">
        <f t="shared" si="2"/>
        <v>#REF!</v>
      </c>
      <c r="AO5" s="5" t="e">
        <f t="shared" si="2"/>
        <v>#REF!</v>
      </c>
      <c r="AP5" s="5" t="e">
        <f t="shared" si="2"/>
        <v>#REF!</v>
      </c>
      <c r="AQ5" s="5" t="e">
        <f t="shared" si="2"/>
        <v>#REF!</v>
      </c>
      <c r="AR5" s="5" t="e">
        <f t="shared" si="2"/>
        <v>#REF!</v>
      </c>
      <c r="AS5" s="5" t="e">
        <f t="shared" si="2"/>
        <v>#REF!</v>
      </c>
      <c r="AT5" s="5" t="e">
        <f t="shared" si="2"/>
        <v>#REF!</v>
      </c>
      <c r="AU5" s="5" t="e">
        <f t="shared" si="2"/>
        <v>#REF!</v>
      </c>
      <c r="AV5" s="5" t="e">
        <f t="shared" si="2"/>
        <v>#REF!</v>
      </c>
      <c r="AW5" s="5" t="e">
        <f t="shared" si="2"/>
        <v>#REF!</v>
      </c>
      <c r="AX5" s="5" t="e">
        <f t="shared" si="2"/>
        <v>#REF!</v>
      </c>
    </row>
    <row r="6" spans="1:50" ht="15.75" hidden="1">
      <c r="A6" s="10" t="s">
        <v>4</v>
      </c>
      <c r="B6" s="9">
        <v>4</v>
      </c>
      <c r="C6" s="8">
        <v>20</v>
      </c>
      <c r="D6" s="7">
        <f>(C6*B6)</f>
        <v>80</v>
      </c>
      <c r="E6" s="6" t="str">
        <f>DEC2HEX((D3+D4+D5),2)</f>
        <v>88</v>
      </c>
      <c r="F6" s="6" t="str">
        <f>DEC2HEX((D3+D4+D5+D6-1),2)</f>
        <v>D7</v>
      </c>
      <c r="G6" s="39" t="e">
        <f>IF(DEC2HEX(HEX2DEC(#REF!)+4,3)&gt;DEC2HEX(255,3),DEC2HEX(0,2),DEC2HEX(HEX2DEC(#REF!)+4,2))</f>
        <v>#REF!</v>
      </c>
      <c r="H6" s="39" t="e">
        <f t="shared" ref="H6:AX6" si="3">IF(DEC2HEX(HEX2DEC(G6)+4,3)&gt;DEC2HEX(255,3),DEC2HEX(0,2),DEC2HEX(HEX2DEC(G6)+4,2))</f>
        <v>#REF!</v>
      </c>
      <c r="I6" s="38" t="e">
        <f t="shared" si="3"/>
        <v>#REF!</v>
      </c>
      <c r="J6" s="38" t="e">
        <f t="shared" si="3"/>
        <v>#REF!</v>
      </c>
      <c r="K6" s="38" t="e">
        <f t="shared" si="3"/>
        <v>#REF!</v>
      </c>
      <c r="L6" s="38"/>
      <c r="M6" s="68"/>
      <c r="N6" s="68"/>
      <c r="O6" s="78"/>
      <c r="P6" s="78"/>
      <c r="Q6" s="5">
        <f>L6</f>
        <v>0</v>
      </c>
      <c r="R6" s="38" t="e">
        <f>IF(DEC2HEX(HEX2DEC(K6)+4,3)&gt;DEC2HEX(255,3),DEC2HEX(0,2),DEC2HEX(HEX2DEC(K6)+4,2))</f>
        <v>#REF!</v>
      </c>
      <c r="S6" s="38" t="e">
        <f>IF(DEC2HEX(HEX2DEC(#REF!)+4,3)&gt;DEC2HEX(255,3),DEC2HEX(0,2),DEC2HEX(HEX2DEC(#REF!)+4,2))</f>
        <v>#REF!</v>
      </c>
      <c r="T6" s="38" t="e">
        <f t="shared" si="3"/>
        <v>#REF!</v>
      </c>
      <c r="U6" s="38" t="e">
        <f t="shared" si="3"/>
        <v>#REF!</v>
      </c>
      <c r="V6" s="5" t="e">
        <f t="shared" si="3"/>
        <v>#REF!</v>
      </c>
      <c r="W6" s="5" t="e">
        <f t="shared" si="3"/>
        <v>#REF!</v>
      </c>
      <c r="X6" s="5" t="e">
        <f t="shared" si="3"/>
        <v>#REF!</v>
      </c>
      <c r="Y6" s="5" t="e">
        <f t="shared" si="3"/>
        <v>#REF!</v>
      </c>
      <c r="Z6" s="5" t="e">
        <f t="shared" si="3"/>
        <v>#REF!</v>
      </c>
      <c r="AA6" s="5" t="e">
        <f t="shared" si="3"/>
        <v>#REF!</v>
      </c>
      <c r="AB6" s="5" t="e">
        <f t="shared" si="3"/>
        <v>#REF!</v>
      </c>
      <c r="AC6" s="5" t="e">
        <f t="shared" si="3"/>
        <v>#REF!</v>
      </c>
      <c r="AD6" s="5" t="e">
        <f t="shared" si="3"/>
        <v>#REF!</v>
      </c>
      <c r="AE6" s="5" t="e">
        <f t="shared" si="3"/>
        <v>#REF!</v>
      </c>
      <c r="AF6" s="5" t="e">
        <f t="shared" si="3"/>
        <v>#REF!</v>
      </c>
      <c r="AG6" s="5" t="e">
        <f t="shared" si="3"/>
        <v>#REF!</v>
      </c>
      <c r="AH6" s="5" t="e">
        <f t="shared" si="3"/>
        <v>#REF!</v>
      </c>
      <c r="AI6" s="5" t="e">
        <f t="shared" si="3"/>
        <v>#REF!</v>
      </c>
      <c r="AJ6" s="5" t="e">
        <f t="shared" si="3"/>
        <v>#REF!</v>
      </c>
      <c r="AK6" s="5" t="e">
        <f t="shared" si="3"/>
        <v>#REF!</v>
      </c>
      <c r="AL6" s="5" t="e">
        <f t="shared" si="3"/>
        <v>#REF!</v>
      </c>
      <c r="AM6" s="5" t="e">
        <f t="shared" si="3"/>
        <v>#REF!</v>
      </c>
      <c r="AN6" s="5" t="e">
        <f t="shared" si="3"/>
        <v>#REF!</v>
      </c>
      <c r="AO6" s="5" t="e">
        <f t="shared" si="3"/>
        <v>#REF!</v>
      </c>
      <c r="AP6" s="5" t="e">
        <f t="shared" si="3"/>
        <v>#REF!</v>
      </c>
      <c r="AQ6" s="5" t="e">
        <f t="shared" si="3"/>
        <v>#REF!</v>
      </c>
      <c r="AR6" s="5" t="e">
        <f t="shared" si="3"/>
        <v>#REF!</v>
      </c>
      <c r="AS6" s="5" t="e">
        <f t="shared" si="3"/>
        <v>#REF!</v>
      </c>
      <c r="AT6" s="5" t="e">
        <f t="shared" si="3"/>
        <v>#REF!</v>
      </c>
      <c r="AU6" s="5" t="e">
        <f t="shared" si="3"/>
        <v>#REF!</v>
      </c>
      <c r="AV6" s="5" t="e">
        <f t="shared" si="3"/>
        <v>#REF!</v>
      </c>
      <c r="AW6" s="5" t="e">
        <f t="shared" si="3"/>
        <v>#REF!</v>
      </c>
      <c r="AX6" s="5" t="e">
        <f t="shared" si="3"/>
        <v>#REF!</v>
      </c>
    </row>
    <row r="7" spans="1:50" ht="15.75" hidden="1">
      <c r="A7" s="10" t="s">
        <v>3</v>
      </c>
      <c r="B7" s="9">
        <v>5</v>
      </c>
      <c r="C7" s="8">
        <v>6</v>
      </c>
      <c r="D7" s="7">
        <f>(C7*B7)</f>
        <v>30</v>
      </c>
      <c r="E7" s="6" t="str">
        <f>DEC2HEX((D3+D4+D5+D6),2)</f>
        <v>D8</v>
      </c>
      <c r="F7" s="6" t="str">
        <f>DEC2HEX((D3+D4+D5+D6+D7-1),2)</f>
        <v>F5</v>
      </c>
      <c r="G7" s="20" t="e">
        <f>IF(DEC2HEX(HEX2DEC(#REF!)+5,3)&gt;DEC2HEX(255,3),DEC2HEX(0,2),DEC2HEX(HEX2DEC(#REF!)+5,2))</f>
        <v>#REF!</v>
      </c>
      <c r="H7" s="20" t="e">
        <f t="shared" ref="H7:AX7" si="4">IF(DEC2HEX(HEX2DEC(G7)+5,3)&gt;DEC2HEX(255,3),DEC2HEX(0,2),DEC2HEX(HEX2DEC(G7)+5,2))</f>
        <v>#REF!</v>
      </c>
      <c r="I7" s="5" t="e">
        <f t="shared" si="4"/>
        <v>#REF!</v>
      </c>
      <c r="J7" s="5" t="e">
        <f t="shared" si="4"/>
        <v>#REF!</v>
      </c>
      <c r="K7" s="5" t="e">
        <f t="shared" si="4"/>
        <v>#REF!</v>
      </c>
      <c r="L7" s="5"/>
      <c r="M7" s="69"/>
      <c r="N7" s="69"/>
      <c r="O7" s="79"/>
      <c r="P7" s="79"/>
      <c r="Q7" s="5">
        <f>L7</f>
        <v>0</v>
      </c>
      <c r="R7" s="5" t="e">
        <f>IF(DEC2HEX(HEX2DEC(K7)+5,3)&gt;DEC2HEX(255,3),DEC2HEX(0,2),DEC2HEX(HEX2DEC(K7)+5,2))</f>
        <v>#REF!</v>
      </c>
      <c r="S7" s="5" t="e">
        <f>IF(DEC2HEX(HEX2DEC(#REF!)+5,3)&gt;DEC2HEX(255,3),DEC2HEX(0,2),DEC2HEX(HEX2DEC(#REF!)+5,2))</f>
        <v>#REF!</v>
      </c>
      <c r="T7" s="5" t="e">
        <f t="shared" si="4"/>
        <v>#REF!</v>
      </c>
      <c r="U7" s="5" t="e">
        <f t="shared" si="4"/>
        <v>#REF!</v>
      </c>
      <c r="V7" s="5" t="e">
        <f t="shared" si="4"/>
        <v>#REF!</v>
      </c>
      <c r="W7" s="5" t="e">
        <f t="shared" si="4"/>
        <v>#REF!</v>
      </c>
      <c r="X7" s="5" t="e">
        <f t="shared" si="4"/>
        <v>#REF!</v>
      </c>
      <c r="Y7" s="5" t="e">
        <f t="shared" si="4"/>
        <v>#REF!</v>
      </c>
      <c r="Z7" s="5" t="e">
        <f t="shared" si="4"/>
        <v>#REF!</v>
      </c>
      <c r="AA7" s="5" t="e">
        <f t="shared" si="4"/>
        <v>#REF!</v>
      </c>
      <c r="AB7" s="5" t="e">
        <f t="shared" si="4"/>
        <v>#REF!</v>
      </c>
      <c r="AC7" s="5" t="e">
        <f t="shared" si="4"/>
        <v>#REF!</v>
      </c>
      <c r="AD7" s="5" t="e">
        <f t="shared" si="4"/>
        <v>#REF!</v>
      </c>
      <c r="AE7" s="5" t="e">
        <f t="shared" si="4"/>
        <v>#REF!</v>
      </c>
      <c r="AF7" s="5" t="e">
        <f t="shared" si="4"/>
        <v>#REF!</v>
      </c>
      <c r="AG7" s="5" t="e">
        <f t="shared" si="4"/>
        <v>#REF!</v>
      </c>
      <c r="AH7" s="5" t="e">
        <f t="shared" si="4"/>
        <v>#REF!</v>
      </c>
      <c r="AI7" s="5" t="e">
        <f t="shared" si="4"/>
        <v>#REF!</v>
      </c>
      <c r="AJ7" s="5" t="e">
        <f t="shared" si="4"/>
        <v>#REF!</v>
      </c>
      <c r="AK7" s="5" t="e">
        <f t="shared" si="4"/>
        <v>#REF!</v>
      </c>
      <c r="AL7" s="5" t="e">
        <f t="shared" si="4"/>
        <v>#REF!</v>
      </c>
      <c r="AM7" s="5" t="e">
        <f t="shared" si="4"/>
        <v>#REF!</v>
      </c>
      <c r="AN7" s="5" t="e">
        <f t="shared" si="4"/>
        <v>#REF!</v>
      </c>
      <c r="AO7" s="5" t="e">
        <f t="shared" si="4"/>
        <v>#REF!</v>
      </c>
      <c r="AP7" s="5" t="e">
        <f t="shared" si="4"/>
        <v>#REF!</v>
      </c>
      <c r="AQ7" s="5" t="e">
        <f t="shared" si="4"/>
        <v>#REF!</v>
      </c>
      <c r="AR7" s="5" t="e">
        <f t="shared" si="4"/>
        <v>#REF!</v>
      </c>
      <c r="AS7" s="5" t="e">
        <f t="shared" si="4"/>
        <v>#REF!</v>
      </c>
      <c r="AT7" s="5" t="e">
        <f t="shared" si="4"/>
        <v>#REF!</v>
      </c>
      <c r="AU7" s="5" t="e">
        <f t="shared" si="4"/>
        <v>#REF!</v>
      </c>
      <c r="AV7" s="5" t="e">
        <f t="shared" si="4"/>
        <v>#REF!</v>
      </c>
      <c r="AW7" s="5" t="e">
        <f t="shared" si="4"/>
        <v>#REF!</v>
      </c>
      <c r="AX7" s="5" t="e">
        <f t="shared" si="4"/>
        <v>#REF!</v>
      </c>
    </row>
    <row r="8" spans="1:50" ht="15.75" hidden="1">
      <c r="B8" s="3"/>
      <c r="C8" s="4" t="s">
        <v>2</v>
      </c>
      <c r="D8" s="4">
        <f>SUM(D3:D7)</f>
        <v>246</v>
      </c>
    </row>
    <row r="9" spans="1:50" ht="15.75" hidden="1">
      <c r="B9" s="3"/>
    </row>
    <row r="10" spans="1:50" ht="15.75" hidden="1">
      <c r="B10" s="3" t="s">
        <v>28</v>
      </c>
      <c r="C10" s="22" t="s">
        <v>38</v>
      </c>
      <c r="D10" s="22">
        <v>10</v>
      </c>
      <c r="E10" s="22" t="s">
        <v>29</v>
      </c>
      <c r="F10" s="22" t="s">
        <v>30</v>
      </c>
      <c r="G10" s="28" t="s">
        <v>31</v>
      </c>
      <c r="H10" t="s">
        <v>32</v>
      </c>
      <c r="I10" t="s">
        <v>33</v>
      </c>
      <c r="J10" t="s">
        <v>34</v>
      </c>
      <c r="K10" t="s">
        <v>35</v>
      </c>
      <c r="Q10" s="25" t="s">
        <v>29</v>
      </c>
      <c r="R10" t="s">
        <v>36</v>
      </c>
      <c r="S10" t="s">
        <v>37</v>
      </c>
      <c r="T10" t="s">
        <v>30</v>
      </c>
    </row>
    <row r="11" spans="1:50" ht="15.75" hidden="1">
      <c r="B11" s="3"/>
      <c r="G11" s="29" t="s">
        <v>47</v>
      </c>
      <c r="I11" s="22"/>
      <c r="Q11" s="26" t="s">
        <v>48</v>
      </c>
    </row>
    <row r="12" spans="1:50" hidden="1">
      <c r="B12" s="127" t="s">
        <v>1</v>
      </c>
      <c r="C12" s="127"/>
      <c r="D12" s="127"/>
      <c r="E12" s="127"/>
      <c r="F12" s="127"/>
      <c r="G12" s="127"/>
      <c r="H12" s="127"/>
    </row>
    <row r="13" spans="1:50" ht="31.5" hidden="1" customHeight="1">
      <c r="B13" s="128" t="s">
        <v>15</v>
      </c>
      <c r="C13" s="128"/>
      <c r="D13" s="128"/>
      <c r="E13" s="128"/>
      <c r="F13" s="128"/>
      <c r="G13" s="128"/>
      <c r="H13" s="128"/>
    </row>
    <row r="14" spans="1:50" hidden="1">
      <c r="B14" s="127" t="s">
        <v>0</v>
      </c>
      <c r="C14" s="127"/>
      <c r="D14" s="127"/>
      <c r="E14" s="127"/>
      <c r="F14" s="127"/>
      <c r="G14" s="127"/>
      <c r="H14" s="127"/>
    </row>
    <row r="15" spans="1:50" hidden="1"/>
    <row r="16" spans="1:50">
      <c r="G16" s="133"/>
      <c r="H16" s="133"/>
      <c r="I16" s="133"/>
      <c r="J16" s="133"/>
      <c r="K16" s="133"/>
      <c r="L16" s="51"/>
      <c r="M16" s="71"/>
      <c r="N16" s="71"/>
      <c r="O16" s="81"/>
      <c r="P16" s="81"/>
    </row>
    <row r="17" spans="1:18" ht="34.9" customHeight="1">
      <c r="B17" s="134" t="s">
        <v>125</v>
      </c>
      <c r="G17" s="58"/>
      <c r="H17" s="58"/>
      <c r="I17" s="58"/>
      <c r="J17" s="58"/>
      <c r="K17" s="58"/>
      <c r="L17" s="116" t="s">
        <v>131</v>
      </c>
      <c r="M17" s="116"/>
      <c r="N17" s="116"/>
      <c r="O17" s="81"/>
      <c r="P17" s="81"/>
    </row>
    <row r="18" spans="1:18" ht="17.25">
      <c r="B18" s="134"/>
      <c r="G18" s="58"/>
      <c r="H18" s="58"/>
      <c r="I18" s="58"/>
      <c r="J18" s="58"/>
      <c r="K18" s="58"/>
      <c r="L18" s="117" t="s">
        <v>130</v>
      </c>
      <c r="M18" s="117"/>
      <c r="N18" s="117"/>
      <c r="O18" s="81"/>
      <c r="P18" s="81"/>
    </row>
    <row r="19" spans="1:18">
      <c r="A19" s="1"/>
      <c r="B19" s="14"/>
      <c r="C19" s="1"/>
      <c r="D19" s="1"/>
      <c r="E19" s="1"/>
      <c r="F19" s="1"/>
      <c r="G19" s="132"/>
      <c r="H19" s="132"/>
      <c r="I19" s="132"/>
      <c r="J19" s="132"/>
      <c r="K19" s="132"/>
      <c r="L19" s="55"/>
      <c r="M19" s="66"/>
      <c r="N19" s="66"/>
      <c r="O19" s="76"/>
      <c r="P19" s="76"/>
      <c r="Q19" s="22"/>
      <c r="R19" t="s">
        <v>75</v>
      </c>
    </row>
    <row r="20" spans="1:18">
      <c r="A20" s="22"/>
      <c r="B20" s="58"/>
      <c r="C20" s="22"/>
      <c r="D20" s="22"/>
      <c r="E20" s="22"/>
      <c r="F20" s="22"/>
      <c r="G20" s="57"/>
      <c r="H20" s="57"/>
      <c r="I20" s="57"/>
      <c r="J20" s="57"/>
      <c r="K20" s="57"/>
      <c r="L20" s="55"/>
      <c r="M20" s="66"/>
      <c r="N20" s="66"/>
      <c r="O20" s="76"/>
      <c r="P20" s="76"/>
      <c r="Q20" s="22"/>
    </row>
    <row r="21" spans="1:18">
      <c r="A21" s="22"/>
      <c r="B21" s="58"/>
      <c r="C21" s="22"/>
      <c r="D21" s="22"/>
      <c r="E21" s="22"/>
      <c r="F21" s="22"/>
      <c r="G21" s="57"/>
      <c r="H21" s="57"/>
      <c r="I21" s="57"/>
      <c r="J21" s="57"/>
      <c r="K21" s="57"/>
      <c r="L21" s="55"/>
      <c r="M21" s="66"/>
      <c r="N21" s="66"/>
      <c r="O21" s="76"/>
      <c r="P21" s="76"/>
      <c r="Q21" s="22"/>
    </row>
    <row r="22" spans="1:18">
      <c r="A22" s="22"/>
      <c r="B22" s="58"/>
      <c r="C22" s="22"/>
      <c r="D22" s="22"/>
      <c r="E22" s="22"/>
      <c r="F22" s="22"/>
      <c r="G22" s="57"/>
      <c r="H22" s="57"/>
      <c r="I22" s="57"/>
      <c r="J22" s="57"/>
      <c r="K22" s="57"/>
      <c r="L22" s="55"/>
      <c r="M22" s="118" t="s">
        <v>132</v>
      </c>
      <c r="N22" s="118"/>
      <c r="O22" s="76"/>
      <c r="P22" s="76"/>
      <c r="Q22" s="22"/>
    </row>
    <row r="23" spans="1:18">
      <c r="A23" s="22"/>
      <c r="B23" s="58"/>
      <c r="C23" s="22"/>
      <c r="D23" s="22"/>
      <c r="E23" s="22"/>
      <c r="F23" s="22"/>
      <c r="G23" s="57"/>
      <c r="H23" s="57"/>
      <c r="I23" s="57"/>
      <c r="J23" s="57"/>
      <c r="K23" s="57"/>
      <c r="L23" s="55"/>
      <c r="M23" s="66"/>
      <c r="N23" s="66"/>
      <c r="O23" s="76"/>
      <c r="P23" s="76"/>
      <c r="Q23" s="22"/>
    </row>
    <row r="24" spans="1:18">
      <c r="A24" s="136" t="s">
        <v>110</v>
      </c>
      <c r="B24" s="138" t="s">
        <v>111</v>
      </c>
      <c r="C24" s="21" t="s">
        <v>22</v>
      </c>
      <c r="D24" s="21" t="s">
        <v>18</v>
      </c>
      <c r="E24" s="136" t="s">
        <v>18</v>
      </c>
      <c r="F24" s="136" t="s">
        <v>123</v>
      </c>
      <c r="G24" s="124" t="s">
        <v>23</v>
      </c>
      <c r="H24" s="124"/>
      <c r="I24" s="124"/>
      <c r="J24" s="124"/>
      <c r="K24" s="124"/>
      <c r="L24" s="140" t="s">
        <v>112</v>
      </c>
      <c r="M24" s="114" t="s">
        <v>128</v>
      </c>
      <c r="N24" s="114" t="s">
        <v>127</v>
      </c>
      <c r="O24" s="119" t="s">
        <v>126</v>
      </c>
      <c r="P24" s="119" t="s">
        <v>129</v>
      </c>
      <c r="Q24" s="45" t="s">
        <v>19</v>
      </c>
      <c r="R24" s="56"/>
    </row>
    <row r="25" spans="1:18">
      <c r="A25" s="137"/>
      <c r="B25" s="139"/>
      <c r="C25" s="21" t="s">
        <v>20</v>
      </c>
      <c r="D25" s="21" t="s">
        <v>21</v>
      </c>
      <c r="E25" s="137"/>
      <c r="F25" s="137"/>
      <c r="G25" s="129"/>
      <c r="H25" s="130"/>
      <c r="I25" s="130"/>
      <c r="J25" s="130"/>
      <c r="K25" s="131"/>
      <c r="L25" s="140"/>
      <c r="M25" s="115"/>
      <c r="N25" s="115"/>
      <c r="O25" s="120"/>
      <c r="P25" s="120"/>
      <c r="Q25" s="45"/>
      <c r="R25" s="56"/>
    </row>
    <row r="26" spans="1:18" ht="17.25">
      <c r="A26" s="18">
        <f>A25+1</f>
        <v>1</v>
      </c>
      <c r="B26" s="33" t="s">
        <v>113</v>
      </c>
      <c r="C26" s="21">
        <v>256</v>
      </c>
      <c r="D26" s="21">
        <v>32768</v>
      </c>
      <c r="E26" s="46" t="str">
        <f t="shared" ref="E26:E65" si="5">DEC2HEX(D26)</f>
        <v>8000</v>
      </c>
      <c r="F26" s="21">
        <v>243</v>
      </c>
      <c r="G26" s="125" t="s">
        <v>49</v>
      </c>
      <c r="H26" s="125"/>
      <c r="I26" s="125"/>
      <c r="J26" s="125"/>
      <c r="K26" s="125"/>
      <c r="L26" s="52"/>
      <c r="M26" s="84">
        <v>1.70136111111113</v>
      </c>
      <c r="N26" s="72">
        <v>16.921494007110599</v>
      </c>
      <c r="O26" s="84">
        <v>0</v>
      </c>
      <c r="P26" s="84">
        <v>0</v>
      </c>
      <c r="Q26" s="45" t="s">
        <v>16</v>
      </c>
      <c r="R26" s="56" t="s">
        <v>109</v>
      </c>
    </row>
    <row r="27" spans="1:18" ht="17.25">
      <c r="A27" s="18">
        <f>A26+1</f>
        <v>2</v>
      </c>
      <c r="B27" s="33" t="s">
        <v>114</v>
      </c>
      <c r="C27" s="21">
        <v>128</v>
      </c>
      <c r="D27" s="21">
        <f t="shared" ref="D27:D36" si="6">D26 + C26</f>
        <v>33024</v>
      </c>
      <c r="E27" s="46" t="str">
        <f t="shared" si="5"/>
        <v>8100</v>
      </c>
      <c r="F27" s="21">
        <v>110</v>
      </c>
      <c r="G27" s="122" t="s">
        <v>54</v>
      </c>
      <c r="H27" s="122"/>
      <c r="I27" s="122"/>
      <c r="J27" s="122"/>
      <c r="K27" s="122"/>
      <c r="L27" s="53"/>
      <c r="M27" s="84">
        <v>7.5839444444444501E-2</v>
      </c>
      <c r="N27" s="84">
        <v>1.56198406219482</v>
      </c>
      <c r="O27" s="84">
        <v>0</v>
      </c>
      <c r="P27" s="84">
        <v>0</v>
      </c>
      <c r="Q27" s="45" t="s">
        <v>16</v>
      </c>
      <c r="R27" s="56" t="s">
        <v>109</v>
      </c>
    </row>
    <row r="28" spans="1:18" ht="17.25">
      <c r="A28" s="18">
        <f>A27+1</f>
        <v>3</v>
      </c>
      <c r="B28" s="33" t="s">
        <v>115</v>
      </c>
      <c r="C28" s="21">
        <v>256</v>
      </c>
      <c r="D28" s="21">
        <f t="shared" si="6"/>
        <v>33152</v>
      </c>
      <c r="E28" s="46" t="str">
        <f t="shared" si="5"/>
        <v>8180</v>
      </c>
      <c r="F28" s="21">
        <v>208</v>
      </c>
      <c r="G28" s="122" t="s">
        <v>50</v>
      </c>
      <c r="H28" s="122"/>
      <c r="I28" s="122"/>
      <c r="J28" s="122"/>
      <c r="K28" s="122"/>
      <c r="L28" s="53"/>
      <c r="M28" s="84">
        <v>0.12533361111111099</v>
      </c>
      <c r="N28" s="75">
        <v>2.6033067703247101</v>
      </c>
      <c r="O28" s="84">
        <v>0</v>
      </c>
      <c r="P28" s="84">
        <v>0</v>
      </c>
      <c r="Q28" s="45" t="s">
        <v>16</v>
      </c>
      <c r="R28" s="56" t="s">
        <v>109</v>
      </c>
    </row>
    <row r="29" spans="1:18" ht="17.25">
      <c r="A29" s="18">
        <f>A28+1</f>
        <v>4</v>
      </c>
      <c r="B29" s="33" t="s">
        <v>116</v>
      </c>
      <c r="C29" s="21">
        <v>512</v>
      </c>
      <c r="D29" s="21">
        <f t="shared" si="6"/>
        <v>33408</v>
      </c>
      <c r="E29" s="46" t="str">
        <f t="shared" si="5"/>
        <v>8280</v>
      </c>
      <c r="F29" s="21">
        <v>239</v>
      </c>
      <c r="G29" s="122" t="s">
        <v>53</v>
      </c>
      <c r="H29" s="122"/>
      <c r="I29" s="122"/>
      <c r="J29" s="122"/>
      <c r="K29" s="122"/>
      <c r="L29" s="53"/>
      <c r="M29" s="84">
        <v>2.2915847222222299</v>
      </c>
      <c r="N29" s="84">
        <v>4.0351254940033003</v>
      </c>
      <c r="O29" s="84">
        <v>0</v>
      </c>
      <c r="P29" s="84">
        <v>0</v>
      </c>
      <c r="Q29" s="45" t="s">
        <v>16</v>
      </c>
      <c r="R29" s="56" t="s">
        <v>109</v>
      </c>
    </row>
    <row r="30" spans="1:18" ht="15" customHeight="1">
      <c r="A30" s="18">
        <f>A29+1</f>
        <v>5</v>
      </c>
      <c r="B30" s="40" t="s">
        <v>124</v>
      </c>
      <c r="C30" s="21">
        <v>1024</v>
      </c>
      <c r="D30" s="21">
        <f t="shared" si="6"/>
        <v>33920</v>
      </c>
      <c r="E30" s="46" t="str">
        <f t="shared" si="5"/>
        <v>8480</v>
      </c>
      <c r="F30" s="21">
        <v>995</v>
      </c>
      <c r="G30" s="122" t="s">
        <v>24</v>
      </c>
      <c r="H30" s="122"/>
      <c r="I30" s="122"/>
      <c r="J30" s="122"/>
      <c r="K30" s="122"/>
      <c r="L30" s="53"/>
      <c r="M30" s="84">
        <v>7.12038888888889E-2</v>
      </c>
      <c r="N30" s="84">
        <v>0.52066135406493996</v>
      </c>
      <c r="O30" s="84">
        <v>1.8446631944451699</v>
      </c>
      <c r="P30" s="84">
        <v>7.5306129455566397</v>
      </c>
      <c r="Q30" s="45" t="s">
        <v>17</v>
      </c>
      <c r="R30" s="56" t="s">
        <v>109</v>
      </c>
    </row>
    <row r="31" spans="1:18" ht="15" customHeight="1">
      <c r="A31" s="18">
        <f t="shared" ref="A31:A69" si="7">A30+1</f>
        <v>6</v>
      </c>
      <c r="B31" s="17" t="s">
        <v>133</v>
      </c>
      <c r="C31" s="21">
        <v>1024</v>
      </c>
      <c r="D31" s="21">
        <f t="shared" si="6"/>
        <v>34944</v>
      </c>
      <c r="E31" s="46" t="str">
        <f t="shared" si="5"/>
        <v>8880</v>
      </c>
      <c r="F31" s="21">
        <v>995</v>
      </c>
      <c r="G31" s="122" t="s">
        <v>25</v>
      </c>
      <c r="H31" s="122"/>
      <c r="I31" s="122"/>
      <c r="J31" s="122"/>
      <c r="K31" s="122"/>
      <c r="L31" s="53"/>
      <c r="M31" s="84">
        <v>7.12038888888889E-2</v>
      </c>
      <c r="N31" s="84">
        <v>0.52066135406493996</v>
      </c>
      <c r="O31" s="84">
        <v>2.6626473611123802</v>
      </c>
      <c r="P31" s="84">
        <v>10.2962896823883</v>
      </c>
      <c r="Q31" s="45" t="s">
        <v>17</v>
      </c>
      <c r="R31" s="56" t="s">
        <v>109</v>
      </c>
    </row>
    <row r="32" spans="1:18" ht="15" customHeight="1">
      <c r="A32" s="18">
        <f t="shared" si="7"/>
        <v>7</v>
      </c>
      <c r="B32" s="17" t="s">
        <v>134</v>
      </c>
      <c r="C32" s="21">
        <v>1088</v>
      </c>
      <c r="D32" s="21">
        <f t="shared" si="6"/>
        <v>35968</v>
      </c>
      <c r="E32" s="46" t="str">
        <f t="shared" si="5"/>
        <v>8C80</v>
      </c>
      <c r="F32" s="21">
        <v>1020</v>
      </c>
      <c r="G32" s="122" t="s">
        <v>26</v>
      </c>
      <c r="H32" s="122"/>
      <c r="I32" s="122"/>
      <c r="J32" s="122"/>
      <c r="K32" s="122"/>
      <c r="L32" s="53"/>
      <c r="M32" s="84">
        <v>8.96183333333333E-2</v>
      </c>
      <c r="N32" s="84">
        <v>0.52066135406494096</v>
      </c>
      <c r="O32" s="84">
        <v>0.78496652777786902</v>
      </c>
      <c r="P32" s="84">
        <v>3.1785449981689502</v>
      </c>
      <c r="Q32" s="45" t="s">
        <v>17</v>
      </c>
      <c r="R32" s="56" t="s">
        <v>109</v>
      </c>
    </row>
    <row r="33" spans="1:18" ht="17.25">
      <c r="A33" s="18">
        <f t="shared" si="7"/>
        <v>8</v>
      </c>
      <c r="B33" s="17" t="s">
        <v>136</v>
      </c>
      <c r="C33" s="21">
        <v>1216</v>
      </c>
      <c r="D33" s="21">
        <f t="shared" si="6"/>
        <v>37056</v>
      </c>
      <c r="E33" s="46" t="str">
        <f t="shared" si="5"/>
        <v>90C0</v>
      </c>
      <c r="F33" s="21">
        <v>1167</v>
      </c>
      <c r="G33" s="122" t="s">
        <v>27</v>
      </c>
      <c r="H33" s="122"/>
      <c r="I33" s="122"/>
      <c r="J33" s="122"/>
      <c r="K33" s="122"/>
      <c r="L33" s="53"/>
      <c r="M33" s="84">
        <v>0.12644722222222199</v>
      </c>
      <c r="N33" s="84">
        <v>0.52066135406494096</v>
      </c>
      <c r="O33" s="84">
        <v>0.93180736111122897</v>
      </c>
      <c r="P33" s="84">
        <v>2.73415279388428</v>
      </c>
      <c r="Q33" s="45" t="s">
        <v>17</v>
      </c>
      <c r="R33" s="56" t="s">
        <v>109</v>
      </c>
    </row>
    <row r="34" spans="1:18" ht="17.25">
      <c r="A34" s="18">
        <f t="shared" si="7"/>
        <v>9</v>
      </c>
      <c r="B34" s="24" t="s">
        <v>135</v>
      </c>
      <c r="C34" s="23">
        <v>1088</v>
      </c>
      <c r="D34" s="23">
        <f t="shared" si="6"/>
        <v>38272</v>
      </c>
      <c r="E34" s="46" t="str">
        <f t="shared" si="5"/>
        <v>9580</v>
      </c>
      <c r="F34" s="23">
        <v>1020</v>
      </c>
      <c r="G34" s="122" t="s">
        <v>39</v>
      </c>
      <c r="H34" s="122"/>
      <c r="I34" s="122"/>
      <c r="J34" s="122"/>
      <c r="K34" s="122"/>
      <c r="L34" s="53"/>
      <c r="M34" s="84">
        <v>8.96183333333333E-2</v>
      </c>
      <c r="N34" s="84">
        <v>0.52066135406494096</v>
      </c>
      <c r="O34" s="84">
        <v>0.92126375000016003</v>
      </c>
      <c r="P34" s="84">
        <v>3.5158226490020801</v>
      </c>
      <c r="Q34" s="45" t="s">
        <v>17</v>
      </c>
      <c r="R34" s="56" t="s">
        <v>109</v>
      </c>
    </row>
    <row r="35" spans="1:18" ht="17.25">
      <c r="A35" s="18">
        <f t="shared" si="7"/>
        <v>10</v>
      </c>
      <c r="B35" s="24" t="s">
        <v>137</v>
      </c>
      <c r="C35" s="23">
        <v>1216</v>
      </c>
      <c r="D35" s="23">
        <f t="shared" si="6"/>
        <v>39360</v>
      </c>
      <c r="E35" s="46" t="str">
        <f t="shared" si="5"/>
        <v>99C0</v>
      </c>
      <c r="F35" s="23">
        <v>1167</v>
      </c>
      <c r="G35" s="122" t="s">
        <v>40</v>
      </c>
      <c r="H35" s="122"/>
      <c r="I35" s="122"/>
      <c r="J35" s="122"/>
      <c r="K35" s="122"/>
      <c r="L35" s="53"/>
      <c r="M35" s="84">
        <v>8.96183333333333E-2</v>
      </c>
      <c r="N35" s="84">
        <v>0.52066135406494096</v>
      </c>
      <c r="O35" s="84">
        <v>1.5180806944446601</v>
      </c>
      <c r="P35" s="84">
        <v>3.6785302162170401</v>
      </c>
      <c r="Q35" s="45" t="s">
        <v>17</v>
      </c>
      <c r="R35" s="56" t="s">
        <v>109</v>
      </c>
    </row>
    <row r="36" spans="1:18" ht="17.25">
      <c r="A36" s="18">
        <f t="shared" si="7"/>
        <v>11</v>
      </c>
      <c r="B36" s="32" t="s">
        <v>138</v>
      </c>
      <c r="C36" s="23">
        <v>960</v>
      </c>
      <c r="D36" s="23">
        <f t="shared" si="6"/>
        <v>40576</v>
      </c>
      <c r="E36" s="46" t="str">
        <f t="shared" si="5"/>
        <v>9E80</v>
      </c>
      <c r="F36" s="23">
        <v>912</v>
      </c>
      <c r="G36" s="122" t="s">
        <v>41</v>
      </c>
      <c r="H36" s="122"/>
      <c r="I36" s="122"/>
      <c r="J36" s="122"/>
      <c r="K36" s="122"/>
      <c r="L36" s="53"/>
      <c r="M36" s="84">
        <v>7.12038888888889E-2</v>
      </c>
      <c r="N36" s="84">
        <v>0.52066135406493996</v>
      </c>
      <c r="O36" s="84">
        <v>0.544718888888852</v>
      </c>
      <c r="P36" s="84">
        <v>2.23722147941589</v>
      </c>
      <c r="Q36" s="45" t="s">
        <v>17</v>
      </c>
      <c r="R36" s="56" t="s">
        <v>109</v>
      </c>
    </row>
    <row r="37" spans="1:18" ht="17.25">
      <c r="A37" s="18">
        <f t="shared" si="7"/>
        <v>12</v>
      </c>
      <c r="B37" s="32" t="s">
        <v>139</v>
      </c>
      <c r="C37" s="23">
        <v>960</v>
      </c>
      <c r="D37" s="23">
        <f t="shared" ref="D37:D65" si="8">D36 + C36</f>
        <v>41536</v>
      </c>
      <c r="E37" s="46" t="str">
        <f t="shared" si="5"/>
        <v>A240</v>
      </c>
      <c r="F37" s="23">
        <v>912</v>
      </c>
      <c r="G37" s="122" t="s">
        <v>42</v>
      </c>
      <c r="H37" s="122"/>
      <c r="I37" s="122"/>
      <c r="J37" s="122"/>
      <c r="K37" s="122"/>
      <c r="L37" s="53"/>
      <c r="M37" s="84">
        <v>7.12038888888889E-2</v>
      </c>
      <c r="N37" s="84">
        <v>0.52066135406493996</v>
      </c>
      <c r="O37" s="84">
        <v>2.0011297222230202</v>
      </c>
      <c r="P37" s="84">
        <v>7.1614751815795801</v>
      </c>
      <c r="Q37" s="45" t="s">
        <v>17</v>
      </c>
      <c r="R37" s="56" t="s">
        <v>109</v>
      </c>
    </row>
    <row r="38" spans="1:18" ht="17.25">
      <c r="A38" s="18">
        <f t="shared" si="7"/>
        <v>13</v>
      </c>
      <c r="B38" s="32" t="s">
        <v>140</v>
      </c>
      <c r="C38" s="23">
        <v>960</v>
      </c>
      <c r="D38" s="23">
        <f t="shared" si="8"/>
        <v>42496</v>
      </c>
      <c r="E38" s="46" t="str">
        <f t="shared" si="5"/>
        <v>A600</v>
      </c>
      <c r="F38" s="23">
        <v>912</v>
      </c>
      <c r="G38" s="122" t="s">
        <v>43</v>
      </c>
      <c r="H38" s="122"/>
      <c r="I38" s="122"/>
      <c r="J38" s="122"/>
      <c r="K38" s="122"/>
      <c r="L38" s="53"/>
      <c r="M38" s="84">
        <v>7.12038888888889E-2</v>
      </c>
      <c r="N38" s="84">
        <v>0.52066135406493996</v>
      </c>
      <c r="O38" s="84">
        <v>3.9962130555580599</v>
      </c>
      <c r="P38" s="84">
        <v>13.9070281982422</v>
      </c>
      <c r="Q38" s="45" t="s">
        <v>17</v>
      </c>
      <c r="R38" s="56" t="s">
        <v>109</v>
      </c>
    </row>
    <row r="39" spans="1:18" ht="17.25">
      <c r="A39" s="18">
        <f t="shared" si="7"/>
        <v>14</v>
      </c>
      <c r="B39" s="24" t="s">
        <v>141</v>
      </c>
      <c r="C39" s="23">
        <v>832</v>
      </c>
      <c r="D39" s="23">
        <f t="shared" si="8"/>
        <v>43456</v>
      </c>
      <c r="E39" s="46" t="str">
        <f t="shared" si="5"/>
        <v>A9C0</v>
      </c>
      <c r="F39" s="23">
        <v>792</v>
      </c>
      <c r="G39" s="122" t="s">
        <v>44</v>
      </c>
      <c r="H39" s="122"/>
      <c r="I39" s="122"/>
      <c r="J39" s="122"/>
      <c r="K39" s="122"/>
      <c r="L39" s="53"/>
      <c r="M39" s="84">
        <v>7.12038888888889E-2</v>
      </c>
      <c r="N39" s="84">
        <v>0.52066135406493996</v>
      </c>
      <c r="O39" s="84">
        <v>5.1602445833375397</v>
      </c>
      <c r="P39" s="84">
        <v>24.799228668212901</v>
      </c>
      <c r="Q39" s="45" t="s">
        <v>17</v>
      </c>
      <c r="R39" s="56" t="s">
        <v>109</v>
      </c>
    </row>
    <row r="40" spans="1:18" ht="17.25">
      <c r="A40" s="18">
        <f t="shared" si="7"/>
        <v>15</v>
      </c>
      <c r="B40" s="24" t="s">
        <v>142</v>
      </c>
      <c r="C40" s="23">
        <v>128</v>
      </c>
      <c r="D40" s="23">
        <f t="shared" si="8"/>
        <v>44288</v>
      </c>
      <c r="E40" s="46" t="str">
        <f t="shared" si="5"/>
        <v>AD00</v>
      </c>
      <c r="F40" s="23">
        <v>97</v>
      </c>
      <c r="G40" s="122" t="s">
        <v>45</v>
      </c>
      <c r="H40" s="122"/>
      <c r="I40" s="122"/>
      <c r="J40" s="122"/>
      <c r="K40" s="122"/>
      <c r="L40" s="53"/>
      <c r="M40" s="84">
        <v>7.12038888888889E-2</v>
      </c>
      <c r="N40" s="84">
        <v>0.52066135406493996</v>
      </c>
      <c r="O40" s="84">
        <v>0.70487583333346204</v>
      </c>
      <c r="P40" s="84">
        <v>2.8234620094299299</v>
      </c>
      <c r="Q40" s="45" t="s">
        <v>17</v>
      </c>
      <c r="R40" s="56" t="s">
        <v>109</v>
      </c>
    </row>
    <row r="41" spans="1:18" ht="17.25">
      <c r="A41" s="18">
        <f t="shared" si="7"/>
        <v>16</v>
      </c>
      <c r="B41" s="24" t="s">
        <v>143</v>
      </c>
      <c r="C41" s="23">
        <v>128</v>
      </c>
      <c r="D41" s="23">
        <f t="shared" si="8"/>
        <v>44416</v>
      </c>
      <c r="E41" s="46" t="str">
        <f t="shared" si="5"/>
        <v>AD80</v>
      </c>
      <c r="F41" s="23">
        <v>93</v>
      </c>
      <c r="G41" s="122" t="s">
        <v>46</v>
      </c>
      <c r="H41" s="122"/>
      <c r="I41" s="122"/>
      <c r="J41" s="122"/>
      <c r="K41" s="122"/>
      <c r="L41" s="53"/>
      <c r="M41" s="84">
        <v>7.12038888888889E-2</v>
      </c>
      <c r="N41" s="84">
        <v>0.52066135406493996</v>
      </c>
      <c r="O41" s="84">
        <v>0.70487583333346204</v>
      </c>
      <c r="P41" s="84">
        <v>2.8234620094299299</v>
      </c>
      <c r="Q41" s="45" t="s">
        <v>17</v>
      </c>
      <c r="R41" s="56" t="s">
        <v>109</v>
      </c>
    </row>
    <row r="42" spans="1:18" ht="17.25">
      <c r="A42" s="18">
        <f t="shared" si="7"/>
        <v>17</v>
      </c>
      <c r="B42" s="24" t="s">
        <v>144</v>
      </c>
      <c r="C42" s="23">
        <v>896</v>
      </c>
      <c r="D42" s="23">
        <f t="shared" si="8"/>
        <v>44544</v>
      </c>
      <c r="E42" s="46" t="str">
        <f t="shared" si="5"/>
        <v>AE00</v>
      </c>
      <c r="F42" s="23">
        <v>862</v>
      </c>
      <c r="G42" s="122" t="s">
        <v>56</v>
      </c>
      <c r="H42" s="122"/>
      <c r="I42" s="122"/>
      <c r="J42" s="122"/>
      <c r="K42" s="122"/>
      <c r="L42" s="53"/>
      <c r="M42" s="84">
        <v>0</v>
      </c>
      <c r="N42" s="84">
        <v>0</v>
      </c>
      <c r="O42" s="84">
        <v>0.38589263888887998</v>
      </c>
      <c r="P42" s="84">
        <v>7.0940141677856401</v>
      </c>
      <c r="Q42" s="45" t="s">
        <v>17</v>
      </c>
      <c r="R42" s="56" t="s">
        <v>109</v>
      </c>
    </row>
    <row r="43" spans="1:18" ht="17.25">
      <c r="A43" s="18">
        <f>A42+1</f>
        <v>18</v>
      </c>
      <c r="B43" s="33" t="s">
        <v>117</v>
      </c>
      <c r="C43" s="23">
        <v>384</v>
      </c>
      <c r="D43" s="23">
        <f t="shared" si="8"/>
        <v>45440</v>
      </c>
      <c r="E43" s="46" t="str">
        <f t="shared" si="5"/>
        <v>B180</v>
      </c>
      <c r="F43" s="23">
        <v>358</v>
      </c>
      <c r="G43" s="122" t="s">
        <v>55</v>
      </c>
      <c r="H43" s="122"/>
      <c r="I43" s="122"/>
      <c r="J43" s="122"/>
      <c r="K43" s="122"/>
      <c r="L43" s="53"/>
      <c r="M43" s="84">
        <v>0.75065777777777698</v>
      </c>
      <c r="N43" s="84">
        <v>3.1239681243896502</v>
      </c>
      <c r="O43" s="84">
        <v>0</v>
      </c>
      <c r="P43" s="84">
        <v>0</v>
      </c>
      <c r="Q43" s="45" t="s">
        <v>16</v>
      </c>
      <c r="R43" s="56" t="s">
        <v>109</v>
      </c>
    </row>
    <row r="44" spans="1:18" ht="17.25">
      <c r="A44" s="18">
        <f t="shared" si="7"/>
        <v>19</v>
      </c>
      <c r="B44" s="33" t="s">
        <v>118</v>
      </c>
      <c r="C44" s="23">
        <v>448</v>
      </c>
      <c r="D44" s="23">
        <f t="shared" si="8"/>
        <v>45824</v>
      </c>
      <c r="E44" s="46" t="str">
        <f t="shared" si="5"/>
        <v>B300</v>
      </c>
      <c r="F44" s="23">
        <v>408</v>
      </c>
      <c r="G44" s="129" t="s">
        <v>51</v>
      </c>
      <c r="H44" s="130"/>
      <c r="I44" s="130"/>
      <c r="J44" s="130"/>
      <c r="K44" s="131"/>
      <c r="L44" s="52"/>
      <c r="M44" s="84">
        <v>2.5823200000001698</v>
      </c>
      <c r="N44" s="84">
        <v>57.272748947143597</v>
      </c>
      <c r="O44" s="84">
        <v>0</v>
      </c>
      <c r="P44" s="84">
        <v>0</v>
      </c>
      <c r="Q44" s="45" t="s">
        <v>16</v>
      </c>
      <c r="R44" s="56" t="s">
        <v>109</v>
      </c>
    </row>
    <row r="45" spans="1:18" ht="17.25">
      <c r="A45" s="18">
        <f t="shared" si="7"/>
        <v>20</v>
      </c>
      <c r="B45" s="33" t="s">
        <v>119</v>
      </c>
      <c r="C45" s="23">
        <v>896</v>
      </c>
      <c r="D45" s="27">
        <f t="shared" si="8"/>
        <v>46272</v>
      </c>
      <c r="E45" s="46" t="str">
        <f t="shared" si="5"/>
        <v>B4C0</v>
      </c>
      <c r="F45" s="23">
        <v>856</v>
      </c>
      <c r="G45" s="129" t="s">
        <v>52</v>
      </c>
      <c r="H45" s="130"/>
      <c r="I45" s="130"/>
      <c r="J45" s="130"/>
      <c r="K45" s="131"/>
      <c r="L45" s="52"/>
      <c r="M45" s="84">
        <v>0.33713527777777502</v>
      </c>
      <c r="N45" s="84">
        <v>0.279312133789063</v>
      </c>
      <c r="O45" s="84">
        <v>0</v>
      </c>
      <c r="P45" s="84">
        <v>0</v>
      </c>
      <c r="Q45" s="45" t="s">
        <v>16</v>
      </c>
      <c r="R45" s="56" t="s">
        <v>109</v>
      </c>
    </row>
    <row r="46" spans="1:18" ht="17.25">
      <c r="A46" s="18">
        <f t="shared" si="7"/>
        <v>21</v>
      </c>
      <c r="B46" s="24" t="s">
        <v>145</v>
      </c>
      <c r="C46" s="23">
        <v>832</v>
      </c>
      <c r="D46" s="27">
        <f t="shared" si="8"/>
        <v>47168</v>
      </c>
      <c r="E46" s="46" t="str">
        <f t="shared" si="5"/>
        <v>B840</v>
      </c>
      <c r="F46" s="23">
        <v>783</v>
      </c>
      <c r="G46" s="129" t="s">
        <v>57</v>
      </c>
      <c r="H46" s="130"/>
      <c r="I46" s="130"/>
      <c r="J46" s="130"/>
      <c r="K46" s="131"/>
      <c r="L46" s="52"/>
      <c r="M46" s="84">
        <v>7.12038888888889E-2</v>
      </c>
      <c r="N46" s="84">
        <v>0.52066135406493996</v>
      </c>
      <c r="O46" s="84">
        <v>1.8446631944451699</v>
      </c>
      <c r="P46" s="84">
        <v>7.5306129455566397</v>
      </c>
      <c r="Q46" s="45" t="s">
        <v>17</v>
      </c>
      <c r="R46" s="56" t="s">
        <v>109</v>
      </c>
    </row>
    <row r="47" spans="1:18" ht="17.25">
      <c r="A47" s="18">
        <f t="shared" si="7"/>
        <v>22</v>
      </c>
      <c r="B47" s="24" t="s">
        <v>154</v>
      </c>
      <c r="C47" s="23">
        <v>640</v>
      </c>
      <c r="D47" s="30">
        <f t="shared" si="8"/>
        <v>48000</v>
      </c>
      <c r="E47" s="46" t="str">
        <f t="shared" si="5"/>
        <v>BB80</v>
      </c>
      <c r="F47" s="23">
        <v>582</v>
      </c>
      <c r="G47" s="122" t="s">
        <v>58</v>
      </c>
      <c r="H47" s="122"/>
      <c r="I47" s="122"/>
      <c r="J47" s="122"/>
      <c r="K47" s="122"/>
      <c r="L47" s="53"/>
      <c r="M47" s="84">
        <v>0</v>
      </c>
      <c r="N47" s="84">
        <v>0</v>
      </c>
      <c r="O47" s="84">
        <v>3.9497777777777902E-2</v>
      </c>
      <c r="P47" s="84">
        <v>0.71590971946716297</v>
      </c>
      <c r="Q47" s="45" t="s">
        <v>17</v>
      </c>
      <c r="R47" s="56" t="s">
        <v>109</v>
      </c>
    </row>
    <row r="48" spans="1:18" ht="17.25">
      <c r="A48" s="18">
        <f t="shared" si="7"/>
        <v>23</v>
      </c>
      <c r="B48" s="24" t="s">
        <v>146</v>
      </c>
      <c r="C48" s="23">
        <v>576</v>
      </c>
      <c r="D48" s="30">
        <f t="shared" si="8"/>
        <v>48640</v>
      </c>
      <c r="E48" s="46" t="str">
        <f t="shared" si="5"/>
        <v>BE00</v>
      </c>
      <c r="F48" s="23">
        <v>558</v>
      </c>
      <c r="G48" s="122" t="s">
        <v>59</v>
      </c>
      <c r="H48" s="122"/>
      <c r="I48" s="122"/>
      <c r="J48" s="122"/>
      <c r="K48" s="122"/>
      <c r="L48" s="53"/>
      <c r="M48" s="84">
        <v>0</v>
      </c>
      <c r="N48" s="84">
        <v>0</v>
      </c>
      <c r="O48" s="84">
        <v>3.0640972222222399E-2</v>
      </c>
      <c r="P48" s="84">
        <v>0.58574438095092796</v>
      </c>
      <c r="Q48" s="45" t="s">
        <v>17</v>
      </c>
      <c r="R48" s="56" t="s">
        <v>109</v>
      </c>
    </row>
    <row r="49" spans="1:18" ht="17.25">
      <c r="A49" s="18">
        <f t="shared" si="7"/>
        <v>24</v>
      </c>
      <c r="B49" s="24" t="s">
        <v>148</v>
      </c>
      <c r="C49" s="23">
        <v>576</v>
      </c>
      <c r="D49" s="30">
        <f t="shared" si="8"/>
        <v>49216</v>
      </c>
      <c r="E49" s="46" t="str">
        <f t="shared" si="5"/>
        <v>C040</v>
      </c>
      <c r="F49" s="23">
        <v>498</v>
      </c>
      <c r="G49" s="122" t="s">
        <v>60</v>
      </c>
      <c r="H49" s="122"/>
      <c r="I49" s="122"/>
      <c r="J49" s="122"/>
      <c r="K49" s="122"/>
      <c r="L49" s="53"/>
      <c r="M49" s="84">
        <v>0</v>
      </c>
      <c r="N49" s="84">
        <v>0</v>
      </c>
      <c r="O49" s="84">
        <v>1.72480555555556E-2</v>
      </c>
      <c r="P49" s="84">
        <v>0.29287219047546398</v>
      </c>
      <c r="Q49" s="45" t="s">
        <v>17</v>
      </c>
      <c r="R49" s="56" t="s">
        <v>109</v>
      </c>
    </row>
    <row r="50" spans="1:18" ht="17.25">
      <c r="A50" s="18">
        <f t="shared" si="7"/>
        <v>25</v>
      </c>
      <c r="B50" s="24" t="s">
        <v>150</v>
      </c>
      <c r="C50" s="23">
        <v>512</v>
      </c>
      <c r="D50" s="30">
        <f t="shared" si="8"/>
        <v>49792</v>
      </c>
      <c r="E50" s="46" t="str">
        <f t="shared" si="5"/>
        <v>C280</v>
      </c>
      <c r="F50" s="23">
        <v>479</v>
      </c>
      <c r="G50" s="122" t="s">
        <v>61</v>
      </c>
      <c r="H50" s="122"/>
      <c r="I50" s="122"/>
      <c r="J50" s="122"/>
      <c r="K50" s="122"/>
      <c r="L50" s="53"/>
      <c r="M50" s="84">
        <v>0</v>
      </c>
      <c r="N50" s="84">
        <v>0</v>
      </c>
      <c r="O50" s="84">
        <v>1.2365416666666599E-2</v>
      </c>
      <c r="P50" s="84">
        <v>0.16270685195922899</v>
      </c>
      <c r="Q50" s="45" t="s">
        <v>17</v>
      </c>
      <c r="R50" s="56" t="s">
        <v>109</v>
      </c>
    </row>
    <row r="51" spans="1:18" ht="17.25">
      <c r="A51" s="31">
        <f t="shared" si="7"/>
        <v>26</v>
      </c>
      <c r="B51" s="24" t="s">
        <v>120</v>
      </c>
      <c r="C51" s="30">
        <v>576</v>
      </c>
      <c r="D51" s="30">
        <f t="shared" si="8"/>
        <v>50304</v>
      </c>
      <c r="E51" s="46" t="str">
        <f t="shared" si="5"/>
        <v>C480</v>
      </c>
      <c r="F51" s="30">
        <v>549</v>
      </c>
      <c r="G51" s="122" t="s">
        <v>62</v>
      </c>
      <c r="H51" s="122"/>
      <c r="I51" s="122"/>
      <c r="J51" s="122"/>
      <c r="K51" s="122"/>
      <c r="L51" s="53"/>
      <c r="M51" s="84">
        <v>0</v>
      </c>
      <c r="N51" s="84">
        <v>0</v>
      </c>
      <c r="O51" s="84">
        <v>1.49180555555555E-2</v>
      </c>
      <c r="P51" s="84">
        <v>5.4362773895262999E-2</v>
      </c>
      <c r="Q51" s="45" t="s">
        <v>17</v>
      </c>
      <c r="R51" s="56" t="s">
        <v>109</v>
      </c>
    </row>
    <row r="52" spans="1:18" ht="17.25">
      <c r="A52" s="31">
        <f t="shared" si="7"/>
        <v>27</v>
      </c>
      <c r="B52" s="24" t="s">
        <v>147</v>
      </c>
      <c r="C52" s="30">
        <v>576</v>
      </c>
      <c r="D52" s="30">
        <f t="shared" si="8"/>
        <v>50880</v>
      </c>
      <c r="E52" s="46" t="str">
        <f t="shared" si="5"/>
        <v>C6C0</v>
      </c>
      <c r="F52" s="30">
        <v>533</v>
      </c>
      <c r="G52" s="122" t="s">
        <v>63</v>
      </c>
      <c r="H52" s="122"/>
      <c r="I52" s="122"/>
      <c r="J52" s="122"/>
      <c r="K52" s="122"/>
      <c r="L52" s="53"/>
      <c r="M52" s="84">
        <v>0</v>
      </c>
      <c r="N52" s="84">
        <v>0</v>
      </c>
      <c r="O52" s="84">
        <v>1.0965555555555499E-2</v>
      </c>
      <c r="P52" s="84">
        <v>4.9998521804809598E-2</v>
      </c>
      <c r="Q52" s="45" t="s">
        <v>17</v>
      </c>
      <c r="R52" s="56" t="s">
        <v>109</v>
      </c>
    </row>
    <row r="53" spans="1:18" ht="17.25">
      <c r="A53" s="31">
        <f t="shared" si="7"/>
        <v>28</v>
      </c>
      <c r="B53" s="24" t="s">
        <v>149</v>
      </c>
      <c r="C53" s="30">
        <v>576</v>
      </c>
      <c r="D53" s="30">
        <f t="shared" si="8"/>
        <v>51456</v>
      </c>
      <c r="E53" s="46" t="str">
        <f t="shared" si="5"/>
        <v>C900</v>
      </c>
      <c r="F53" s="30">
        <v>500</v>
      </c>
      <c r="G53" s="122" t="s">
        <v>64</v>
      </c>
      <c r="H53" s="122"/>
      <c r="I53" s="122"/>
      <c r="J53" s="122"/>
      <c r="K53" s="122"/>
      <c r="L53" s="53"/>
      <c r="M53" s="84">
        <v>0</v>
      </c>
      <c r="N53" s="84">
        <v>0</v>
      </c>
      <c r="O53" s="84">
        <v>9.3019444444444096E-3</v>
      </c>
      <c r="P53" s="84">
        <v>4.1270017623901402E-2</v>
      </c>
      <c r="Q53" s="45" t="s">
        <v>17</v>
      </c>
      <c r="R53" s="56" t="s">
        <v>109</v>
      </c>
    </row>
    <row r="54" spans="1:18" ht="17.25">
      <c r="A54" s="31">
        <f t="shared" si="7"/>
        <v>29</v>
      </c>
      <c r="B54" s="24" t="s">
        <v>151</v>
      </c>
      <c r="C54" s="30">
        <v>512</v>
      </c>
      <c r="D54" s="30">
        <f>D53 + C53</f>
        <v>52032</v>
      </c>
      <c r="E54" s="46" t="str">
        <f t="shared" si="5"/>
        <v>CB40</v>
      </c>
      <c r="F54" s="30">
        <v>481</v>
      </c>
      <c r="G54" s="122" t="s">
        <v>65</v>
      </c>
      <c r="H54" s="122"/>
      <c r="I54" s="122"/>
      <c r="J54" s="122"/>
      <c r="K54" s="122"/>
      <c r="L54" s="53"/>
      <c r="M54" s="84">
        <v>0</v>
      </c>
      <c r="N54" s="84">
        <v>0</v>
      </c>
      <c r="O54" s="84">
        <v>8.4486111111110995E-3</v>
      </c>
      <c r="P54" s="84">
        <v>3.69057655334473E-2</v>
      </c>
      <c r="Q54" s="45" t="s">
        <v>17</v>
      </c>
      <c r="R54" s="56" t="s">
        <v>109</v>
      </c>
    </row>
    <row r="55" spans="1:18" ht="17.25">
      <c r="A55" s="31">
        <f t="shared" si="7"/>
        <v>30</v>
      </c>
      <c r="B55" s="24" t="s">
        <v>152</v>
      </c>
      <c r="C55" s="30">
        <v>896</v>
      </c>
      <c r="D55" s="30">
        <f t="shared" si="8"/>
        <v>52544</v>
      </c>
      <c r="E55" s="46" t="str">
        <f t="shared" si="5"/>
        <v>CD40</v>
      </c>
      <c r="F55" s="30">
        <v>872</v>
      </c>
      <c r="G55" s="122" t="s">
        <v>66</v>
      </c>
      <c r="H55" s="122"/>
      <c r="I55" s="122"/>
      <c r="J55" s="122"/>
      <c r="K55" s="122"/>
      <c r="L55" s="53"/>
      <c r="M55" s="84">
        <v>0</v>
      </c>
      <c r="N55" s="84">
        <v>0</v>
      </c>
      <c r="O55" s="84">
        <v>0.58142347222218704</v>
      </c>
      <c r="P55" s="84">
        <v>3.5567998886108301</v>
      </c>
      <c r="Q55" s="45" t="s">
        <v>17</v>
      </c>
      <c r="R55" s="56" t="s">
        <v>109</v>
      </c>
    </row>
    <row r="56" spans="1:18" ht="17.25">
      <c r="A56" s="31">
        <f t="shared" si="7"/>
        <v>31</v>
      </c>
      <c r="B56" s="24" t="s">
        <v>153</v>
      </c>
      <c r="C56" s="30">
        <v>896</v>
      </c>
      <c r="D56" s="30">
        <f t="shared" si="8"/>
        <v>53440</v>
      </c>
      <c r="E56" s="46" t="str">
        <f t="shared" si="5"/>
        <v>D0C0</v>
      </c>
      <c r="F56" s="30">
        <v>856</v>
      </c>
      <c r="G56" s="122" t="s">
        <v>67</v>
      </c>
      <c r="H56" s="122"/>
      <c r="I56" s="122"/>
      <c r="J56" s="122"/>
      <c r="K56" s="122"/>
      <c r="L56" s="53"/>
      <c r="M56" s="84">
        <v>0</v>
      </c>
      <c r="N56" s="84">
        <v>0</v>
      </c>
      <c r="O56" s="84">
        <v>0.624448194444442</v>
      </c>
      <c r="P56" s="84">
        <v>3.6580271720886199</v>
      </c>
      <c r="Q56" s="45" t="s">
        <v>17</v>
      </c>
      <c r="R56" s="56" t="s">
        <v>109</v>
      </c>
    </row>
    <row r="57" spans="1:18" ht="17.25">
      <c r="A57" s="31">
        <f t="shared" si="7"/>
        <v>32</v>
      </c>
      <c r="B57" s="36" t="s">
        <v>121</v>
      </c>
      <c r="C57" s="30">
        <v>128</v>
      </c>
      <c r="D57" s="30">
        <f t="shared" si="8"/>
        <v>54336</v>
      </c>
      <c r="E57" s="46" t="str">
        <f t="shared" si="5"/>
        <v>D440</v>
      </c>
      <c r="F57" s="30">
        <v>50</v>
      </c>
      <c r="G57" s="122" t="s">
        <v>68</v>
      </c>
      <c r="H57" s="122"/>
      <c r="I57" s="122"/>
      <c r="J57" s="122"/>
      <c r="K57" s="122"/>
      <c r="L57" s="53"/>
      <c r="M57" s="84">
        <v>7.1205555555555605E-2</v>
      </c>
      <c r="N57" s="84">
        <v>0.52066135406494096</v>
      </c>
      <c r="O57" s="84">
        <v>0</v>
      </c>
      <c r="P57" s="84">
        <v>0</v>
      </c>
      <c r="Q57" s="45" t="s">
        <v>16</v>
      </c>
      <c r="R57" s="56" t="s">
        <v>109</v>
      </c>
    </row>
    <row r="58" spans="1:18" ht="17.25">
      <c r="A58" s="34">
        <f t="shared" si="7"/>
        <v>33</v>
      </c>
      <c r="B58" s="41" t="s">
        <v>122</v>
      </c>
      <c r="C58" s="35">
        <v>256</v>
      </c>
      <c r="D58" s="35">
        <f t="shared" si="8"/>
        <v>54464</v>
      </c>
      <c r="E58" s="46" t="str">
        <f t="shared" si="5"/>
        <v>D4C0</v>
      </c>
      <c r="F58" s="35">
        <v>206</v>
      </c>
      <c r="G58" s="122" t="s">
        <v>73</v>
      </c>
      <c r="H58" s="122"/>
      <c r="I58" s="122"/>
      <c r="J58" s="122"/>
      <c r="K58" s="122"/>
      <c r="L58" s="53"/>
      <c r="M58" s="84">
        <v>0.12072194444444399</v>
      </c>
      <c r="N58" s="84">
        <v>2.86363744735718</v>
      </c>
      <c r="O58" s="84">
        <v>0</v>
      </c>
      <c r="P58" s="84">
        <v>0</v>
      </c>
      <c r="Q58" s="45" t="s">
        <v>16</v>
      </c>
      <c r="R58" s="56" t="s">
        <v>109</v>
      </c>
    </row>
    <row r="59" spans="1:18">
      <c r="A59" s="34">
        <f t="shared" si="7"/>
        <v>34</v>
      </c>
      <c r="B59" s="50" t="s">
        <v>69</v>
      </c>
      <c r="C59" s="35">
        <v>128</v>
      </c>
      <c r="D59" s="35">
        <f t="shared" si="8"/>
        <v>54720</v>
      </c>
      <c r="E59" s="35" t="str">
        <f t="shared" si="5"/>
        <v>D5C0</v>
      </c>
      <c r="F59" s="35"/>
      <c r="G59" s="122"/>
      <c r="H59" s="122"/>
      <c r="I59" s="122"/>
      <c r="J59" s="122"/>
      <c r="K59" s="122"/>
      <c r="L59" s="53"/>
      <c r="M59" s="73"/>
      <c r="N59" s="73"/>
      <c r="O59" s="82"/>
      <c r="P59" s="82"/>
      <c r="Q59" s="45"/>
      <c r="R59" s="56"/>
    </row>
    <row r="60" spans="1:18">
      <c r="A60" s="34">
        <f t="shared" si="7"/>
        <v>35</v>
      </c>
      <c r="B60" s="50" t="s">
        <v>70</v>
      </c>
      <c r="C60" s="42">
        <v>1024</v>
      </c>
      <c r="D60" s="35">
        <f t="shared" si="8"/>
        <v>54848</v>
      </c>
      <c r="E60" s="35" t="str">
        <f t="shared" si="5"/>
        <v>D640</v>
      </c>
      <c r="F60" s="35"/>
      <c r="G60" s="122"/>
      <c r="H60" s="122"/>
      <c r="I60" s="122"/>
      <c r="J60" s="122"/>
      <c r="K60" s="122"/>
      <c r="L60" s="53"/>
      <c r="M60" s="73"/>
      <c r="N60" s="73"/>
      <c r="O60" s="82"/>
      <c r="P60" s="82"/>
      <c r="Q60" s="45"/>
      <c r="R60" s="56"/>
    </row>
    <row r="61" spans="1:18">
      <c r="A61" s="34">
        <f t="shared" si="7"/>
        <v>36</v>
      </c>
      <c r="B61" s="50" t="s">
        <v>71</v>
      </c>
      <c r="C61" s="42">
        <v>704</v>
      </c>
      <c r="D61" s="35">
        <f t="shared" si="8"/>
        <v>55872</v>
      </c>
      <c r="E61" s="35" t="str">
        <f t="shared" si="5"/>
        <v>DA40</v>
      </c>
      <c r="F61" s="35"/>
      <c r="G61" s="122"/>
      <c r="H61" s="122"/>
      <c r="I61" s="122"/>
      <c r="J61" s="122"/>
      <c r="K61" s="122"/>
      <c r="L61" s="53"/>
      <c r="M61" s="73"/>
      <c r="N61" s="73"/>
      <c r="O61" s="82"/>
      <c r="P61" s="82"/>
      <c r="Q61" s="45"/>
      <c r="R61" s="56"/>
    </row>
    <row r="62" spans="1:18">
      <c r="A62" s="34">
        <f t="shared" si="7"/>
        <v>37</v>
      </c>
      <c r="B62" s="50" t="s">
        <v>72</v>
      </c>
      <c r="C62" s="42">
        <v>512</v>
      </c>
      <c r="D62" s="35">
        <f t="shared" si="8"/>
        <v>56576</v>
      </c>
      <c r="E62" s="35" t="str">
        <f t="shared" si="5"/>
        <v>DD00</v>
      </c>
      <c r="F62" s="35"/>
      <c r="G62" s="122"/>
      <c r="H62" s="122"/>
      <c r="I62" s="122"/>
      <c r="J62" s="122"/>
      <c r="K62" s="122"/>
      <c r="L62" s="53"/>
      <c r="M62" s="73"/>
      <c r="N62" s="73"/>
      <c r="O62" s="82"/>
      <c r="P62" s="82"/>
      <c r="Q62" s="45"/>
      <c r="R62" s="56"/>
    </row>
    <row r="63" spans="1:18">
      <c r="A63" s="34">
        <f t="shared" si="7"/>
        <v>38</v>
      </c>
      <c r="B63" s="50" t="s">
        <v>74</v>
      </c>
      <c r="C63" s="43">
        <v>128</v>
      </c>
      <c r="D63" s="35">
        <f t="shared" si="8"/>
        <v>57088</v>
      </c>
      <c r="E63" s="35" t="str">
        <f t="shared" si="5"/>
        <v>DF00</v>
      </c>
      <c r="F63" s="35"/>
      <c r="G63" s="122"/>
      <c r="H63" s="122"/>
      <c r="I63" s="122"/>
      <c r="J63" s="122"/>
      <c r="K63" s="122"/>
      <c r="L63" s="53"/>
      <c r="M63" s="73"/>
      <c r="N63" s="73"/>
      <c r="O63" s="82"/>
      <c r="P63" s="82"/>
      <c r="Q63" s="2"/>
      <c r="R63" s="56"/>
    </row>
    <row r="64" spans="1:18">
      <c r="A64" s="34">
        <f t="shared" si="7"/>
        <v>39</v>
      </c>
      <c r="B64" s="50" t="s">
        <v>106</v>
      </c>
      <c r="C64" s="44">
        <v>128</v>
      </c>
      <c r="D64" s="35">
        <f t="shared" si="8"/>
        <v>57216</v>
      </c>
      <c r="E64" s="35" t="str">
        <f t="shared" si="5"/>
        <v>DF80</v>
      </c>
      <c r="F64" s="35"/>
      <c r="G64" s="122"/>
      <c r="H64" s="122"/>
      <c r="I64" s="122"/>
      <c r="J64" s="122"/>
      <c r="K64" s="122"/>
      <c r="L64" s="53"/>
      <c r="M64" s="73"/>
      <c r="N64" s="73"/>
      <c r="O64" s="82"/>
      <c r="P64" s="82"/>
      <c r="Q64" s="2"/>
      <c r="R64" s="56"/>
    </row>
    <row r="65" spans="1:17" hidden="1">
      <c r="A65" s="34">
        <f t="shared" si="7"/>
        <v>40</v>
      </c>
      <c r="B65" s="14"/>
      <c r="C65" s="16"/>
      <c r="D65" s="37">
        <f t="shared" si="8"/>
        <v>57344</v>
      </c>
      <c r="E65" s="37" t="str">
        <f t="shared" si="5"/>
        <v>E000</v>
      </c>
      <c r="F65" s="1"/>
      <c r="Q65" s="16"/>
    </row>
    <row r="66" spans="1:17" ht="14.45" hidden="1" customHeight="1">
      <c r="A66" s="34">
        <f t="shared" si="7"/>
        <v>41</v>
      </c>
      <c r="B66" s="14"/>
      <c r="C66" s="16"/>
      <c r="D66" s="1"/>
      <c r="E66" s="1"/>
      <c r="F66" s="1"/>
      <c r="G66" s="121" t="s">
        <v>107</v>
      </c>
      <c r="H66" s="121"/>
      <c r="I66" s="121"/>
      <c r="J66" s="121"/>
      <c r="K66" s="121"/>
      <c r="L66" s="54"/>
      <c r="M66" s="74"/>
      <c r="N66" s="74"/>
      <c r="O66" s="83"/>
      <c r="P66" s="83"/>
      <c r="Q66" s="135" t="s">
        <v>108</v>
      </c>
    </row>
    <row r="67" spans="1:17" ht="14.45" hidden="1" customHeight="1">
      <c r="A67" s="34">
        <f t="shared" si="7"/>
        <v>42</v>
      </c>
      <c r="B67" s="14"/>
      <c r="C67" s="16"/>
      <c r="D67" s="1"/>
      <c r="E67" s="1"/>
      <c r="F67" s="1"/>
      <c r="G67" s="121"/>
      <c r="H67" s="121"/>
      <c r="I67" s="121"/>
      <c r="J67" s="121"/>
      <c r="K67" s="121"/>
      <c r="L67" s="54"/>
      <c r="M67" s="74"/>
      <c r="N67" s="74"/>
      <c r="O67" s="83"/>
      <c r="P67" s="83"/>
      <c r="Q67" s="135"/>
    </row>
    <row r="68" spans="1:17" ht="14.45" hidden="1" customHeight="1">
      <c r="A68" s="34">
        <f t="shared" si="7"/>
        <v>43</v>
      </c>
      <c r="B68" s="14"/>
      <c r="C68" s="16"/>
      <c r="D68" s="1"/>
      <c r="E68" s="1"/>
      <c r="F68" s="1"/>
      <c r="G68" s="121"/>
      <c r="H68" s="121"/>
      <c r="I68" s="121"/>
      <c r="J68" s="121"/>
      <c r="K68" s="121"/>
      <c r="L68" s="54"/>
      <c r="M68" s="74"/>
      <c r="N68" s="74"/>
      <c r="O68" s="83"/>
      <c r="P68" s="83"/>
      <c r="Q68" s="135"/>
    </row>
    <row r="69" spans="1:17" ht="14.45" hidden="1" customHeight="1">
      <c r="A69" s="34">
        <f t="shared" si="7"/>
        <v>44</v>
      </c>
      <c r="B69" s="14"/>
      <c r="C69" s="16"/>
      <c r="D69" s="1"/>
      <c r="E69" s="1"/>
      <c r="F69" s="1"/>
      <c r="G69" s="121"/>
      <c r="H69" s="121"/>
      <c r="I69" s="121"/>
      <c r="J69" s="121"/>
      <c r="K69" s="121"/>
      <c r="L69" s="54"/>
      <c r="M69" s="74"/>
      <c r="N69" s="74"/>
      <c r="O69" s="83"/>
      <c r="P69" s="83"/>
      <c r="Q69" s="135"/>
    </row>
    <row r="70" spans="1:17">
      <c r="A70" s="15"/>
      <c r="B70" s="14"/>
      <c r="C70" s="16"/>
      <c r="D70" s="1"/>
      <c r="E70" s="1"/>
      <c r="F70" s="1"/>
      <c r="Q70" s="16"/>
    </row>
    <row r="71" spans="1:17">
      <c r="A71" s="15"/>
      <c r="B71" s="14"/>
      <c r="C71" s="16"/>
      <c r="D71" s="1"/>
      <c r="E71" s="1"/>
      <c r="F71" s="1"/>
      <c r="Q71" s="16"/>
    </row>
    <row r="72" spans="1:17">
      <c r="A72" s="15"/>
      <c r="B72" s="14"/>
      <c r="C72" s="16"/>
      <c r="D72" s="1"/>
      <c r="E72" s="1"/>
      <c r="F72" s="1"/>
      <c r="Q72" s="16"/>
    </row>
    <row r="73" spans="1:17">
      <c r="A73" s="15"/>
      <c r="B73" s="14"/>
      <c r="C73" s="16"/>
      <c r="D73" s="1"/>
      <c r="E73" s="1"/>
      <c r="F73" s="1"/>
      <c r="Q73" s="16"/>
    </row>
    <row r="74" spans="1:17">
      <c r="A74" s="15"/>
      <c r="B74" s="14"/>
      <c r="C74" s="16"/>
      <c r="D74" s="1"/>
      <c r="E74" s="1"/>
      <c r="F74" s="1"/>
      <c r="Q74" s="16"/>
    </row>
    <row r="75" spans="1:17">
      <c r="A75" s="15"/>
      <c r="B75" s="14"/>
      <c r="C75" s="16"/>
      <c r="D75" s="1"/>
      <c r="E75" s="1"/>
      <c r="F75" s="1"/>
      <c r="Q75" s="16"/>
    </row>
    <row r="76" spans="1:17">
      <c r="A76" s="15"/>
      <c r="B76" s="14"/>
      <c r="C76" s="16"/>
      <c r="D76" s="1"/>
      <c r="E76" s="1"/>
      <c r="F76" s="1"/>
      <c r="Q76" s="16"/>
    </row>
    <row r="77" spans="1:17">
      <c r="A77" s="15"/>
      <c r="B77" s="14"/>
      <c r="C77" s="16"/>
      <c r="D77" s="1"/>
      <c r="E77" s="1"/>
      <c r="F77" s="1"/>
      <c r="Q77" s="16"/>
    </row>
    <row r="78" spans="1:17">
      <c r="A78" s="15"/>
      <c r="B78" s="14"/>
      <c r="C78" s="16"/>
      <c r="D78" s="1"/>
      <c r="E78" s="1"/>
      <c r="F78" s="1"/>
      <c r="Q78" s="16"/>
    </row>
    <row r="79" spans="1:17">
      <c r="A79" s="15"/>
      <c r="B79" s="14"/>
      <c r="C79" s="16"/>
      <c r="D79" s="1"/>
      <c r="E79" s="1"/>
      <c r="F79" s="1"/>
      <c r="Q79" s="16"/>
    </row>
    <row r="80" spans="1:17">
      <c r="A80" s="15"/>
      <c r="B80" s="14"/>
      <c r="C80" s="16"/>
      <c r="D80" s="1"/>
      <c r="E80" s="1"/>
      <c r="F80" s="1"/>
      <c r="Q80" s="16"/>
    </row>
    <row r="81" spans="1:17">
      <c r="A81" s="15"/>
      <c r="B81" s="14"/>
      <c r="C81" s="16"/>
      <c r="D81" s="1"/>
      <c r="E81" s="1"/>
      <c r="F81" s="1"/>
      <c r="Q81" s="16"/>
    </row>
    <row r="82" spans="1:17">
      <c r="A82" s="15"/>
      <c r="B82" s="14"/>
      <c r="C82" s="1"/>
      <c r="D82" s="1"/>
      <c r="E82" s="1"/>
      <c r="F82" s="1"/>
      <c r="Q82" s="22"/>
    </row>
    <row r="83" spans="1:17">
      <c r="A83" s="15"/>
      <c r="B83" s="14"/>
      <c r="C83" s="1"/>
      <c r="D83" s="1"/>
      <c r="E83" s="1"/>
      <c r="F83" s="1"/>
      <c r="Q83" s="22"/>
    </row>
    <row r="84" spans="1:17">
      <c r="A84" s="15"/>
      <c r="B84" s="14"/>
      <c r="C84" s="1"/>
      <c r="D84" s="1"/>
      <c r="E84" s="1"/>
      <c r="F84" s="1"/>
      <c r="Q84" s="22"/>
    </row>
    <row r="85" spans="1:17">
      <c r="A85" s="15"/>
      <c r="B85" s="14"/>
      <c r="C85" s="1"/>
      <c r="D85" s="1"/>
      <c r="E85" s="1"/>
      <c r="F85" s="1"/>
      <c r="Q85" s="22"/>
    </row>
    <row r="86" spans="1:17">
      <c r="A86" s="1"/>
      <c r="B86" s="123"/>
      <c r="C86" s="123"/>
      <c r="D86" s="1"/>
      <c r="E86" s="1"/>
      <c r="F86" s="1"/>
      <c r="Q86" s="22"/>
    </row>
    <row r="87" spans="1:17">
      <c r="A87" s="1"/>
      <c r="B87" s="123"/>
      <c r="C87" s="123"/>
      <c r="D87" s="1"/>
      <c r="E87" s="1"/>
      <c r="F87" s="1"/>
      <c r="Q87" s="22"/>
    </row>
    <row r="88" spans="1:17">
      <c r="A88" s="1"/>
      <c r="B88" s="123"/>
      <c r="C88" s="123"/>
      <c r="D88" s="1"/>
      <c r="E88" s="1"/>
      <c r="F88" s="1"/>
      <c r="Q88" s="22"/>
    </row>
    <row r="89" spans="1:17">
      <c r="A89" s="1"/>
      <c r="B89" s="123"/>
      <c r="C89" s="123"/>
      <c r="D89" s="1"/>
      <c r="E89" s="1"/>
      <c r="F89" s="1"/>
      <c r="Q89" s="22"/>
    </row>
  </sheetData>
  <mergeCells count="64">
    <mergeCell ref="Q66:Q69"/>
    <mergeCell ref="F24:F25"/>
    <mergeCell ref="A24:A25"/>
    <mergeCell ref="B24:B25"/>
    <mergeCell ref="E24:E25"/>
    <mergeCell ref="L24:L25"/>
    <mergeCell ref="P24:P25"/>
    <mergeCell ref="G50:K50"/>
    <mergeCell ref="G42:K42"/>
    <mergeCell ref="G28:K28"/>
    <mergeCell ref="G29:K29"/>
    <mergeCell ref="G27:K27"/>
    <mergeCell ref="G43:K43"/>
    <mergeCell ref="G44:K44"/>
    <mergeCell ref="G45:K45"/>
    <mergeCell ref="G46:K46"/>
    <mergeCell ref="G48:K48"/>
    <mergeCell ref="G49:K49"/>
    <mergeCell ref="E1:F1"/>
    <mergeCell ref="B14:H14"/>
    <mergeCell ref="B12:H12"/>
    <mergeCell ref="B13:H13"/>
    <mergeCell ref="G25:K25"/>
    <mergeCell ref="G19:K19"/>
    <mergeCell ref="G16:K16"/>
    <mergeCell ref="G1:K1"/>
    <mergeCell ref="B17:B18"/>
    <mergeCell ref="G54:K54"/>
    <mergeCell ref="G55:K55"/>
    <mergeCell ref="B86:C89"/>
    <mergeCell ref="G24:K24"/>
    <mergeCell ref="G26:K26"/>
    <mergeCell ref="G30:K30"/>
    <mergeCell ref="G31:K31"/>
    <mergeCell ref="G34:K34"/>
    <mergeCell ref="G35:K35"/>
    <mergeCell ref="G36:K36"/>
    <mergeCell ref="G37:K37"/>
    <mergeCell ref="G38:K38"/>
    <mergeCell ref="G39:K39"/>
    <mergeCell ref="G40:K40"/>
    <mergeCell ref="G41:K41"/>
    <mergeCell ref="G47:K47"/>
    <mergeCell ref="O24:O25"/>
    <mergeCell ref="G66:K69"/>
    <mergeCell ref="G63:K63"/>
    <mergeCell ref="G64:K64"/>
    <mergeCell ref="G58:K58"/>
    <mergeCell ref="G59:K59"/>
    <mergeCell ref="G60:K60"/>
    <mergeCell ref="G61:K61"/>
    <mergeCell ref="G62:K62"/>
    <mergeCell ref="G32:K32"/>
    <mergeCell ref="G33:K33"/>
    <mergeCell ref="G56:K56"/>
    <mergeCell ref="G57:K57"/>
    <mergeCell ref="G51:K51"/>
    <mergeCell ref="G52:K52"/>
    <mergeCell ref="G53:K53"/>
    <mergeCell ref="M24:M25"/>
    <mergeCell ref="N24:N25"/>
    <mergeCell ref="L17:N17"/>
    <mergeCell ref="L18:N18"/>
    <mergeCell ref="M22:N22"/>
  </mergeCells>
  <conditionalFormatting sqref="R3:AX3 G3:P3">
    <cfRule type="cellIs" dxfId="79" priority="15" operator="lessThan">
      <formula>$E$3</formula>
    </cfRule>
    <cfRule type="cellIs" dxfId="78" priority="20" operator="greaterThan">
      <formula>$F$3</formula>
    </cfRule>
  </conditionalFormatting>
  <conditionalFormatting sqref="R4:AX4 G4:P4">
    <cfRule type="cellIs" dxfId="77" priority="13" operator="lessThan">
      <formula>$E$4</formula>
    </cfRule>
    <cfRule type="cellIs" dxfId="76" priority="19" operator="greaterThan">
      <formula>$F$4</formula>
    </cfRule>
  </conditionalFormatting>
  <conditionalFormatting sqref="R5:AX5 G5:P5">
    <cfRule type="cellIs" dxfId="75" priority="14" operator="lessThan">
      <formula>$E$5</formula>
    </cfRule>
    <cfRule type="cellIs" dxfId="74" priority="18" operator="greaterThan">
      <formula>$F$5</formula>
    </cfRule>
  </conditionalFormatting>
  <conditionalFormatting sqref="R6:AX6 G6:P6">
    <cfRule type="cellIs" dxfId="73" priority="16" operator="lessThan">
      <formula>$E$6</formula>
    </cfRule>
    <cfRule type="cellIs" dxfId="72" priority="17" operator="greaterThan">
      <formula>$F$6</formula>
    </cfRule>
  </conditionalFormatting>
  <conditionalFormatting sqref="R7:AX7 G7:P7">
    <cfRule type="cellIs" dxfId="71" priority="12" operator="greaterThan">
      <formula>$F$7</formula>
    </cfRule>
  </conditionalFormatting>
  <conditionalFormatting sqref="R7:AX7 G7:P7">
    <cfRule type="cellIs" dxfId="70" priority="11" operator="lessThan">
      <formula>$E$7</formula>
    </cfRule>
  </conditionalFormatting>
  <conditionalFormatting sqref="Q7">
    <cfRule type="cellIs" dxfId="69" priority="1" operator="lessThan">
      <formula>$E$7</formula>
    </cfRule>
  </conditionalFormatting>
  <conditionalFormatting sqref="Q3">
    <cfRule type="cellIs" dxfId="68" priority="5" operator="lessThan">
      <formula>$E$3</formula>
    </cfRule>
    <cfRule type="cellIs" dxfId="67" priority="10" operator="greaterThan">
      <formula>$F$3</formula>
    </cfRule>
  </conditionalFormatting>
  <conditionalFormatting sqref="Q4">
    <cfRule type="cellIs" dxfId="66" priority="3" operator="lessThan">
      <formula>$E$4</formula>
    </cfRule>
    <cfRule type="cellIs" dxfId="65" priority="9" operator="greaterThan">
      <formula>$F$4</formula>
    </cfRule>
  </conditionalFormatting>
  <conditionalFormatting sqref="Q5">
    <cfRule type="cellIs" dxfId="64" priority="4" operator="lessThan">
      <formula>$E$5</formula>
    </cfRule>
    <cfRule type="cellIs" dxfId="63" priority="8" operator="greaterThan">
      <formula>$F$5</formula>
    </cfRule>
  </conditionalFormatting>
  <conditionalFormatting sqref="Q6">
    <cfRule type="cellIs" dxfId="62" priority="6" operator="lessThan">
      <formula>$E$6</formula>
    </cfRule>
    <cfRule type="cellIs" dxfId="61" priority="7" operator="greaterThan">
      <formula>$F$6</formula>
    </cfRule>
  </conditionalFormatting>
  <conditionalFormatting sqref="Q7">
    <cfRule type="cellIs" dxfId="60" priority="2" operator="greaterThan">
      <formula>$F$7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C3D7-D9E7-4B27-8A06-CBFE06A7589C}">
  <dimension ref="A1:AY89"/>
  <sheetViews>
    <sheetView topLeftCell="A34" zoomScale="90" zoomScaleNormal="90" workbookViewId="0">
      <selection activeCell="F63" sqref="F63"/>
    </sheetView>
  </sheetViews>
  <sheetFormatPr defaultRowHeight="15"/>
  <cols>
    <col min="2" max="2" width="47.28515625" customWidth="1"/>
    <col min="3" max="3" width="13.28515625" customWidth="1"/>
    <col min="4" max="4" width="14.42578125" style="106" customWidth="1"/>
    <col min="5" max="5" width="14.85546875" customWidth="1"/>
    <col min="6" max="6" width="15.28515625" customWidth="1"/>
    <col min="7" max="7" width="11" customWidth="1"/>
    <col min="8" max="8" width="14.140625" style="62" hidden="1" customWidth="1"/>
    <col min="9" max="9" width="4.7109375" style="62" hidden="1" customWidth="1"/>
    <col min="10" max="10" width="4.7109375" style="22" hidden="1" customWidth="1"/>
    <col min="11" max="11" width="4.7109375" style="62" hidden="1" customWidth="1"/>
    <col min="12" max="12" width="4.7109375" hidden="1" customWidth="1"/>
    <col min="13" max="13" width="13.85546875" customWidth="1"/>
    <col min="14" max="15" width="13.85546875" style="70" customWidth="1"/>
    <col min="16" max="16" width="13.85546875" style="80" customWidth="1"/>
    <col min="17" max="17" width="18.7109375" style="80" customWidth="1"/>
    <col min="18" max="18" width="9.28515625" customWidth="1"/>
    <col min="19" max="19" width="4.7109375" customWidth="1"/>
    <col min="20" max="20" width="60" customWidth="1"/>
    <col min="21" max="21" width="14.42578125" style="106" customWidth="1"/>
    <col min="22" max="51" width="4.7109375" customWidth="1"/>
  </cols>
  <sheetData>
    <row r="1" spans="1:51" hidden="1">
      <c r="F1" s="126" t="s">
        <v>14</v>
      </c>
      <c r="G1" s="126"/>
      <c r="H1" s="132"/>
      <c r="I1" s="132"/>
      <c r="J1" s="132"/>
      <c r="K1" s="132"/>
      <c r="L1" s="132"/>
      <c r="M1" s="55"/>
      <c r="N1" s="85"/>
      <c r="O1" s="85"/>
      <c r="P1" s="76"/>
      <c r="Q1" s="76"/>
    </row>
    <row r="2" spans="1:51" ht="63.75" hidden="1" customHeight="1">
      <c r="A2" s="11" t="s">
        <v>13</v>
      </c>
      <c r="B2" s="13" t="s">
        <v>12</v>
      </c>
      <c r="C2" s="12" t="s">
        <v>11</v>
      </c>
      <c r="D2" s="97">
        <v>10</v>
      </c>
      <c r="E2" s="12" t="s">
        <v>10</v>
      </c>
      <c r="F2" s="11" t="s">
        <v>9</v>
      </c>
      <c r="G2" s="11" t="s">
        <v>8</v>
      </c>
      <c r="H2" s="19">
        <v>2</v>
      </c>
      <c r="I2" s="19">
        <v>3</v>
      </c>
      <c r="J2" s="11">
        <v>4</v>
      </c>
      <c r="K2" s="11">
        <v>5</v>
      </c>
      <c r="L2" s="11">
        <v>6</v>
      </c>
      <c r="M2" s="11"/>
      <c r="N2" s="67"/>
      <c r="O2" s="67"/>
      <c r="P2" s="77"/>
      <c r="Q2" s="77"/>
      <c r="R2" s="11">
        <v>1</v>
      </c>
      <c r="S2" s="11">
        <v>7</v>
      </c>
      <c r="T2" s="100">
        <v>9</v>
      </c>
      <c r="U2" s="97">
        <v>10</v>
      </c>
      <c r="V2" s="103">
        <v>11</v>
      </c>
      <c r="W2" s="11">
        <v>12</v>
      </c>
      <c r="X2" s="11">
        <v>13</v>
      </c>
      <c r="Y2" s="11">
        <v>14</v>
      </c>
      <c r="Z2" s="11">
        <v>15</v>
      </c>
      <c r="AA2" s="11">
        <v>16</v>
      </c>
      <c r="AB2" s="11">
        <v>17</v>
      </c>
      <c r="AC2" s="11">
        <v>18</v>
      </c>
      <c r="AD2" s="11">
        <v>19</v>
      </c>
      <c r="AE2" s="11">
        <v>20</v>
      </c>
      <c r="AF2" s="11">
        <v>21</v>
      </c>
      <c r="AG2" s="11">
        <v>22</v>
      </c>
      <c r="AH2" s="11">
        <v>23</v>
      </c>
      <c r="AI2" s="11">
        <v>24</v>
      </c>
      <c r="AJ2" s="11">
        <v>25</v>
      </c>
      <c r="AK2" s="11">
        <v>26</v>
      </c>
      <c r="AL2" s="11">
        <v>27</v>
      </c>
      <c r="AM2" s="11">
        <v>28</v>
      </c>
      <c r="AN2" s="11">
        <v>29</v>
      </c>
      <c r="AO2" s="11">
        <v>30</v>
      </c>
      <c r="AP2" s="11">
        <v>31</v>
      </c>
      <c r="AQ2" s="11">
        <v>32</v>
      </c>
      <c r="AR2" s="11">
        <v>33</v>
      </c>
      <c r="AS2" s="11">
        <v>34</v>
      </c>
      <c r="AT2" s="11">
        <v>35</v>
      </c>
      <c r="AU2" s="11">
        <v>36</v>
      </c>
      <c r="AV2" s="11">
        <v>37</v>
      </c>
      <c r="AW2" s="11">
        <v>38</v>
      </c>
      <c r="AX2" s="11">
        <v>39</v>
      </c>
      <c r="AY2" s="11">
        <v>40</v>
      </c>
    </row>
    <row r="3" spans="1:51" ht="15.75" hidden="1">
      <c r="A3" s="10" t="s">
        <v>7</v>
      </c>
      <c r="B3" s="9">
        <v>1</v>
      </c>
      <c r="C3" s="8">
        <v>21</v>
      </c>
      <c r="D3" s="98" t="str">
        <f t="shared" ref="D3" si="0">DEC2HEX(HEX2DEC(C3)+1,2)</f>
        <v>22</v>
      </c>
      <c r="E3" s="7">
        <f>(C3*B3)</f>
        <v>21</v>
      </c>
      <c r="F3" s="6" t="str">
        <f>DEC2HEX(0,2)</f>
        <v>00</v>
      </c>
      <c r="G3" s="6" t="str">
        <f>DEC2HEX(E3-1,2)</f>
        <v>14</v>
      </c>
      <c r="H3" s="39" t="e">
        <f>DEC2HEX(HEX2DEC(#REF!)+1,2)</f>
        <v>#REF!</v>
      </c>
      <c r="I3" s="39" t="e">
        <f t="shared" ref="I3:AY3" si="1">DEC2HEX(HEX2DEC(H3)+1,2)</f>
        <v>#REF!</v>
      </c>
      <c r="J3" s="38" t="e">
        <f t="shared" si="1"/>
        <v>#REF!</v>
      </c>
      <c r="K3" s="38" t="e">
        <f t="shared" si="1"/>
        <v>#REF!</v>
      </c>
      <c r="L3" s="38" t="e">
        <f t="shared" si="1"/>
        <v>#REF!</v>
      </c>
      <c r="M3" s="38"/>
      <c r="N3" s="68"/>
      <c r="O3" s="68"/>
      <c r="P3" s="78"/>
      <c r="Q3" s="78"/>
      <c r="R3" s="38">
        <f>M3</f>
        <v>0</v>
      </c>
      <c r="S3" s="38" t="e">
        <f>DEC2HEX(HEX2DEC(L3)+1,2)</f>
        <v>#REF!</v>
      </c>
      <c r="T3" s="101" t="e">
        <f>DEC2HEX(HEX2DEC(#REF!)+1,2)</f>
        <v>#REF!</v>
      </c>
      <c r="U3" s="98" t="e">
        <f t="shared" si="1"/>
        <v>#REF!</v>
      </c>
      <c r="V3" s="104" t="e">
        <f t="shared" si="1"/>
        <v>#REF!</v>
      </c>
      <c r="W3" s="5" t="e">
        <f t="shared" si="1"/>
        <v>#REF!</v>
      </c>
      <c r="X3" s="5" t="e">
        <f t="shared" si="1"/>
        <v>#REF!</v>
      </c>
      <c r="Y3" s="5" t="e">
        <f t="shared" si="1"/>
        <v>#REF!</v>
      </c>
      <c r="Z3" s="5" t="e">
        <f t="shared" si="1"/>
        <v>#REF!</v>
      </c>
      <c r="AA3" s="5" t="e">
        <f t="shared" si="1"/>
        <v>#REF!</v>
      </c>
      <c r="AB3" s="5" t="e">
        <f t="shared" si="1"/>
        <v>#REF!</v>
      </c>
      <c r="AC3" s="5" t="e">
        <f t="shared" si="1"/>
        <v>#REF!</v>
      </c>
      <c r="AD3" s="5" t="e">
        <f t="shared" si="1"/>
        <v>#REF!</v>
      </c>
      <c r="AE3" s="5" t="e">
        <f t="shared" si="1"/>
        <v>#REF!</v>
      </c>
      <c r="AF3" s="5" t="e">
        <f t="shared" si="1"/>
        <v>#REF!</v>
      </c>
      <c r="AG3" s="5" t="e">
        <f t="shared" si="1"/>
        <v>#REF!</v>
      </c>
      <c r="AH3" s="5" t="e">
        <f t="shared" si="1"/>
        <v>#REF!</v>
      </c>
      <c r="AI3" s="5" t="e">
        <f t="shared" si="1"/>
        <v>#REF!</v>
      </c>
      <c r="AJ3" s="5" t="e">
        <f t="shared" si="1"/>
        <v>#REF!</v>
      </c>
      <c r="AK3" s="5" t="e">
        <f t="shared" si="1"/>
        <v>#REF!</v>
      </c>
      <c r="AL3" s="5" t="e">
        <f t="shared" si="1"/>
        <v>#REF!</v>
      </c>
      <c r="AM3" s="5" t="e">
        <f t="shared" si="1"/>
        <v>#REF!</v>
      </c>
      <c r="AN3" s="5" t="e">
        <f t="shared" si="1"/>
        <v>#REF!</v>
      </c>
      <c r="AO3" s="5" t="e">
        <f t="shared" si="1"/>
        <v>#REF!</v>
      </c>
      <c r="AP3" s="5" t="e">
        <f t="shared" si="1"/>
        <v>#REF!</v>
      </c>
      <c r="AQ3" s="5" t="e">
        <f t="shared" si="1"/>
        <v>#REF!</v>
      </c>
      <c r="AR3" s="5" t="e">
        <f t="shared" si="1"/>
        <v>#REF!</v>
      </c>
      <c r="AS3" s="5" t="e">
        <f t="shared" si="1"/>
        <v>#REF!</v>
      </c>
      <c r="AT3" s="5" t="e">
        <f t="shared" si="1"/>
        <v>#REF!</v>
      </c>
      <c r="AU3" s="5" t="e">
        <f t="shared" si="1"/>
        <v>#REF!</v>
      </c>
      <c r="AV3" s="5" t="e">
        <f t="shared" si="1"/>
        <v>#REF!</v>
      </c>
      <c r="AW3" s="5" t="e">
        <f t="shared" si="1"/>
        <v>#REF!</v>
      </c>
      <c r="AX3" s="5" t="e">
        <f t="shared" si="1"/>
        <v>#REF!</v>
      </c>
      <c r="AY3" s="5" t="e">
        <f t="shared" si="1"/>
        <v>#REF!</v>
      </c>
    </row>
    <row r="4" spans="1:51" ht="15.75" hidden="1">
      <c r="A4" s="10" t="s">
        <v>6</v>
      </c>
      <c r="B4" s="9">
        <v>2</v>
      </c>
      <c r="C4" s="8">
        <v>20</v>
      </c>
      <c r="D4" s="98" t="str">
        <f t="shared" ref="D4" si="2">DEC2HEX(HEX2DEC(C4)+2,2)</f>
        <v>22</v>
      </c>
      <c r="E4" s="7">
        <f>(C4*B4)</f>
        <v>40</v>
      </c>
      <c r="F4" s="6" t="str">
        <f>DEC2HEX(E3,2)</f>
        <v>15</v>
      </c>
      <c r="G4" s="6" t="str">
        <f>DEC2HEX((E3+E4-1),2)</f>
        <v>3C</v>
      </c>
      <c r="H4" s="39" t="e">
        <f>DEC2HEX(HEX2DEC(#REF!)+2,2)</f>
        <v>#REF!</v>
      </c>
      <c r="I4" s="20" t="e">
        <f t="shared" ref="I4:AY4" si="3">DEC2HEX(HEX2DEC(H4)+2,2)</f>
        <v>#REF!</v>
      </c>
      <c r="J4" s="5" t="e">
        <f t="shared" si="3"/>
        <v>#REF!</v>
      </c>
      <c r="K4" s="5" t="e">
        <f t="shared" si="3"/>
        <v>#REF!</v>
      </c>
      <c r="L4" s="5" t="e">
        <f t="shared" si="3"/>
        <v>#REF!</v>
      </c>
      <c r="M4" s="5"/>
      <c r="N4" s="69"/>
      <c r="O4" s="69"/>
      <c r="P4" s="79"/>
      <c r="Q4" s="79"/>
      <c r="R4" s="38">
        <f>M4</f>
        <v>0</v>
      </c>
      <c r="S4" s="5" t="e">
        <f>DEC2HEX(HEX2DEC(L4)+2,2)</f>
        <v>#REF!</v>
      </c>
      <c r="T4" s="102" t="e">
        <f>DEC2HEX(HEX2DEC(#REF!)+2,2)</f>
        <v>#REF!</v>
      </c>
      <c r="U4" s="98" t="e">
        <f t="shared" si="3"/>
        <v>#REF!</v>
      </c>
      <c r="V4" s="104" t="e">
        <f t="shared" si="3"/>
        <v>#REF!</v>
      </c>
      <c r="W4" s="5" t="e">
        <f t="shared" si="3"/>
        <v>#REF!</v>
      </c>
      <c r="X4" s="5" t="e">
        <f t="shared" si="3"/>
        <v>#REF!</v>
      </c>
      <c r="Y4" s="5" t="e">
        <f t="shared" si="3"/>
        <v>#REF!</v>
      </c>
      <c r="Z4" s="5" t="e">
        <f t="shared" si="3"/>
        <v>#REF!</v>
      </c>
      <c r="AA4" s="5" t="e">
        <f t="shared" si="3"/>
        <v>#REF!</v>
      </c>
      <c r="AB4" s="5" t="e">
        <f t="shared" si="3"/>
        <v>#REF!</v>
      </c>
      <c r="AC4" s="5" t="e">
        <f t="shared" si="3"/>
        <v>#REF!</v>
      </c>
      <c r="AD4" s="5" t="e">
        <f t="shared" si="3"/>
        <v>#REF!</v>
      </c>
      <c r="AE4" s="5" t="e">
        <f t="shared" si="3"/>
        <v>#REF!</v>
      </c>
      <c r="AF4" s="5" t="e">
        <f t="shared" si="3"/>
        <v>#REF!</v>
      </c>
      <c r="AG4" s="5" t="e">
        <f t="shared" si="3"/>
        <v>#REF!</v>
      </c>
      <c r="AH4" s="5" t="e">
        <f t="shared" si="3"/>
        <v>#REF!</v>
      </c>
      <c r="AI4" s="5" t="e">
        <f t="shared" si="3"/>
        <v>#REF!</v>
      </c>
      <c r="AJ4" s="5" t="e">
        <f t="shared" si="3"/>
        <v>#REF!</v>
      </c>
      <c r="AK4" s="5" t="e">
        <f t="shared" si="3"/>
        <v>#REF!</v>
      </c>
      <c r="AL4" s="5" t="e">
        <f t="shared" si="3"/>
        <v>#REF!</v>
      </c>
      <c r="AM4" s="5" t="e">
        <f t="shared" si="3"/>
        <v>#REF!</v>
      </c>
      <c r="AN4" s="5" t="e">
        <f t="shared" si="3"/>
        <v>#REF!</v>
      </c>
      <c r="AO4" s="5" t="e">
        <f t="shared" si="3"/>
        <v>#REF!</v>
      </c>
      <c r="AP4" s="5" t="e">
        <f t="shared" si="3"/>
        <v>#REF!</v>
      </c>
      <c r="AQ4" s="5" t="e">
        <f t="shared" si="3"/>
        <v>#REF!</v>
      </c>
      <c r="AR4" s="5" t="e">
        <f t="shared" si="3"/>
        <v>#REF!</v>
      </c>
      <c r="AS4" s="5" t="e">
        <f t="shared" si="3"/>
        <v>#REF!</v>
      </c>
      <c r="AT4" s="5" t="e">
        <f t="shared" si="3"/>
        <v>#REF!</v>
      </c>
      <c r="AU4" s="5" t="e">
        <f t="shared" si="3"/>
        <v>#REF!</v>
      </c>
      <c r="AV4" s="5" t="e">
        <f t="shared" si="3"/>
        <v>#REF!</v>
      </c>
      <c r="AW4" s="5" t="e">
        <f t="shared" si="3"/>
        <v>#REF!</v>
      </c>
      <c r="AX4" s="5" t="e">
        <f t="shared" si="3"/>
        <v>#REF!</v>
      </c>
      <c r="AY4" s="5" t="e">
        <f t="shared" si="3"/>
        <v>#REF!</v>
      </c>
    </row>
    <row r="5" spans="1:51" ht="15.75" hidden="1">
      <c r="A5" s="10" t="s">
        <v>5</v>
      </c>
      <c r="B5" s="9">
        <v>3</v>
      </c>
      <c r="C5" s="8">
        <v>25</v>
      </c>
      <c r="D5" s="99" t="str">
        <f t="shared" ref="D5" si="4">DEC2HEX(HEX2DEC(C5)+3,2)</f>
        <v>28</v>
      </c>
      <c r="E5" s="7">
        <f>(C5*B5)</f>
        <v>75</v>
      </c>
      <c r="F5" s="6" t="str">
        <f>DEC2HEX((E3+E4),2)</f>
        <v>3D</v>
      </c>
      <c r="G5" s="6" t="str">
        <f>DEC2HEX((E3+E4+E5-1),2)</f>
        <v>87</v>
      </c>
      <c r="H5" s="39" t="e">
        <f>DEC2HEX(HEX2DEC(#REF!)+3,2)</f>
        <v>#REF!</v>
      </c>
      <c r="I5" s="39" t="e">
        <f t="shared" ref="I5:AY5" si="5">DEC2HEX(HEX2DEC(H5)+3,2)</f>
        <v>#REF!</v>
      </c>
      <c r="J5" s="38" t="e">
        <f t="shared" si="5"/>
        <v>#REF!</v>
      </c>
      <c r="K5" s="38" t="e">
        <f t="shared" si="5"/>
        <v>#REF!</v>
      </c>
      <c r="L5" s="38" t="e">
        <f t="shared" si="5"/>
        <v>#REF!</v>
      </c>
      <c r="M5" s="38"/>
      <c r="N5" s="68"/>
      <c r="O5" s="68"/>
      <c r="P5" s="78"/>
      <c r="Q5" s="78"/>
      <c r="R5" s="38">
        <f>M5</f>
        <v>0</v>
      </c>
      <c r="S5" s="38" t="e">
        <f>DEC2HEX(HEX2DEC(L5)+3,2)</f>
        <v>#REF!</v>
      </c>
      <c r="T5" s="101" t="e">
        <f>DEC2HEX(HEX2DEC(#REF!)+3,2)</f>
        <v>#REF!</v>
      </c>
      <c r="U5" s="99" t="e">
        <f t="shared" si="5"/>
        <v>#REF!</v>
      </c>
      <c r="V5" s="105" t="e">
        <f t="shared" si="5"/>
        <v>#REF!</v>
      </c>
      <c r="W5" s="38" t="e">
        <f t="shared" si="5"/>
        <v>#REF!</v>
      </c>
      <c r="X5" s="5" t="e">
        <f t="shared" si="5"/>
        <v>#REF!</v>
      </c>
      <c r="Y5" s="5" t="e">
        <f t="shared" si="5"/>
        <v>#REF!</v>
      </c>
      <c r="Z5" s="5" t="e">
        <f t="shared" si="5"/>
        <v>#REF!</v>
      </c>
      <c r="AA5" s="5" t="e">
        <f t="shared" si="5"/>
        <v>#REF!</v>
      </c>
      <c r="AB5" s="5" t="e">
        <f t="shared" si="5"/>
        <v>#REF!</v>
      </c>
      <c r="AC5" s="5" t="e">
        <f t="shared" si="5"/>
        <v>#REF!</v>
      </c>
      <c r="AD5" s="5" t="e">
        <f t="shared" si="5"/>
        <v>#REF!</v>
      </c>
      <c r="AE5" s="5" t="e">
        <f t="shared" si="5"/>
        <v>#REF!</v>
      </c>
      <c r="AF5" s="5" t="e">
        <f t="shared" si="5"/>
        <v>#REF!</v>
      </c>
      <c r="AG5" s="5" t="e">
        <f t="shared" si="5"/>
        <v>#REF!</v>
      </c>
      <c r="AH5" s="5" t="e">
        <f t="shared" si="5"/>
        <v>#REF!</v>
      </c>
      <c r="AI5" s="5" t="e">
        <f t="shared" si="5"/>
        <v>#REF!</v>
      </c>
      <c r="AJ5" s="5" t="e">
        <f t="shared" si="5"/>
        <v>#REF!</v>
      </c>
      <c r="AK5" s="5" t="e">
        <f t="shared" si="5"/>
        <v>#REF!</v>
      </c>
      <c r="AL5" s="5" t="e">
        <f t="shared" si="5"/>
        <v>#REF!</v>
      </c>
      <c r="AM5" s="5" t="e">
        <f t="shared" si="5"/>
        <v>#REF!</v>
      </c>
      <c r="AN5" s="5" t="e">
        <f t="shared" si="5"/>
        <v>#REF!</v>
      </c>
      <c r="AO5" s="5" t="e">
        <f t="shared" si="5"/>
        <v>#REF!</v>
      </c>
      <c r="AP5" s="5" t="e">
        <f t="shared" si="5"/>
        <v>#REF!</v>
      </c>
      <c r="AQ5" s="5" t="e">
        <f t="shared" si="5"/>
        <v>#REF!</v>
      </c>
      <c r="AR5" s="5" t="e">
        <f t="shared" si="5"/>
        <v>#REF!</v>
      </c>
      <c r="AS5" s="5" t="e">
        <f t="shared" si="5"/>
        <v>#REF!</v>
      </c>
      <c r="AT5" s="5" t="e">
        <f t="shared" si="5"/>
        <v>#REF!</v>
      </c>
      <c r="AU5" s="5" t="e">
        <f t="shared" si="5"/>
        <v>#REF!</v>
      </c>
      <c r="AV5" s="5" t="e">
        <f t="shared" si="5"/>
        <v>#REF!</v>
      </c>
      <c r="AW5" s="5" t="e">
        <f t="shared" si="5"/>
        <v>#REF!</v>
      </c>
      <c r="AX5" s="5" t="e">
        <f t="shared" si="5"/>
        <v>#REF!</v>
      </c>
      <c r="AY5" s="5" t="e">
        <f t="shared" si="5"/>
        <v>#REF!</v>
      </c>
    </row>
    <row r="6" spans="1:51" ht="15.75" hidden="1">
      <c r="A6" s="10" t="s">
        <v>4</v>
      </c>
      <c r="B6" s="9">
        <v>4</v>
      </c>
      <c r="C6" s="8">
        <v>20</v>
      </c>
      <c r="D6" s="99" t="str">
        <f t="shared" ref="D6" si="6">IF(DEC2HEX(HEX2DEC(C6)+4,3)&gt;DEC2HEX(255,3),DEC2HEX(0,2),DEC2HEX(HEX2DEC(C6)+4,2))</f>
        <v>24</v>
      </c>
      <c r="E6" s="7">
        <f>(C6*B6)</f>
        <v>80</v>
      </c>
      <c r="F6" s="6" t="str">
        <f>DEC2HEX((E3+E4+E5),2)</f>
        <v>88</v>
      </c>
      <c r="G6" s="6" t="str">
        <f>DEC2HEX((E3+E4+E5+E6-1),2)</f>
        <v>D7</v>
      </c>
      <c r="H6" s="39" t="e">
        <f>IF(DEC2HEX(HEX2DEC(#REF!)+4,3)&gt;DEC2HEX(255,3),DEC2HEX(0,2),DEC2HEX(HEX2DEC(#REF!)+4,2))</f>
        <v>#REF!</v>
      </c>
      <c r="I6" s="39" t="e">
        <f t="shared" ref="I6:AY6" si="7">IF(DEC2HEX(HEX2DEC(H6)+4,3)&gt;DEC2HEX(255,3),DEC2HEX(0,2),DEC2HEX(HEX2DEC(H6)+4,2))</f>
        <v>#REF!</v>
      </c>
      <c r="J6" s="38" t="e">
        <f t="shared" si="7"/>
        <v>#REF!</v>
      </c>
      <c r="K6" s="38" t="e">
        <f t="shared" si="7"/>
        <v>#REF!</v>
      </c>
      <c r="L6" s="38" t="e">
        <f t="shared" si="7"/>
        <v>#REF!</v>
      </c>
      <c r="M6" s="38"/>
      <c r="N6" s="68"/>
      <c r="O6" s="68"/>
      <c r="P6" s="78"/>
      <c r="Q6" s="78"/>
      <c r="R6" s="5">
        <f>M6</f>
        <v>0</v>
      </c>
      <c r="S6" s="38" t="e">
        <f>IF(DEC2HEX(HEX2DEC(L6)+4,3)&gt;DEC2HEX(255,3),DEC2HEX(0,2),DEC2HEX(HEX2DEC(L6)+4,2))</f>
        <v>#REF!</v>
      </c>
      <c r="T6" s="101" t="e">
        <f>IF(DEC2HEX(HEX2DEC(#REF!)+4,3)&gt;DEC2HEX(255,3),DEC2HEX(0,2),DEC2HEX(HEX2DEC(#REF!)+4,2))</f>
        <v>#REF!</v>
      </c>
      <c r="U6" s="99" t="e">
        <f t="shared" si="7"/>
        <v>#REF!</v>
      </c>
      <c r="V6" s="105" t="e">
        <f t="shared" si="7"/>
        <v>#REF!</v>
      </c>
      <c r="W6" s="5" t="e">
        <f t="shared" si="7"/>
        <v>#REF!</v>
      </c>
      <c r="X6" s="5" t="e">
        <f t="shared" si="7"/>
        <v>#REF!</v>
      </c>
      <c r="Y6" s="5" t="e">
        <f t="shared" si="7"/>
        <v>#REF!</v>
      </c>
      <c r="Z6" s="5" t="e">
        <f t="shared" si="7"/>
        <v>#REF!</v>
      </c>
      <c r="AA6" s="5" t="e">
        <f t="shared" si="7"/>
        <v>#REF!</v>
      </c>
      <c r="AB6" s="5" t="e">
        <f t="shared" si="7"/>
        <v>#REF!</v>
      </c>
      <c r="AC6" s="5" t="e">
        <f t="shared" si="7"/>
        <v>#REF!</v>
      </c>
      <c r="AD6" s="5" t="e">
        <f t="shared" si="7"/>
        <v>#REF!</v>
      </c>
      <c r="AE6" s="5" t="e">
        <f t="shared" si="7"/>
        <v>#REF!</v>
      </c>
      <c r="AF6" s="5" t="e">
        <f t="shared" si="7"/>
        <v>#REF!</v>
      </c>
      <c r="AG6" s="5" t="e">
        <f t="shared" si="7"/>
        <v>#REF!</v>
      </c>
      <c r="AH6" s="5" t="e">
        <f t="shared" si="7"/>
        <v>#REF!</v>
      </c>
      <c r="AI6" s="5" t="e">
        <f t="shared" si="7"/>
        <v>#REF!</v>
      </c>
      <c r="AJ6" s="5" t="e">
        <f t="shared" si="7"/>
        <v>#REF!</v>
      </c>
      <c r="AK6" s="5" t="e">
        <f t="shared" si="7"/>
        <v>#REF!</v>
      </c>
      <c r="AL6" s="5" t="e">
        <f t="shared" si="7"/>
        <v>#REF!</v>
      </c>
      <c r="AM6" s="5" t="e">
        <f t="shared" si="7"/>
        <v>#REF!</v>
      </c>
      <c r="AN6" s="5" t="e">
        <f t="shared" si="7"/>
        <v>#REF!</v>
      </c>
      <c r="AO6" s="5" t="e">
        <f t="shared" si="7"/>
        <v>#REF!</v>
      </c>
      <c r="AP6" s="5" t="e">
        <f t="shared" si="7"/>
        <v>#REF!</v>
      </c>
      <c r="AQ6" s="5" t="e">
        <f t="shared" si="7"/>
        <v>#REF!</v>
      </c>
      <c r="AR6" s="5" t="e">
        <f t="shared" si="7"/>
        <v>#REF!</v>
      </c>
      <c r="AS6" s="5" t="e">
        <f t="shared" si="7"/>
        <v>#REF!</v>
      </c>
      <c r="AT6" s="5" t="e">
        <f t="shared" si="7"/>
        <v>#REF!</v>
      </c>
      <c r="AU6" s="5" t="e">
        <f t="shared" si="7"/>
        <v>#REF!</v>
      </c>
      <c r="AV6" s="5" t="e">
        <f t="shared" si="7"/>
        <v>#REF!</v>
      </c>
      <c r="AW6" s="5" t="e">
        <f t="shared" si="7"/>
        <v>#REF!</v>
      </c>
      <c r="AX6" s="5" t="e">
        <f t="shared" si="7"/>
        <v>#REF!</v>
      </c>
      <c r="AY6" s="5" t="e">
        <f t="shared" si="7"/>
        <v>#REF!</v>
      </c>
    </row>
    <row r="7" spans="1:51" ht="15.75" hidden="1">
      <c r="A7" s="10" t="s">
        <v>3</v>
      </c>
      <c r="B7" s="9">
        <v>5</v>
      </c>
      <c r="C7" s="8">
        <v>6</v>
      </c>
      <c r="D7" s="98" t="str">
        <f t="shared" ref="D7" si="8">IF(DEC2HEX(HEX2DEC(C7)+5,3)&gt;DEC2HEX(255,3),DEC2HEX(0,2),DEC2HEX(HEX2DEC(C7)+5,2))</f>
        <v>0B</v>
      </c>
      <c r="E7" s="7">
        <f>(C7*B7)</f>
        <v>30</v>
      </c>
      <c r="F7" s="6" t="str">
        <f>DEC2HEX((E3+E4+E5+E6),2)</f>
        <v>D8</v>
      </c>
      <c r="G7" s="6" t="str">
        <f>DEC2HEX((E3+E4+E5+E6+E7-1),2)</f>
        <v>F5</v>
      </c>
      <c r="H7" s="20" t="e">
        <f>IF(DEC2HEX(HEX2DEC(#REF!)+5,3)&gt;DEC2HEX(255,3),DEC2HEX(0,2),DEC2HEX(HEX2DEC(#REF!)+5,2))</f>
        <v>#REF!</v>
      </c>
      <c r="I7" s="20" t="e">
        <f t="shared" ref="I7:AY7" si="9">IF(DEC2HEX(HEX2DEC(H7)+5,3)&gt;DEC2HEX(255,3),DEC2HEX(0,2),DEC2HEX(HEX2DEC(H7)+5,2))</f>
        <v>#REF!</v>
      </c>
      <c r="J7" s="5" t="e">
        <f t="shared" si="9"/>
        <v>#REF!</v>
      </c>
      <c r="K7" s="5" t="e">
        <f t="shared" si="9"/>
        <v>#REF!</v>
      </c>
      <c r="L7" s="5" t="e">
        <f t="shared" si="9"/>
        <v>#REF!</v>
      </c>
      <c r="M7" s="5"/>
      <c r="N7" s="69"/>
      <c r="O7" s="69"/>
      <c r="P7" s="79"/>
      <c r="Q7" s="79"/>
      <c r="R7" s="5">
        <f>M7</f>
        <v>0</v>
      </c>
      <c r="S7" s="5" t="e">
        <f>IF(DEC2HEX(HEX2DEC(L7)+5,3)&gt;DEC2HEX(255,3),DEC2HEX(0,2),DEC2HEX(HEX2DEC(L7)+5,2))</f>
        <v>#REF!</v>
      </c>
      <c r="T7" s="102" t="e">
        <f>IF(DEC2HEX(HEX2DEC(#REF!)+5,3)&gt;DEC2HEX(255,3),DEC2HEX(0,2),DEC2HEX(HEX2DEC(#REF!)+5,2))</f>
        <v>#REF!</v>
      </c>
      <c r="U7" s="98" t="e">
        <f t="shared" si="9"/>
        <v>#REF!</v>
      </c>
      <c r="V7" s="104" t="e">
        <f t="shared" si="9"/>
        <v>#REF!</v>
      </c>
      <c r="W7" s="5" t="e">
        <f t="shared" si="9"/>
        <v>#REF!</v>
      </c>
      <c r="X7" s="5" t="e">
        <f t="shared" si="9"/>
        <v>#REF!</v>
      </c>
      <c r="Y7" s="5" t="e">
        <f t="shared" si="9"/>
        <v>#REF!</v>
      </c>
      <c r="Z7" s="5" t="e">
        <f t="shared" si="9"/>
        <v>#REF!</v>
      </c>
      <c r="AA7" s="5" t="e">
        <f t="shared" si="9"/>
        <v>#REF!</v>
      </c>
      <c r="AB7" s="5" t="e">
        <f t="shared" si="9"/>
        <v>#REF!</v>
      </c>
      <c r="AC7" s="5" t="e">
        <f t="shared" si="9"/>
        <v>#REF!</v>
      </c>
      <c r="AD7" s="5" t="e">
        <f t="shared" si="9"/>
        <v>#REF!</v>
      </c>
      <c r="AE7" s="5" t="e">
        <f t="shared" si="9"/>
        <v>#REF!</v>
      </c>
      <c r="AF7" s="5" t="e">
        <f t="shared" si="9"/>
        <v>#REF!</v>
      </c>
      <c r="AG7" s="5" t="e">
        <f t="shared" si="9"/>
        <v>#REF!</v>
      </c>
      <c r="AH7" s="5" t="e">
        <f t="shared" si="9"/>
        <v>#REF!</v>
      </c>
      <c r="AI7" s="5" t="e">
        <f t="shared" si="9"/>
        <v>#REF!</v>
      </c>
      <c r="AJ7" s="5" t="e">
        <f t="shared" si="9"/>
        <v>#REF!</v>
      </c>
      <c r="AK7" s="5" t="e">
        <f t="shared" si="9"/>
        <v>#REF!</v>
      </c>
      <c r="AL7" s="5" t="e">
        <f t="shared" si="9"/>
        <v>#REF!</v>
      </c>
      <c r="AM7" s="5" t="e">
        <f t="shared" si="9"/>
        <v>#REF!</v>
      </c>
      <c r="AN7" s="5" t="e">
        <f t="shared" si="9"/>
        <v>#REF!</v>
      </c>
      <c r="AO7" s="5" t="e">
        <f t="shared" si="9"/>
        <v>#REF!</v>
      </c>
      <c r="AP7" s="5" t="e">
        <f t="shared" si="9"/>
        <v>#REF!</v>
      </c>
      <c r="AQ7" s="5" t="e">
        <f t="shared" si="9"/>
        <v>#REF!</v>
      </c>
      <c r="AR7" s="5" t="e">
        <f t="shared" si="9"/>
        <v>#REF!</v>
      </c>
      <c r="AS7" s="5" t="e">
        <f t="shared" si="9"/>
        <v>#REF!</v>
      </c>
      <c r="AT7" s="5" t="e">
        <f t="shared" si="9"/>
        <v>#REF!</v>
      </c>
      <c r="AU7" s="5" t="e">
        <f t="shared" si="9"/>
        <v>#REF!</v>
      </c>
      <c r="AV7" s="5" t="e">
        <f t="shared" si="9"/>
        <v>#REF!</v>
      </c>
      <c r="AW7" s="5" t="e">
        <f t="shared" si="9"/>
        <v>#REF!</v>
      </c>
      <c r="AX7" s="5" t="e">
        <f t="shared" si="9"/>
        <v>#REF!</v>
      </c>
      <c r="AY7" s="5" t="e">
        <f t="shared" si="9"/>
        <v>#REF!</v>
      </c>
    </row>
    <row r="8" spans="1:51" ht="15.75" hidden="1">
      <c r="B8" s="3"/>
      <c r="C8" s="4" t="s">
        <v>2</v>
      </c>
      <c r="E8" s="4">
        <f>SUM(E3:E7)</f>
        <v>246</v>
      </c>
    </row>
    <row r="9" spans="1:51" ht="15.75" hidden="1">
      <c r="B9" s="3"/>
    </row>
    <row r="10" spans="1:51" ht="15.75" hidden="1">
      <c r="B10" s="3" t="s">
        <v>28</v>
      </c>
      <c r="C10" s="22" t="s">
        <v>38</v>
      </c>
      <c r="D10" s="106" t="s">
        <v>30</v>
      </c>
      <c r="E10" s="22">
        <v>10</v>
      </c>
      <c r="F10" s="22" t="s">
        <v>29</v>
      </c>
      <c r="G10" s="22" t="s">
        <v>30</v>
      </c>
      <c r="H10" s="28" t="s">
        <v>31</v>
      </c>
      <c r="I10" t="s">
        <v>32</v>
      </c>
      <c r="J10" t="s">
        <v>33</v>
      </c>
      <c r="K10" t="s">
        <v>34</v>
      </c>
      <c r="L10" t="s">
        <v>35</v>
      </c>
      <c r="R10" s="25" t="s">
        <v>29</v>
      </c>
      <c r="S10" t="s">
        <v>36</v>
      </c>
      <c r="T10" t="s">
        <v>37</v>
      </c>
      <c r="U10" s="106" t="s">
        <v>30</v>
      </c>
    </row>
    <row r="11" spans="1:51" ht="15.75" hidden="1">
      <c r="B11" s="3"/>
      <c r="H11" s="29" t="s">
        <v>47</v>
      </c>
      <c r="R11" s="26" t="s">
        <v>48</v>
      </c>
    </row>
    <row r="12" spans="1:51" hidden="1">
      <c r="B12" s="127" t="s">
        <v>1</v>
      </c>
      <c r="C12" s="127"/>
      <c r="D12" s="127"/>
      <c r="E12" s="127"/>
      <c r="F12" s="127"/>
      <c r="G12" s="127"/>
      <c r="H12" s="127"/>
      <c r="I12" s="127"/>
    </row>
    <row r="13" spans="1:51" ht="31.5" hidden="1" customHeight="1">
      <c r="B13" s="128" t="s">
        <v>15</v>
      </c>
      <c r="C13" s="128"/>
      <c r="D13" s="128"/>
      <c r="E13" s="128"/>
      <c r="F13" s="128"/>
      <c r="G13" s="128"/>
      <c r="H13" s="128"/>
      <c r="I13" s="128"/>
    </row>
    <row r="14" spans="1:51" hidden="1">
      <c r="B14" s="127" t="s">
        <v>0</v>
      </c>
      <c r="C14" s="127"/>
      <c r="D14" s="127"/>
      <c r="E14" s="127"/>
      <c r="F14" s="127"/>
      <c r="G14" s="127"/>
      <c r="H14" s="127"/>
      <c r="I14" s="127"/>
    </row>
    <row r="15" spans="1:51" hidden="1"/>
    <row r="16" spans="1:51">
      <c r="H16" s="133"/>
      <c r="I16" s="133"/>
      <c r="J16" s="133"/>
      <c r="K16" s="133"/>
      <c r="L16" s="133"/>
      <c r="M16" s="62"/>
      <c r="N16" s="71"/>
      <c r="O16" s="71"/>
      <c r="P16" s="81"/>
      <c r="Q16" s="81"/>
    </row>
    <row r="17" spans="1:21" ht="34.9" customHeight="1">
      <c r="B17" s="134" t="s">
        <v>125</v>
      </c>
      <c r="J17" s="62"/>
      <c r="L17" s="62"/>
      <c r="M17" s="116" t="s">
        <v>131</v>
      </c>
      <c r="N17" s="116"/>
      <c r="O17" s="116"/>
      <c r="P17" s="81"/>
      <c r="Q17" s="81"/>
    </row>
    <row r="18" spans="1:21" ht="17.25">
      <c r="B18" s="134"/>
      <c r="J18" s="62"/>
      <c r="L18" s="62"/>
      <c r="M18" s="117" t="s">
        <v>130</v>
      </c>
      <c r="N18" s="117"/>
      <c r="O18" s="117"/>
      <c r="P18" s="81"/>
      <c r="Q18" s="81"/>
    </row>
    <row r="19" spans="1:21">
      <c r="A19" s="22"/>
      <c r="B19" s="62"/>
      <c r="C19" s="22"/>
      <c r="E19" s="22"/>
      <c r="F19" s="22"/>
      <c r="G19" s="22"/>
      <c r="H19" s="132"/>
      <c r="I19" s="132"/>
      <c r="J19" s="132"/>
      <c r="K19" s="132"/>
      <c r="L19" s="132"/>
      <c r="M19" s="55"/>
      <c r="N19" s="85"/>
      <c r="O19" s="85"/>
      <c r="P19" s="76"/>
      <c r="Q19" s="76"/>
      <c r="R19" s="22"/>
      <c r="S19" t="s">
        <v>75</v>
      </c>
    </row>
    <row r="20" spans="1:21">
      <c r="A20" s="22"/>
      <c r="B20" s="62"/>
      <c r="C20" s="22"/>
      <c r="E20" s="22"/>
      <c r="F20" s="22"/>
      <c r="G20" s="22"/>
      <c r="H20" s="61"/>
      <c r="I20" s="61"/>
      <c r="J20" s="61"/>
      <c r="K20" s="61"/>
      <c r="L20" s="61"/>
      <c r="M20" s="55"/>
      <c r="N20" s="85"/>
      <c r="O20" s="85"/>
      <c r="P20" s="76"/>
      <c r="Q20" s="76"/>
      <c r="R20" s="22"/>
    </row>
    <row r="21" spans="1:21">
      <c r="A21" s="22"/>
      <c r="B21" s="62"/>
      <c r="C21" s="22"/>
      <c r="E21" s="22"/>
      <c r="F21" s="22"/>
      <c r="G21" s="22"/>
      <c r="H21" s="61"/>
      <c r="I21" s="61"/>
      <c r="J21" s="61"/>
      <c r="K21" s="61"/>
      <c r="L21" s="61"/>
      <c r="M21" s="55"/>
      <c r="N21" s="85"/>
      <c r="O21" s="85"/>
      <c r="P21" s="76"/>
      <c r="Q21" s="76"/>
      <c r="R21" s="22"/>
    </row>
    <row r="22" spans="1:21">
      <c r="A22" s="22"/>
      <c r="B22" s="62"/>
      <c r="C22" s="22"/>
      <c r="D22" s="107"/>
      <c r="E22" s="22"/>
      <c r="F22" s="22"/>
      <c r="G22" s="22"/>
      <c r="H22" s="61"/>
      <c r="I22" s="61"/>
      <c r="J22" s="61"/>
      <c r="K22" s="61"/>
      <c r="L22" s="61"/>
      <c r="M22" s="55"/>
      <c r="N22" s="118" t="s">
        <v>132</v>
      </c>
      <c r="O22" s="118"/>
      <c r="P22" s="76"/>
      <c r="Q22" s="76"/>
      <c r="R22" s="22"/>
      <c r="U22" s="107"/>
    </row>
    <row r="23" spans="1:21">
      <c r="A23" s="22"/>
      <c r="B23" s="62"/>
      <c r="C23" s="22"/>
      <c r="D23" s="108"/>
      <c r="E23" s="22"/>
      <c r="F23" s="22"/>
      <c r="G23" s="22"/>
      <c r="H23" s="61"/>
      <c r="I23" s="61"/>
      <c r="J23" s="61"/>
      <c r="K23" s="61"/>
      <c r="L23" s="61"/>
      <c r="M23" s="55"/>
      <c r="N23" s="85"/>
      <c r="O23" s="85"/>
      <c r="P23" s="76"/>
      <c r="Q23" s="76"/>
      <c r="R23" s="22"/>
      <c r="U23" s="108"/>
    </row>
    <row r="24" spans="1:21">
      <c r="A24" s="136" t="s">
        <v>110</v>
      </c>
      <c r="B24" s="138" t="s">
        <v>111</v>
      </c>
      <c r="C24" s="45" t="s">
        <v>22</v>
      </c>
      <c r="D24" s="109" t="s">
        <v>182</v>
      </c>
      <c r="E24" s="45" t="s">
        <v>18</v>
      </c>
      <c r="F24" s="136" t="s">
        <v>18</v>
      </c>
      <c r="G24" s="136" t="s">
        <v>123</v>
      </c>
      <c r="H24" s="124" t="s">
        <v>23</v>
      </c>
      <c r="I24" s="124"/>
      <c r="J24" s="124"/>
      <c r="K24" s="124"/>
      <c r="L24" s="124"/>
      <c r="M24" s="140" t="s">
        <v>112</v>
      </c>
      <c r="N24" s="114" t="s">
        <v>128</v>
      </c>
      <c r="O24" s="114" t="s">
        <v>127</v>
      </c>
      <c r="P24" s="119" t="s">
        <v>126</v>
      </c>
      <c r="Q24" s="119" t="s">
        <v>129</v>
      </c>
      <c r="R24" s="45" t="s">
        <v>19</v>
      </c>
      <c r="S24" s="56"/>
      <c r="U24" s="109" t="s">
        <v>182</v>
      </c>
    </row>
    <row r="25" spans="1:21">
      <c r="A25" s="137"/>
      <c r="B25" s="139"/>
      <c r="C25" s="45" t="s">
        <v>20</v>
      </c>
      <c r="E25" s="45" t="s">
        <v>21</v>
      </c>
      <c r="F25" s="137"/>
      <c r="G25" s="137"/>
      <c r="H25" s="129"/>
      <c r="I25" s="130"/>
      <c r="J25" s="130"/>
      <c r="K25" s="130"/>
      <c r="L25" s="131"/>
      <c r="M25" s="140"/>
      <c r="N25" s="115"/>
      <c r="O25" s="115"/>
      <c r="P25" s="120"/>
      <c r="Q25" s="120"/>
      <c r="R25" s="45"/>
      <c r="S25" s="56"/>
    </row>
    <row r="26" spans="1:21" ht="17.25">
      <c r="A26" s="63">
        <f>A25+1</f>
        <v>1</v>
      </c>
      <c r="B26" s="60" t="s">
        <v>113</v>
      </c>
      <c r="C26" s="45">
        <v>256</v>
      </c>
      <c r="D26" s="110"/>
      <c r="E26" s="45">
        <v>32768</v>
      </c>
      <c r="F26" s="46" t="str">
        <f t="shared" ref="F26:F65" si="10">DEC2HEX(E26)</f>
        <v>8000</v>
      </c>
      <c r="G26" s="45">
        <v>243</v>
      </c>
      <c r="H26" s="125" t="s">
        <v>49</v>
      </c>
      <c r="I26" s="125"/>
      <c r="J26" s="125"/>
      <c r="K26" s="125"/>
      <c r="L26" s="125"/>
      <c r="M26" s="64"/>
      <c r="N26" s="84">
        <v>1.70136111111113</v>
      </c>
      <c r="O26" s="72">
        <v>16.921494007110599</v>
      </c>
      <c r="P26" s="84">
        <v>0</v>
      </c>
      <c r="Q26" s="84">
        <v>0</v>
      </c>
      <c r="R26" s="45" t="s">
        <v>16</v>
      </c>
      <c r="S26" s="56" t="s">
        <v>109</v>
      </c>
    </row>
    <row r="27" spans="1:21" ht="17.25">
      <c r="A27" s="63">
        <f>A26+1</f>
        <v>2</v>
      </c>
      <c r="B27" s="60" t="s">
        <v>114</v>
      </c>
      <c r="C27" s="45">
        <v>128</v>
      </c>
      <c r="D27" s="110"/>
      <c r="E27" s="45">
        <f t="shared" ref="E27:E65" si="11">E26 + C26</f>
        <v>33024</v>
      </c>
      <c r="F27" s="46" t="str">
        <f t="shared" si="10"/>
        <v>8100</v>
      </c>
      <c r="G27" s="45">
        <v>110</v>
      </c>
      <c r="H27" s="122" t="s">
        <v>54</v>
      </c>
      <c r="I27" s="122"/>
      <c r="J27" s="122"/>
      <c r="K27" s="122"/>
      <c r="L27" s="122"/>
      <c r="M27" s="59"/>
      <c r="N27" s="84">
        <v>7.5839444444444501E-2</v>
      </c>
      <c r="O27" s="84">
        <v>1.56198406219482</v>
      </c>
      <c r="P27" s="84">
        <v>0</v>
      </c>
      <c r="Q27" s="84">
        <v>0</v>
      </c>
      <c r="R27" s="45" t="s">
        <v>16</v>
      </c>
      <c r="S27" s="56" t="s">
        <v>109</v>
      </c>
    </row>
    <row r="28" spans="1:21" ht="17.25">
      <c r="A28" s="63">
        <f>A27+1</f>
        <v>3</v>
      </c>
      <c r="B28" s="60" t="s">
        <v>115</v>
      </c>
      <c r="C28" s="45">
        <v>256</v>
      </c>
      <c r="D28" s="110"/>
      <c r="E28" s="45">
        <f t="shared" si="11"/>
        <v>33152</v>
      </c>
      <c r="F28" s="46" t="str">
        <f t="shared" si="10"/>
        <v>8180</v>
      </c>
      <c r="G28" s="45">
        <v>208</v>
      </c>
      <c r="H28" s="122" t="s">
        <v>50</v>
      </c>
      <c r="I28" s="122"/>
      <c r="J28" s="122"/>
      <c r="K28" s="122"/>
      <c r="L28" s="122"/>
      <c r="M28" s="59"/>
      <c r="N28" s="84">
        <v>0.12533361111111099</v>
      </c>
      <c r="O28" s="75">
        <v>2.6033067703247101</v>
      </c>
      <c r="P28" s="84">
        <v>0</v>
      </c>
      <c r="Q28" s="84">
        <v>0</v>
      </c>
      <c r="R28" s="45" t="s">
        <v>16</v>
      </c>
      <c r="S28" s="56" t="s">
        <v>109</v>
      </c>
    </row>
    <row r="29" spans="1:21" ht="17.25">
      <c r="A29" s="63">
        <f>A28+1</f>
        <v>4</v>
      </c>
      <c r="B29" s="60" t="s">
        <v>116</v>
      </c>
      <c r="C29" s="45">
        <v>512</v>
      </c>
      <c r="D29" s="110"/>
      <c r="E29" s="45">
        <f t="shared" si="11"/>
        <v>33408</v>
      </c>
      <c r="F29" s="46" t="str">
        <f t="shared" si="10"/>
        <v>8280</v>
      </c>
      <c r="G29" s="45">
        <v>239</v>
      </c>
      <c r="H29" s="122" t="s">
        <v>53</v>
      </c>
      <c r="I29" s="122"/>
      <c r="J29" s="122"/>
      <c r="K29" s="122"/>
      <c r="L29" s="122"/>
      <c r="M29" s="59"/>
      <c r="N29" s="84">
        <v>2.2915847222222299</v>
      </c>
      <c r="O29" s="84">
        <v>4.0351254940033003</v>
      </c>
      <c r="P29" s="84">
        <v>0</v>
      </c>
      <c r="Q29" s="84">
        <v>0</v>
      </c>
      <c r="R29" s="45" t="s">
        <v>16</v>
      </c>
      <c r="S29" s="56" t="s">
        <v>109</v>
      </c>
    </row>
    <row r="30" spans="1:21" ht="15" customHeight="1">
      <c r="A30" s="63">
        <f>A29+1</f>
        <v>5</v>
      </c>
      <c r="B30" s="86" t="s">
        <v>158</v>
      </c>
      <c r="C30" s="45">
        <v>1024</v>
      </c>
      <c r="D30" s="106">
        <v>1013</v>
      </c>
      <c r="E30" s="45">
        <f t="shared" si="11"/>
        <v>33920</v>
      </c>
      <c r="F30" s="46" t="str">
        <f t="shared" si="10"/>
        <v>8480</v>
      </c>
      <c r="G30" s="45">
        <v>995</v>
      </c>
      <c r="H30" s="122" t="s">
        <v>24</v>
      </c>
      <c r="I30" s="122"/>
      <c r="J30" s="122"/>
      <c r="K30" s="122"/>
      <c r="L30" s="122"/>
      <c r="M30" s="59"/>
      <c r="N30" s="84">
        <v>7.12038888888889E-2</v>
      </c>
      <c r="O30" s="84">
        <v>0.52066135406493996</v>
      </c>
      <c r="P30" s="84">
        <v>1.8446631944451699</v>
      </c>
      <c r="Q30" s="84">
        <v>7.5306129455566397</v>
      </c>
      <c r="R30" s="45" t="s">
        <v>17</v>
      </c>
      <c r="S30" s="56" t="s">
        <v>109</v>
      </c>
      <c r="T30" s="56" t="s">
        <v>156</v>
      </c>
      <c r="U30" s="106">
        <v>1013</v>
      </c>
    </row>
    <row r="31" spans="1:21" ht="15" customHeight="1">
      <c r="A31" s="63">
        <f t="shared" ref="A31:A69" si="12">A30+1</f>
        <v>6</v>
      </c>
      <c r="B31" s="87" t="s">
        <v>159</v>
      </c>
      <c r="C31" s="45">
        <v>1024</v>
      </c>
      <c r="D31" s="106">
        <v>1013</v>
      </c>
      <c r="E31" s="45">
        <f t="shared" si="11"/>
        <v>34944</v>
      </c>
      <c r="F31" s="46" t="str">
        <f t="shared" si="10"/>
        <v>8880</v>
      </c>
      <c r="G31" s="45">
        <v>995</v>
      </c>
      <c r="H31" s="122" t="s">
        <v>25</v>
      </c>
      <c r="I31" s="122"/>
      <c r="J31" s="122"/>
      <c r="K31" s="122"/>
      <c r="L31" s="122"/>
      <c r="M31" s="59"/>
      <c r="N31" s="84">
        <v>7.12038888888889E-2</v>
      </c>
      <c r="O31" s="84">
        <v>0.52066135406493996</v>
      </c>
      <c r="P31" s="84">
        <v>2.6626473611123802</v>
      </c>
      <c r="Q31" s="84">
        <v>10.2962896823883</v>
      </c>
      <c r="R31" s="45" t="s">
        <v>17</v>
      </c>
      <c r="S31" s="56" t="s">
        <v>109</v>
      </c>
      <c r="T31" s="56" t="s">
        <v>156</v>
      </c>
      <c r="U31" s="106">
        <v>1013</v>
      </c>
    </row>
    <row r="32" spans="1:21" ht="15" customHeight="1">
      <c r="A32" s="63">
        <f t="shared" si="12"/>
        <v>7</v>
      </c>
      <c r="B32" s="87" t="s">
        <v>160</v>
      </c>
      <c r="C32" s="45">
        <v>1088</v>
      </c>
      <c r="D32" s="106">
        <v>1038</v>
      </c>
      <c r="E32" s="45">
        <f t="shared" si="11"/>
        <v>35968</v>
      </c>
      <c r="F32" s="46" t="str">
        <f t="shared" si="10"/>
        <v>8C80</v>
      </c>
      <c r="G32" s="45">
        <v>1020</v>
      </c>
      <c r="H32" s="122" t="s">
        <v>26</v>
      </c>
      <c r="I32" s="122"/>
      <c r="J32" s="122"/>
      <c r="K32" s="122"/>
      <c r="L32" s="122"/>
      <c r="M32" s="59"/>
      <c r="N32" s="84">
        <v>8.96183333333333E-2</v>
      </c>
      <c r="O32" s="84">
        <v>0.52066135406494096</v>
      </c>
      <c r="P32" s="84">
        <v>0.78496652777786902</v>
      </c>
      <c r="Q32" s="84">
        <v>3.1785449981689502</v>
      </c>
      <c r="R32" s="45" t="s">
        <v>17</v>
      </c>
      <c r="S32" s="56" t="s">
        <v>109</v>
      </c>
      <c r="T32" s="56" t="s">
        <v>156</v>
      </c>
      <c r="U32" s="106">
        <v>1038</v>
      </c>
    </row>
    <row r="33" spans="1:21" ht="17.25">
      <c r="A33" s="63">
        <f t="shared" si="12"/>
        <v>8</v>
      </c>
      <c r="B33" s="87" t="s">
        <v>162</v>
      </c>
      <c r="C33" s="45">
        <v>1216</v>
      </c>
      <c r="D33" s="106">
        <v>1185</v>
      </c>
      <c r="E33" s="45">
        <f t="shared" si="11"/>
        <v>37056</v>
      </c>
      <c r="F33" s="46" t="str">
        <f t="shared" si="10"/>
        <v>90C0</v>
      </c>
      <c r="G33" s="45">
        <v>1167</v>
      </c>
      <c r="H33" s="122" t="s">
        <v>27</v>
      </c>
      <c r="I33" s="122"/>
      <c r="J33" s="122"/>
      <c r="K33" s="122"/>
      <c r="L33" s="122"/>
      <c r="M33" s="59"/>
      <c r="N33" s="84">
        <v>0.12644722222222199</v>
      </c>
      <c r="O33" s="84">
        <v>0.52066135406494096</v>
      </c>
      <c r="P33" s="84">
        <v>0.93180736111122897</v>
      </c>
      <c r="Q33" s="84">
        <v>2.73415279388428</v>
      </c>
      <c r="R33" s="45" t="s">
        <v>17</v>
      </c>
      <c r="S33" s="56" t="s">
        <v>109</v>
      </c>
      <c r="T33" s="56" t="s">
        <v>156</v>
      </c>
      <c r="U33" s="106">
        <v>1185</v>
      </c>
    </row>
    <row r="34" spans="1:21" ht="17.25">
      <c r="A34" s="63">
        <f t="shared" si="12"/>
        <v>9</v>
      </c>
      <c r="B34" s="87" t="s">
        <v>161</v>
      </c>
      <c r="C34" s="45">
        <v>1088</v>
      </c>
      <c r="D34" s="106">
        <v>1038</v>
      </c>
      <c r="E34" s="45">
        <f t="shared" si="11"/>
        <v>38272</v>
      </c>
      <c r="F34" s="46" t="str">
        <f t="shared" si="10"/>
        <v>9580</v>
      </c>
      <c r="G34" s="45">
        <v>1020</v>
      </c>
      <c r="H34" s="122" t="s">
        <v>39</v>
      </c>
      <c r="I34" s="122"/>
      <c r="J34" s="122"/>
      <c r="K34" s="122"/>
      <c r="L34" s="122"/>
      <c r="M34" s="59"/>
      <c r="N34" s="84">
        <v>8.96183333333333E-2</v>
      </c>
      <c r="O34" s="84">
        <v>0.52066135406494096</v>
      </c>
      <c r="P34" s="84">
        <v>0.92126375000016003</v>
      </c>
      <c r="Q34" s="84">
        <v>3.5158226490020801</v>
      </c>
      <c r="R34" s="45" t="s">
        <v>17</v>
      </c>
      <c r="S34" s="56" t="s">
        <v>109</v>
      </c>
      <c r="T34" s="56" t="s">
        <v>156</v>
      </c>
      <c r="U34" s="106">
        <v>1038</v>
      </c>
    </row>
    <row r="35" spans="1:21" ht="17.25">
      <c r="A35" s="63">
        <f t="shared" si="12"/>
        <v>10</v>
      </c>
      <c r="B35" s="87" t="s">
        <v>163</v>
      </c>
      <c r="C35" s="45">
        <v>1216</v>
      </c>
      <c r="D35" s="106">
        <v>1038</v>
      </c>
      <c r="E35" s="45">
        <f t="shared" si="11"/>
        <v>39360</v>
      </c>
      <c r="F35" s="46" t="str">
        <f t="shared" si="10"/>
        <v>99C0</v>
      </c>
      <c r="G35" s="45">
        <v>1167</v>
      </c>
      <c r="H35" s="122" t="s">
        <v>40</v>
      </c>
      <c r="I35" s="122"/>
      <c r="J35" s="122"/>
      <c r="K35" s="122"/>
      <c r="L35" s="122"/>
      <c r="M35" s="59"/>
      <c r="N35" s="84">
        <v>8.96183333333333E-2</v>
      </c>
      <c r="O35" s="84">
        <v>0.52066135406494096</v>
      </c>
      <c r="P35" s="84">
        <v>1.5180806944446601</v>
      </c>
      <c r="Q35" s="84">
        <v>3.6785302162170401</v>
      </c>
      <c r="R35" s="45" t="s">
        <v>17</v>
      </c>
      <c r="S35" s="56" t="s">
        <v>109</v>
      </c>
      <c r="T35" s="56" t="s">
        <v>156</v>
      </c>
      <c r="U35" s="106">
        <v>1038</v>
      </c>
    </row>
    <row r="36" spans="1:21" ht="17.25">
      <c r="A36" s="63">
        <f t="shared" si="12"/>
        <v>11</v>
      </c>
      <c r="B36" s="87" t="s">
        <v>164</v>
      </c>
      <c r="C36" s="45">
        <v>960</v>
      </c>
      <c r="D36" s="106">
        <v>930</v>
      </c>
      <c r="E36" s="45">
        <f t="shared" si="11"/>
        <v>40576</v>
      </c>
      <c r="F36" s="46" t="str">
        <f t="shared" si="10"/>
        <v>9E80</v>
      </c>
      <c r="G36" s="45">
        <v>912</v>
      </c>
      <c r="H36" s="122" t="s">
        <v>41</v>
      </c>
      <c r="I36" s="122"/>
      <c r="J36" s="122"/>
      <c r="K36" s="122"/>
      <c r="L36" s="122"/>
      <c r="M36" s="59"/>
      <c r="N36" s="84">
        <v>7.12038888888889E-2</v>
      </c>
      <c r="O36" s="84">
        <v>0.52066135406493996</v>
      </c>
      <c r="P36" s="84">
        <v>0.544718888888852</v>
      </c>
      <c r="Q36" s="84">
        <v>2.23722147941589</v>
      </c>
      <c r="R36" s="45" t="s">
        <v>17</v>
      </c>
      <c r="S36" s="56" t="s">
        <v>109</v>
      </c>
      <c r="T36" s="56" t="s">
        <v>156</v>
      </c>
      <c r="U36" s="106">
        <v>930</v>
      </c>
    </row>
    <row r="37" spans="1:21" ht="17.25">
      <c r="A37" s="63">
        <f t="shared" si="12"/>
        <v>12</v>
      </c>
      <c r="B37" s="87" t="s">
        <v>165</v>
      </c>
      <c r="C37" s="45">
        <v>960</v>
      </c>
      <c r="D37" s="106">
        <v>930</v>
      </c>
      <c r="E37" s="45">
        <f t="shared" si="11"/>
        <v>41536</v>
      </c>
      <c r="F37" s="46" t="str">
        <f t="shared" si="10"/>
        <v>A240</v>
      </c>
      <c r="G37" s="45">
        <v>912</v>
      </c>
      <c r="H37" s="122" t="s">
        <v>42</v>
      </c>
      <c r="I37" s="122"/>
      <c r="J37" s="122"/>
      <c r="K37" s="122"/>
      <c r="L37" s="122"/>
      <c r="M37" s="59"/>
      <c r="N37" s="84">
        <v>7.12038888888889E-2</v>
      </c>
      <c r="O37" s="84">
        <v>0.52066135406493996</v>
      </c>
      <c r="P37" s="84">
        <v>2.0011297222230202</v>
      </c>
      <c r="Q37" s="84">
        <v>7.1614751815795801</v>
      </c>
      <c r="R37" s="45" t="s">
        <v>17</v>
      </c>
      <c r="S37" s="56" t="s">
        <v>109</v>
      </c>
      <c r="T37" s="56" t="s">
        <v>156</v>
      </c>
      <c r="U37" s="106">
        <v>930</v>
      </c>
    </row>
    <row r="38" spans="1:21" ht="17.25">
      <c r="A38" s="63">
        <f t="shared" si="12"/>
        <v>13</v>
      </c>
      <c r="B38" s="87" t="s">
        <v>166</v>
      </c>
      <c r="C38" s="45">
        <v>960</v>
      </c>
      <c r="D38" s="106">
        <v>930</v>
      </c>
      <c r="E38" s="45">
        <f t="shared" si="11"/>
        <v>42496</v>
      </c>
      <c r="F38" s="46" t="str">
        <f t="shared" si="10"/>
        <v>A600</v>
      </c>
      <c r="G38" s="45">
        <v>912</v>
      </c>
      <c r="H38" s="122" t="s">
        <v>43</v>
      </c>
      <c r="I38" s="122"/>
      <c r="J38" s="122"/>
      <c r="K38" s="122"/>
      <c r="L38" s="122"/>
      <c r="M38" s="59"/>
      <c r="N38" s="84">
        <v>7.12038888888889E-2</v>
      </c>
      <c r="O38" s="84">
        <v>0.52066135406493996</v>
      </c>
      <c r="P38" s="84">
        <v>3.9962130555580599</v>
      </c>
      <c r="Q38" s="84">
        <v>13.9070281982422</v>
      </c>
      <c r="R38" s="45" t="s">
        <v>17</v>
      </c>
      <c r="S38" s="56" t="s">
        <v>109</v>
      </c>
      <c r="T38" s="56" t="s">
        <v>156</v>
      </c>
      <c r="U38" s="106">
        <v>930</v>
      </c>
    </row>
    <row r="39" spans="1:21" ht="17.25">
      <c r="A39" s="63">
        <f t="shared" si="12"/>
        <v>14</v>
      </c>
      <c r="B39" s="87" t="s">
        <v>167</v>
      </c>
      <c r="C39" s="45">
        <v>832</v>
      </c>
      <c r="D39" s="106">
        <v>811</v>
      </c>
      <c r="E39" s="45">
        <f t="shared" si="11"/>
        <v>43456</v>
      </c>
      <c r="F39" s="46" t="str">
        <f t="shared" si="10"/>
        <v>A9C0</v>
      </c>
      <c r="G39" s="45">
        <v>792</v>
      </c>
      <c r="H39" s="122" t="s">
        <v>44</v>
      </c>
      <c r="I39" s="122"/>
      <c r="J39" s="122"/>
      <c r="K39" s="122"/>
      <c r="L39" s="122"/>
      <c r="M39" s="59"/>
      <c r="N39" s="84">
        <v>7.12038888888889E-2</v>
      </c>
      <c r="O39" s="84">
        <v>0.52066135406493996</v>
      </c>
      <c r="P39" s="84">
        <v>5.1602445833375397</v>
      </c>
      <c r="Q39" s="84">
        <v>24.799228668212901</v>
      </c>
      <c r="R39" s="45" t="s">
        <v>17</v>
      </c>
      <c r="S39" s="56" t="s">
        <v>109</v>
      </c>
      <c r="T39" s="56" t="s">
        <v>156</v>
      </c>
      <c r="U39" s="106">
        <v>811</v>
      </c>
    </row>
    <row r="40" spans="1:21" ht="17.25">
      <c r="A40" s="63">
        <f t="shared" si="12"/>
        <v>15</v>
      </c>
      <c r="B40" s="88" t="s">
        <v>169</v>
      </c>
      <c r="C40" s="45">
        <v>128</v>
      </c>
      <c r="D40" s="106">
        <v>97</v>
      </c>
      <c r="E40" s="45">
        <f t="shared" si="11"/>
        <v>44288</v>
      </c>
      <c r="F40" s="46" t="str">
        <f t="shared" si="10"/>
        <v>AD00</v>
      </c>
      <c r="G40" s="45">
        <v>97</v>
      </c>
      <c r="H40" s="122" t="s">
        <v>45</v>
      </c>
      <c r="I40" s="122"/>
      <c r="J40" s="122"/>
      <c r="K40" s="122"/>
      <c r="L40" s="122"/>
      <c r="M40" s="59"/>
      <c r="N40" s="84">
        <v>7.12038888888889E-2</v>
      </c>
      <c r="O40" s="84">
        <v>0.52066135406493996</v>
      </c>
      <c r="P40" s="84">
        <v>0.70487583333346204</v>
      </c>
      <c r="Q40" s="84">
        <v>2.8234620094299299</v>
      </c>
      <c r="R40" s="45" t="s">
        <v>17</v>
      </c>
      <c r="S40" s="56" t="s">
        <v>109</v>
      </c>
      <c r="T40" s="56" t="s">
        <v>155</v>
      </c>
      <c r="U40" s="106">
        <v>97</v>
      </c>
    </row>
    <row r="41" spans="1:21" ht="17.25">
      <c r="A41" s="63">
        <f t="shared" si="12"/>
        <v>16</v>
      </c>
      <c r="B41" s="88" t="s">
        <v>168</v>
      </c>
      <c r="C41" s="45">
        <v>128</v>
      </c>
      <c r="D41" s="106">
        <v>93</v>
      </c>
      <c r="E41" s="45">
        <f t="shared" si="11"/>
        <v>44416</v>
      </c>
      <c r="F41" s="46" t="str">
        <f t="shared" si="10"/>
        <v>AD80</v>
      </c>
      <c r="G41" s="45">
        <v>93</v>
      </c>
      <c r="H41" s="122" t="s">
        <v>46</v>
      </c>
      <c r="I41" s="122"/>
      <c r="J41" s="122"/>
      <c r="K41" s="122"/>
      <c r="L41" s="122"/>
      <c r="M41" s="59"/>
      <c r="N41" s="84">
        <v>7.12038888888889E-2</v>
      </c>
      <c r="O41" s="84">
        <v>0.52066135406493996</v>
      </c>
      <c r="P41" s="84">
        <v>0.70487583333346204</v>
      </c>
      <c r="Q41" s="84">
        <v>2.8234620094299299</v>
      </c>
      <c r="R41" s="45" t="s">
        <v>17</v>
      </c>
      <c r="S41" s="56" t="s">
        <v>109</v>
      </c>
      <c r="T41" s="56" t="s">
        <v>155</v>
      </c>
      <c r="U41" s="106">
        <v>93</v>
      </c>
    </row>
    <row r="42" spans="1:21" ht="17.25">
      <c r="A42" s="63">
        <f t="shared" si="12"/>
        <v>17</v>
      </c>
      <c r="B42" s="111" t="s">
        <v>170</v>
      </c>
      <c r="C42" s="112">
        <v>896</v>
      </c>
      <c r="D42" s="113">
        <v>912</v>
      </c>
      <c r="E42" s="45">
        <f t="shared" si="11"/>
        <v>44544</v>
      </c>
      <c r="F42" s="46" t="str">
        <f t="shared" si="10"/>
        <v>AE00</v>
      </c>
      <c r="G42" s="45">
        <v>862</v>
      </c>
      <c r="H42" s="122" t="s">
        <v>56</v>
      </c>
      <c r="I42" s="122"/>
      <c r="J42" s="122"/>
      <c r="K42" s="122"/>
      <c r="L42" s="122"/>
      <c r="M42" s="59"/>
      <c r="N42" s="84">
        <v>0</v>
      </c>
      <c r="O42" s="84">
        <v>0</v>
      </c>
      <c r="P42" s="84">
        <v>0.38589263888887998</v>
      </c>
      <c r="Q42" s="84">
        <v>7.0940141677856401</v>
      </c>
      <c r="R42" s="45" t="s">
        <v>17</v>
      </c>
      <c r="S42" s="56" t="s">
        <v>109</v>
      </c>
      <c r="T42" s="56" t="s">
        <v>157</v>
      </c>
      <c r="U42" s="106">
        <v>912</v>
      </c>
    </row>
    <row r="43" spans="1:21" ht="17.25">
      <c r="A43" s="63">
        <f>A42+1</f>
        <v>18</v>
      </c>
      <c r="B43" s="60" t="s">
        <v>117</v>
      </c>
      <c r="C43" s="45">
        <v>384</v>
      </c>
      <c r="D43" s="110"/>
      <c r="E43" s="45">
        <f t="shared" si="11"/>
        <v>45440</v>
      </c>
      <c r="F43" s="46" t="str">
        <f t="shared" si="10"/>
        <v>B180</v>
      </c>
      <c r="G43" s="45">
        <v>358</v>
      </c>
      <c r="H43" s="122" t="s">
        <v>55</v>
      </c>
      <c r="I43" s="122"/>
      <c r="J43" s="122"/>
      <c r="K43" s="122"/>
      <c r="L43" s="122"/>
      <c r="M43" s="59"/>
      <c r="N43" s="84">
        <v>0.75065777777777698</v>
      </c>
      <c r="O43" s="84">
        <v>3.1239681243896502</v>
      </c>
      <c r="P43" s="84">
        <v>0</v>
      </c>
      <c r="Q43" s="84">
        <v>0</v>
      </c>
      <c r="R43" s="45" t="s">
        <v>16</v>
      </c>
      <c r="S43" s="56" t="s">
        <v>109</v>
      </c>
      <c r="T43" s="56"/>
    </row>
    <row r="44" spans="1:21" ht="17.25">
      <c r="A44" s="63">
        <f t="shared" si="12"/>
        <v>19</v>
      </c>
      <c r="B44" s="60" t="s">
        <v>118</v>
      </c>
      <c r="C44" s="45">
        <v>448</v>
      </c>
      <c r="D44" s="110"/>
      <c r="E44" s="45">
        <f t="shared" si="11"/>
        <v>45824</v>
      </c>
      <c r="F44" s="46" t="str">
        <f t="shared" si="10"/>
        <v>B300</v>
      </c>
      <c r="G44" s="45">
        <v>408</v>
      </c>
      <c r="H44" s="129" t="s">
        <v>51</v>
      </c>
      <c r="I44" s="130"/>
      <c r="J44" s="130"/>
      <c r="K44" s="130"/>
      <c r="L44" s="131"/>
      <c r="M44" s="64"/>
      <c r="N44" s="84">
        <v>2.5823200000001698</v>
      </c>
      <c r="O44" s="84">
        <v>57.272748947143597</v>
      </c>
      <c r="P44" s="84">
        <v>0</v>
      </c>
      <c r="Q44" s="84">
        <v>0</v>
      </c>
      <c r="R44" s="45" t="s">
        <v>16</v>
      </c>
      <c r="S44" s="56" t="s">
        <v>109</v>
      </c>
      <c r="T44" s="56"/>
    </row>
    <row r="45" spans="1:21" ht="17.25">
      <c r="A45" s="63">
        <f t="shared" si="12"/>
        <v>20</v>
      </c>
      <c r="B45" s="60" t="s">
        <v>119</v>
      </c>
      <c r="C45" s="45">
        <v>896</v>
      </c>
      <c r="D45" s="110"/>
      <c r="E45" s="45">
        <f t="shared" si="11"/>
        <v>46272</v>
      </c>
      <c r="F45" s="46" t="str">
        <f t="shared" si="10"/>
        <v>B4C0</v>
      </c>
      <c r="G45" s="45">
        <v>856</v>
      </c>
      <c r="H45" s="129" t="s">
        <v>52</v>
      </c>
      <c r="I45" s="130"/>
      <c r="J45" s="130"/>
      <c r="K45" s="130"/>
      <c r="L45" s="131"/>
      <c r="M45" s="64"/>
      <c r="N45" s="84">
        <v>0.33713527777777502</v>
      </c>
      <c r="O45" s="84">
        <v>0.279312133789063</v>
      </c>
      <c r="P45" s="84">
        <v>0</v>
      </c>
      <c r="Q45" s="84">
        <v>0</v>
      </c>
      <c r="R45" s="45" t="s">
        <v>16</v>
      </c>
      <c r="S45" s="56" t="s">
        <v>109</v>
      </c>
      <c r="T45" s="56"/>
    </row>
    <row r="46" spans="1:21" ht="17.25">
      <c r="A46" s="63">
        <f t="shared" si="12"/>
        <v>21</v>
      </c>
      <c r="B46" s="87" t="s">
        <v>171</v>
      </c>
      <c r="C46" s="45">
        <v>832</v>
      </c>
      <c r="D46" s="106">
        <v>802</v>
      </c>
      <c r="E46" s="45">
        <f t="shared" si="11"/>
        <v>47168</v>
      </c>
      <c r="F46" s="46" t="str">
        <f t="shared" si="10"/>
        <v>B840</v>
      </c>
      <c r="G46" s="45">
        <v>783</v>
      </c>
      <c r="H46" s="129" t="s">
        <v>57</v>
      </c>
      <c r="I46" s="130"/>
      <c r="J46" s="130"/>
      <c r="K46" s="130"/>
      <c r="L46" s="131"/>
      <c r="M46" s="64"/>
      <c r="N46" s="84">
        <v>7.12038888888889E-2</v>
      </c>
      <c r="O46" s="84">
        <v>0.52066135406493996</v>
      </c>
      <c r="P46" s="84">
        <v>1.8446631944451699</v>
      </c>
      <c r="Q46" s="84">
        <v>7.5306129455566397</v>
      </c>
      <c r="R46" s="45" t="s">
        <v>17</v>
      </c>
      <c r="S46" s="56" t="s">
        <v>109</v>
      </c>
      <c r="T46" s="56" t="s">
        <v>156</v>
      </c>
      <c r="U46" s="106">
        <v>802</v>
      </c>
    </row>
    <row r="47" spans="1:21" ht="17.25">
      <c r="A47" s="63">
        <f t="shared" si="12"/>
        <v>22</v>
      </c>
      <c r="B47" s="87" t="s">
        <v>172</v>
      </c>
      <c r="C47" s="45">
        <v>640</v>
      </c>
      <c r="D47" s="106">
        <v>632</v>
      </c>
      <c r="E47" s="45">
        <f t="shared" si="11"/>
        <v>48000</v>
      </c>
      <c r="F47" s="46" t="str">
        <f t="shared" si="10"/>
        <v>BB80</v>
      </c>
      <c r="G47" s="45">
        <v>582</v>
      </c>
      <c r="H47" s="122" t="s">
        <v>58</v>
      </c>
      <c r="I47" s="122"/>
      <c r="J47" s="122"/>
      <c r="K47" s="122"/>
      <c r="L47" s="122"/>
      <c r="M47" s="59"/>
      <c r="N47" s="84">
        <v>0</v>
      </c>
      <c r="O47" s="84">
        <v>0</v>
      </c>
      <c r="P47" s="84">
        <v>3.9497777777777902E-2</v>
      </c>
      <c r="Q47" s="84">
        <v>0.71590971946716297</v>
      </c>
      <c r="R47" s="45" t="s">
        <v>17</v>
      </c>
      <c r="S47" s="56" t="s">
        <v>109</v>
      </c>
      <c r="T47" s="56" t="s">
        <v>157</v>
      </c>
      <c r="U47" s="106">
        <v>632</v>
      </c>
    </row>
    <row r="48" spans="1:21" ht="17.25">
      <c r="A48" s="63">
        <f t="shared" si="12"/>
        <v>23</v>
      </c>
      <c r="B48" s="111" t="s">
        <v>173</v>
      </c>
      <c r="C48" s="112">
        <v>576</v>
      </c>
      <c r="D48" s="113">
        <v>608</v>
      </c>
      <c r="E48" s="45">
        <f t="shared" si="11"/>
        <v>48640</v>
      </c>
      <c r="F48" s="46" t="str">
        <f t="shared" si="10"/>
        <v>BE00</v>
      </c>
      <c r="G48" s="45">
        <v>558</v>
      </c>
      <c r="H48" s="122" t="s">
        <v>59</v>
      </c>
      <c r="I48" s="122"/>
      <c r="J48" s="122"/>
      <c r="K48" s="122"/>
      <c r="L48" s="122"/>
      <c r="M48" s="59"/>
      <c r="N48" s="84">
        <v>0</v>
      </c>
      <c r="O48" s="84">
        <v>0</v>
      </c>
      <c r="P48" s="84">
        <v>3.0640972222222399E-2</v>
      </c>
      <c r="Q48" s="84">
        <v>0.58574438095092796</v>
      </c>
      <c r="R48" s="45" t="s">
        <v>17</v>
      </c>
      <c r="S48" s="56" t="s">
        <v>109</v>
      </c>
      <c r="T48" s="56" t="s">
        <v>157</v>
      </c>
      <c r="U48" s="106">
        <v>608</v>
      </c>
    </row>
    <row r="49" spans="1:21" ht="17.25">
      <c r="A49" s="63">
        <f t="shared" si="12"/>
        <v>24</v>
      </c>
      <c r="B49" s="87" t="s">
        <v>174</v>
      </c>
      <c r="C49" s="45">
        <v>576</v>
      </c>
      <c r="D49" s="106">
        <v>548</v>
      </c>
      <c r="E49" s="45">
        <f t="shared" si="11"/>
        <v>49216</v>
      </c>
      <c r="F49" s="46" t="str">
        <f t="shared" si="10"/>
        <v>C040</v>
      </c>
      <c r="G49" s="45">
        <v>498</v>
      </c>
      <c r="H49" s="122" t="s">
        <v>60</v>
      </c>
      <c r="I49" s="122"/>
      <c r="J49" s="122"/>
      <c r="K49" s="122"/>
      <c r="L49" s="122"/>
      <c r="M49" s="59"/>
      <c r="N49" s="84">
        <v>0</v>
      </c>
      <c r="O49" s="84">
        <v>0</v>
      </c>
      <c r="P49" s="84">
        <v>1.72480555555556E-2</v>
      </c>
      <c r="Q49" s="84">
        <v>0.29287219047546398</v>
      </c>
      <c r="R49" s="45" t="s">
        <v>17</v>
      </c>
      <c r="S49" s="56" t="s">
        <v>109</v>
      </c>
      <c r="T49" s="56" t="s">
        <v>157</v>
      </c>
      <c r="U49" s="106">
        <v>548</v>
      </c>
    </row>
    <row r="50" spans="1:21" ht="17.25">
      <c r="A50" s="63">
        <f t="shared" si="12"/>
        <v>25</v>
      </c>
      <c r="B50" s="111" t="s">
        <v>175</v>
      </c>
      <c r="C50" s="112">
        <v>512</v>
      </c>
      <c r="D50" s="113">
        <v>529</v>
      </c>
      <c r="E50" s="45">
        <f t="shared" si="11"/>
        <v>49792</v>
      </c>
      <c r="F50" s="46" t="str">
        <f t="shared" si="10"/>
        <v>C280</v>
      </c>
      <c r="G50" s="45">
        <v>479</v>
      </c>
      <c r="H50" s="122" t="s">
        <v>61</v>
      </c>
      <c r="I50" s="122"/>
      <c r="J50" s="122"/>
      <c r="K50" s="122"/>
      <c r="L50" s="122"/>
      <c r="M50" s="59"/>
      <c r="N50" s="84">
        <v>0</v>
      </c>
      <c r="O50" s="84">
        <v>0</v>
      </c>
      <c r="P50" s="84">
        <v>1.2365416666666599E-2</v>
      </c>
      <c r="Q50" s="84">
        <v>0.16270685195922899</v>
      </c>
      <c r="R50" s="45" t="s">
        <v>17</v>
      </c>
      <c r="S50" s="56" t="s">
        <v>109</v>
      </c>
      <c r="T50" s="56" t="s">
        <v>157</v>
      </c>
      <c r="U50" s="106">
        <v>529</v>
      </c>
    </row>
    <row r="51" spans="1:21" ht="17.25">
      <c r="A51" s="63">
        <f t="shared" si="12"/>
        <v>26</v>
      </c>
      <c r="B51" s="111" t="s">
        <v>176</v>
      </c>
      <c r="C51" s="112">
        <v>576</v>
      </c>
      <c r="D51" s="113">
        <v>599</v>
      </c>
      <c r="E51" s="45">
        <f t="shared" si="11"/>
        <v>50304</v>
      </c>
      <c r="F51" s="46" t="str">
        <f t="shared" si="10"/>
        <v>C480</v>
      </c>
      <c r="G51" s="45">
        <v>549</v>
      </c>
      <c r="H51" s="122" t="s">
        <v>62</v>
      </c>
      <c r="I51" s="122"/>
      <c r="J51" s="122"/>
      <c r="K51" s="122"/>
      <c r="L51" s="122"/>
      <c r="M51" s="59"/>
      <c r="N51" s="84">
        <v>0</v>
      </c>
      <c r="O51" s="84">
        <v>0</v>
      </c>
      <c r="P51" s="84">
        <v>1.49180555555555E-2</v>
      </c>
      <c r="Q51" s="84">
        <v>5.4362773895262999E-2</v>
      </c>
      <c r="R51" s="45" t="s">
        <v>17</v>
      </c>
      <c r="S51" s="56" t="s">
        <v>109</v>
      </c>
      <c r="T51" s="56" t="s">
        <v>157</v>
      </c>
      <c r="U51" s="106">
        <v>599</v>
      </c>
    </row>
    <row r="52" spans="1:21" ht="17.25">
      <c r="A52" s="63">
        <f t="shared" si="12"/>
        <v>27</v>
      </c>
      <c r="B52" s="111" t="s">
        <v>177</v>
      </c>
      <c r="C52" s="112">
        <v>576</v>
      </c>
      <c r="D52" s="113">
        <v>583</v>
      </c>
      <c r="E52" s="45">
        <f t="shared" si="11"/>
        <v>50880</v>
      </c>
      <c r="F52" s="46" t="str">
        <f t="shared" si="10"/>
        <v>C6C0</v>
      </c>
      <c r="G52" s="45">
        <v>533</v>
      </c>
      <c r="H52" s="122" t="s">
        <v>63</v>
      </c>
      <c r="I52" s="122"/>
      <c r="J52" s="122"/>
      <c r="K52" s="122"/>
      <c r="L52" s="122"/>
      <c r="M52" s="59"/>
      <c r="N52" s="84">
        <v>0</v>
      </c>
      <c r="O52" s="84">
        <v>0</v>
      </c>
      <c r="P52" s="84">
        <v>1.0965555555555499E-2</v>
      </c>
      <c r="Q52" s="84">
        <v>4.9998521804809598E-2</v>
      </c>
      <c r="R52" s="45" t="s">
        <v>17</v>
      </c>
      <c r="S52" s="56" t="s">
        <v>109</v>
      </c>
      <c r="T52" s="56" t="s">
        <v>157</v>
      </c>
      <c r="U52" s="106">
        <v>583</v>
      </c>
    </row>
    <row r="53" spans="1:21" ht="17.25">
      <c r="A53" s="63">
        <f t="shared" si="12"/>
        <v>28</v>
      </c>
      <c r="B53" s="87" t="s">
        <v>178</v>
      </c>
      <c r="C53" s="45">
        <v>576</v>
      </c>
      <c r="D53" s="106">
        <v>550</v>
      </c>
      <c r="E53" s="45">
        <f t="shared" si="11"/>
        <v>51456</v>
      </c>
      <c r="F53" s="46" t="str">
        <f t="shared" si="10"/>
        <v>C900</v>
      </c>
      <c r="G53" s="45">
        <v>500</v>
      </c>
      <c r="H53" s="122" t="s">
        <v>64</v>
      </c>
      <c r="I53" s="122"/>
      <c r="J53" s="122"/>
      <c r="K53" s="122"/>
      <c r="L53" s="122"/>
      <c r="M53" s="59"/>
      <c r="N53" s="84">
        <v>0</v>
      </c>
      <c r="O53" s="84">
        <v>0</v>
      </c>
      <c r="P53" s="84">
        <v>9.3019444444444096E-3</v>
      </c>
      <c r="Q53" s="84">
        <v>4.1270017623901402E-2</v>
      </c>
      <c r="R53" s="45" t="s">
        <v>17</v>
      </c>
      <c r="S53" s="56" t="s">
        <v>109</v>
      </c>
      <c r="T53" s="56" t="s">
        <v>157</v>
      </c>
      <c r="U53" s="106">
        <v>550</v>
      </c>
    </row>
    <row r="54" spans="1:21" ht="17.25">
      <c r="A54" s="63">
        <f t="shared" si="12"/>
        <v>29</v>
      </c>
      <c r="B54" s="111" t="s">
        <v>179</v>
      </c>
      <c r="C54" s="112">
        <v>512</v>
      </c>
      <c r="D54" s="113">
        <v>531</v>
      </c>
      <c r="E54" s="45">
        <f>E53 + C53</f>
        <v>52032</v>
      </c>
      <c r="F54" s="46" t="str">
        <f t="shared" si="10"/>
        <v>CB40</v>
      </c>
      <c r="G54" s="45">
        <v>481</v>
      </c>
      <c r="H54" s="122" t="s">
        <v>65</v>
      </c>
      <c r="I54" s="122"/>
      <c r="J54" s="122"/>
      <c r="K54" s="122"/>
      <c r="L54" s="122"/>
      <c r="M54" s="59"/>
      <c r="N54" s="84">
        <v>0</v>
      </c>
      <c r="O54" s="84">
        <v>0</v>
      </c>
      <c r="P54" s="84">
        <v>8.4486111111110995E-3</v>
      </c>
      <c r="Q54" s="84">
        <v>3.69057655334473E-2</v>
      </c>
      <c r="R54" s="45" t="s">
        <v>17</v>
      </c>
      <c r="S54" s="56" t="s">
        <v>109</v>
      </c>
      <c r="T54" s="56" t="s">
        <v>157</v>
      </c>
      <c r="U54" s="106">
        <v>531</v>
      </c>
    </row>
    <row r="55" spans="1:21" ht="17.25">
      <c r="A55" s="63">
        <f t="shared" si="12"/>
        <v>30</v>
      </c>
      <c r="B55" s="111" t="s">
        <v>180</v>
      </c>
      <c r="C55" s="112">
        <v>896</v>
      </c>
      <c r="D55" s="113">
        <v>922</v>
      </c>
      <c r="E55" s="45">
        <f t="shared" si="11"/>
        <v>52544</v>
      </c>
      <c r="F55" s="46" t="str">
        <f t="shared" si="10"/>
        <v>CD40</v>
      </c>
      <c r="G55" s="45">
        <v>872</v>
      </c>
      <c r="H55" s="122" t="s">
        <v>66</v>
      </c>
      <c r="I55" s="122"/>
      <c r="J55" s="122"/>
      <c r="K55" s="122"/>
      <c r="L55" s="122"/>
      <c r="M55" s="59"/>
      <c r="N55" s="84">
        <v>0</v>
      </c>
      <c r="O55" s="84">
        <v>0</v>
      </c>
      <c r="P55" s="84">
        <v>0.58142347222218704</v>
      </c>
      <c r="Q55" s="84">
        <v>3.5567998886108301</v>
      </c>
      <c r="R55" s="45" t="s">
        <v>17</v>
      </c>
      <c r="S55" s="56" t="s">
        <v>109</v>
      </c>
      <c r="T55" s="56" t="s">
        <v>157</v>
      </c>
      <c r="U55" s="106">
        <v>922</v>
      </c>
    </row>
    <row r="56" spans="1:21" ht="17.25">
      <c r="A56" s="63">
        <f t="shared" si="12"/>
        <v>31</v>
      </c>
      <c r="B56" s="111" t="s">
        <v>181</v>
      </c>
      <c r="C56" s="112">
        <v>896</v>
      </c>
      <c r="D56" s="113">
        <v>906</v>
      </c>
      <c r="E56" s="45">
        <f t="shared" si="11"/>
        <v>53440</v>
      </c>
      <c r="F56" s="46" t="str">
        <f t="shared" si="10"/>
        <v>D0C0</v>
      </c>
      <c r="G56" s="45">
        <v>856</v>
      </c>
      <c r="H56" s="122" t="s">
        <v>67</v>
      </c>
      <c r="I56" s="122"/>
      <c r="J56" s="122"/>
      <c r="K56" s="122"/>
      <c r="L56" s="122"/>
      <c r="M56" s="59"/>
      <c r="N56" s="84">
        <v>0</v>
      </c>
      <c r="O56" s="84">
        <v>0</v>
      </c>
      <c r="P56" s="84">
        <v>0.624448194444442</v>
      </c>
      <c r="Q56" s="84">
        <v>3.6580271720886199</v>
      </c>
      <c r="R56" s="45" t="s">
        <v>17</v>
      </c>
      <c r="S56" s="56" t="s">
        <v>109</v>
      </c>
      <c r="T56" s="56" t="s">
        <v>157</v>
      </c>
      <c r="U56" s="106">
        <v>906</v>
      </c>
    </row>
    <row r="57" spans="1:21" ht="17.25">
      <c r="A57" s="63">
        <f t="shared" si="12"/>
        <v>32</v>
      </c>
      <c r="B57" s="60" t="s">
        <v>121</v>
      </c>
      <c r="C57" s="45">
        <v>128</v>
      </c>
      <c r="D57" s="110"/>
      <c r="E57" s="45">
        <f t="shared" si="11"/>
        <v>54336</v>
      </c>
      <c r="F57" s="46" t="str">
        <f t="shared" si="10"/>
        <v>D440</v>
      </c>
      <c r="G57" s="45">
        <v>50</v>
      </c>
      <c r="H57" s="122" t="s">
        <v>68</v>
      </c>
      <c r="I57" s="122"/>
      <c r="J57" s="122"/>
      <c r="K57" s="122"/>
      <c r="L57" s="122"/>
      <c r="M57" s="59"/>
      <c r="N57" s="84">
        <v>7.1205555555555605E-2</v>
      </c>
      <c r="O57" s="84">
        <v>0.52066135406494096</v>
      </c>
      <c r="P57" s="84">
        <v>0</v>
      </c>
      <c r="Q57" s="84">
        <v>0</v>
      </c>
      <c r="R57" s="45" t="s">
        <v>16</v>
      </c>
      <c r="S57" s="56" t="s">
        <v>109</v>
      </c>
    </row>
    <row r="58" spans="1:21" ht="17.25">
      <c r="A58" s="63">
        <f t="shared" si="12"/>
        <v>33</v>
      </c>
      <c r="B58" s="41" t="s">
        <v>122</v>
      </c>
      <c r="C58" s="45">
        <v>256</v>
      </c>
      <c r="D58" s="110"/>
      <c r="E58" s="45">
        <f t="shared" si="11"/>
        <v>54464</v>
      </c>
      <c r="F58" s="46" t="str">
        <f t="shared" si="10"/>
        <v>D4C0</v>
      </c>
      <c r="G58" s="45">
        <v>206</v>
      </c>
      <c r="H58" s="122" t="s">
        <v>73</v>
      </c>
      <c r="I58" s="122"/>
      <c r="J58" s="122"/>
      <c r="K58" s="122"/>
      <c r="L58" s="122"/>
      <c r="M58" s="59"/>
      <c r="N58" s="84">
        <v>0.12072194444444399</v>
      </c>
      <c r="O58" s="84">
        <v>2.86363744735718</v>
      </c>
      <c r="P58" s="84">
        <v>0</v>
      </c>
      <c r="Q58" s="84">
        <v>0</v>
      </c>
      <c r="R58" s="45" t="s">
        <v>16</v>
      </c>
      <c r="S58" s="56" t="s">
        <v>109</v>
      </c>
    </row>
    <row r="59" spans="1:21">
      <c r="A59" s="63">
        <f t="shared" si="12"/>
        <v>34</v>
      </c>
      <c r="B59" s="50" t="s">
        <v>69</v>
      </c>
      <c r="C59" s="45">
        <v>128</v>
      </c>
      <c r="D59" s="110"/>
      <c r="E59" s="45">
        <f t="shared" si="11"/>
        <v>54720</v>
      </c>
      <c r="F59" s="45" t="str">
        <f t="shared" si="10"/>
        <v>D5C0</v>
      </c>
      <c r="G59" s="45"/>
      <c r="H59" s="122"/>
      <c r="I59" s="122"/>
      <c r="J59" s="122"/>
      <c r="K59" s="122"/>
      <c r="L59" s="122"/>
      <c r="M59" s="59"/>
      <c r="N59" s="73"/>
      <c r="O59" s="73"/>
      <c r="P59" s="82"/>
      <c r="Q59" s="82"/>
      <c r="R59" s="45"/>
      <c r="S59" s="56"/>
    </row>
    <row r="60" spans="1:21">
      <c r="A60" s="63">
        <f t="shared" si="12"/>
        <v>35</v>
      </c>
      <c r="B60" s="50" t="s">
        <v>70</v>
      </c>
      <c r="C60" s="42">
        <v>1024</v>
      </c>
      <c r="D60" s="110"/>
      <c r="E60" s="45">
        <f t="shared" si="11"/>
        <v>54848</v>
      </c>
      <c r="F60" s="45" t="str">
        <f t="shared" si="10"/>
        <v>D640</v>
      </c>
      <c r="G60" s="45"/>
      <c r="H60" s="122"/>
      <c r="I60" s="122"/>
      <c r="J60" s="122"/>
      <c r="K60" s="122"/>
      <c r="L60" s="122"/>
      <c r="M60" s="59"/>
      <c r="N60" s="73"/>
      <c r="O60" s="73"/>
      <c r="P60" s="82"/>
      <c r="Q60" s="82"/>
      <c r="R60" s="45"/>
      <c r="S60" s="56"/>
    </row>
    <row r="61" spans="1:21">
      <c r="A61" s="63">
        <f t="shared" si="12"/>
        <v>36</v>
      </c>
      <c r="B61" s="50" t="s">
        <v>71</v>
      </c>
      <c r="C61" s="42">
        <v>704</v>
      </c>
      <c r="D61" s="110"/>
      <c r="E61" s="45">
        <f t="shared" si="11"/>
        <v>55872</v>
      </c>
      <c r="F61" s="45" t="str">
        <f t="shared" si="10"/>
        <v>DA40</v>
      </c>
      <c r="G61" s="45"/>
      <c r="H61" s="122"/>
      <c r="I61" s="122"/>
      <c r="J61" s="122"/>
      <c r="K61" s="122"/>
      <c r="L61" s="122"/>
      <c r="M61" s="59"/>
      <c r="N61" s="73"/>
      <c r="O61" s="73"/>
      <c r="P61" s="82"/>
      <c r="Q61" s="82"/>
      <c r="R61" s="45"/>
      <c r="S61" s="56"/>
    </row>
    <row r="62" spans="1:21">
      <c r="A62" s="63">
        <f t="shared" si="12"/>
        <v>37</v>
      </c>
      <c r="B62" s="50" t="s">
        <v>72</v>
      </c>
      <c r="C62" s="42">
        <v>512</v>
      </c>
      <c r="D62" s="110"/>
      <c r="E62" s="45">
        <f t="shared" si="11"/>
        <v>56576</v>
      </c>
      <c r="F62" s="45" t="str">
        <f t="shared" si="10"/>
        <v>DD00</v>
      </c>
      <c r="G62" s="45"/>
      <c r="H62" s="122"/>
      <c r="I62" s="122"/>
      <c r="J62" s="122"/>
      <c r="K62" s="122"/>
      <c r="L62" s="122"/>
      <c r="M62" s="59"/>
      <c r="N62" s="73"/>
      <c r="O62" s="73"/>
      <c r="P62" s="82"/>
      <c r="Q62" s="82"/>
      <c r="R62" s="45"/>
      <c r="S62" s="56"/>
    </row>
    <row r="63" spans="1:21">
      <c r="A63" s="63">
        <f t="shared" si="12"/>
        <v>38</v>
      </c>
      <c r="B63" s="50" t="s">
        <v>74</v>
      </c>
      <c r="C63" s="43">
        <v>128</v>
      </c>
      <c r="D63" s="110"/>
      <c r="E63" s="45">
        <f t="shared" si="11"/>
        <v>57088</v>
      </c>
      <c r="F63" s="45" t="str">
        <f t="shared" si="10"/>
        <v>DF00</v>
      </c>
      <c r="G63" s="45"/>
      <c r="H63" s="122"/>
      <c r="I63" s="122"/>
      <c r="J63" s="122"/>
      <c r="K63" s="122"/>
      <c r="L63" s="122"/>
      <c r="M63" s="59"/>
      <c r="N63" s="73"/>
      <c r="O63" s="73"/>
      <c r="P63" s="82"/>
      <c r="Q63" s="82"/>
      <c r="R63" s="2"/>
      <c r="S63" s="56"/>
    </row>
    <row r="64" spans="1:21">
      <c r="A64" s="63">
        <f t="shared" si="12"/>
        <v>39</v>
      </c>
      <c r="B64" s="50" t="s">
        <v>106</v>
      </c>
      <c r="C64" s="44">
        <v>128</v>
      </c>
      <c r="D64" s="110"/>
      <c r="E64" s="45">
        <f t="shared" si="11"/>
        <v>57216</v>
      </c>
      <c r="F64" s="45" t="str">
        <f t="shared" si="10"/>
        <v>DF80</v>
      </c>
      <c r="G64" s="45"/>
      <c r="H64" s="122"/>
      <c r="I64" s="122"/>
      <c r="J64" s="122"/>
      <c r="K64" s="122"/>
      <c r="L64" s="122"/>
      <c r="M64" s="59"/>
      <c r="N64" s="73"/>
      <c r="O64" s="73"/>
      <c r="P64" s="82"/>
      <c r="Q64" s="82"/>
      <c r="R64" s="2"/>
      <c r="S64" s="56"/>
    </row>
    <row r="65" spans="1:18" hidden="1">
      <c r="A65" s="63">
        <f t="shared" si="12"/>
        <v>40</v>
      </c>
      <c r="B65" s="62"/>
      <c r="C65" s="16"/>
      <c r="E65" s="45">
        <f t="shared" si="11"/>
        <v>57344</v>
      </c>
      <c r="F65" s="45" t="str">
        <f t="shared" si="10"/>
        <v>E000</v>
      </c>
      <c r="G65" s="22"/>
      <c r="R65" s="16"/>
    </row>
    <row r="66" spans="1:18" ht="14.45" hidden="1" customHeight="1">
      <c r="A66" s="63">
        <f t="shared" si="12"/>
        <v>41</v>
      </c>
      <c r="B66" s="62"/>
      <c r="C66" s="16"/>
      <c r="E66" s="22"/>
      <c r="F66" s="22"/>
      <c r="G66" s="22"/>
      <c r="H66" s="121" t="s">
        <v>107</v>
      </c>
      <c r="I66" s="121"/>
      <c r="J66" s="121"/>
      <c r="K66" s="121"/>
      <c r="L66" s="121"/>
      <c r="M66" s="65"/>
      <c r="N66" s="74"/>
      <c r="O66" s="74"/>
      <c r="P66" s="83"/>
      <c r="Q66" s="83"/>
      <c r="R66" s="135" t="s">
        <v>108</v>
      </c>
    </row>
    <row r="67" spans="1:18" ht="14.45" hidden="1" customHeight="1">
      <c r="A67" s="63">
        <f t="shared" si="12"/>
        <v>42</v>
      </c>
      <c r="B67" s="62"/>
      <c r="C67" s="16"/>
      <c r="E67" s="22"/>
      <c r="F67" s="22"/>
      <c r="G67" s="22"/>
      <c r="H67" s="121"/>
      <c r="I67" s="121"/>
      <c r="J67" s="121"/>
      <c r="K67" s="121"/>
      <c r="L67" s="121"/>
      <c r="M67" s="65"/>
      <c r="N67" s="74"/>
      <c r="O67" s="74"/>
      <c r="P67" s="83"/>
      <c r="Q67" s="83"/>
      <c r="R67" s="135"/>
    </row>
    <row r="68" spans="1:18" ht="14.45" hidden="1" customHeight="1">
      <c r="A68" s="63">
        <f t="shared" si="12"/>
        <v>43</v>
      </c>
      <c r="B68" s="62"/>
      <c r="C68" s="16"/>
      <c r="E68" s="22"/>
      <c r="F68" s="22"/>
      <c r="G68" s="22"/>
      <c r="H68" s="121"/>
      <c r="I68" s="121"/>
      <c r="J68" s="121"/>
      <c r="K68" s="121"/>
      <c r="L68" s="121"/>
      <c r="M68" s="65"/>
      <c r="N68" s="74"/>
      <c r="O68" s="74"/>
      <c r="P68" s="83"/>
      <c r="Q68" s="83"/>
      <c r="R68" s="135"/>
    </row>
    <row r="69" spans="1:18" ht="14.45" hidden="1" customHeight="1">
      <c r="A69" s="63">
        <f t="shared" si="12"/>
        <v>44</v>
      </c>
      <c r="B69" s="62"/>
      <c r="C69" s="16"/>
      <c r="E69" s="22"/>
      <c r="F69" s="22"/>
      <c r="G69" s="22"/>
      <c r="H69" s="121"/>
      <c r="I69" s="121"/>
      <c r="J69" s="121"/>
      <c r="K69" s="121"/>
      <c r="L69" s="121"/>
      <c r="M69" s="65"/>
      <c r="N69" s="74"/>
      <c r="O69" s="74"/>
      <c r="P69" s="83"/>
      <c r="Q69" s="83"/>
      <c r="R69" s="135"/>
    </row>
    <row r="70" spans="1:18">
      <c r="A70" s="15"/>
      <c r="B70" s="62"/>
      <c r="C70" s="16"/>
      <c r="E70" s="22"/>
      <c r="F70" s="22"/>
      <c r="G70" s="22"/>
      <c r="R70" s="16"/>
    </row>
    <row r="71" spans="1:18">
      <c r="A71" s="15"/>
      <c r="B71" s="62"/>
      <c r="C71" s="16"/>
      <c r="E71" s="22"/>
      <c r="F71" s="22"/>
      <c r="G71" s="22"/>
      <c r="R71" s="16"/>
    </row>
    <row r="72" spans="1:18">
      <c r="A72" s="15"/>
      <c r="B72" s="62"/>
      <c r="C72" s="16"/>
      <c r="E72" s="22"/>
      <c r="F72" s="22"/>
      <c r="G72" s="22"/>
      <c r="R72" s="16"/>
    </row>
    <row r="73" spans="1:18">
      <c r="A73" s="15"/>
      <c r="B73" s="62"/>
      <c r="C73" s="16"/>
      <c r="E73" s="22"/>
      <c r="F73" s="22"/>
      <c r="G73" s="22"/>
      <c r="R73" s="16"/>
    </row>
    <row r="74" spans="1:18">
      <c r="A74" s="15"/>
      <c r="B74" s="62"/>
      <c r="C74" s="16"/>
      <c r="E74" s="22"/>
      <c r="F74" s="22"/>
      <c r="G74" s="22"/>
      <c r="R74" s="16"/>
    </row>
    <row r="75" spans="1:18">
      <c r="A75" s="15"/>
      <c r="B75" s="62"/>
      <c r="C75" s="16"/>
      <c r="E75" s="22"/>
      <c r="F75" s="22"/>
      <c r="G75" s="22"/>
      <c r="R75" s="16"/>
    </row>
    <row r="76" spans="1:18">
      <c r="A76" s="15"/>
      <c r="B76" s="62"/>
      <c r="C76" s="16"/>
      <c r="E76" s="22"/>
      <c r="F76" s="22"/>
      <c r="G76" s="22"/>
      <c r="R76" s="16"/>
    </row>
    <row r="77" spans="1:18">
      <c r="A77" s="15"/>
      <c r="B77" s="62"/>
      <c r="C77" s="16"/>
      <c r="E77" s="22"/>
      <c r="F77" s="22"/>
      <c r="G77" s="22"/>
      <c r="R77" s="16"/>
    </row>
    <row r="78" spans="1:18">
      <c r="A78" s="15"/>
      <c r="B78" s="62"/>
      <c r="C78" s="16"/>
      <c r="E78" s="22"/>
      <c r="F78" s="22"/>
      <c r="G78" s="22"/>
      <c r="R78" s="16"/>
    </row>
    <row r="79" spans="1:18">
      <c r="A79" s="15"/>
      <c r="B79" s="62"/>
      <c r="C79" s="16"/>
      <c r="E79" s="22"/>
      <c r="F79" s="22"/>
      <c r="G79" s="22"/>
      <c r="R79" s="16"/>
    </row>
    <row r="80" spans="1:18">
      <c r="A80" s="15"/>
      <c r="B80" s="62"/>
      <c r="C80" s="16"/>
      <c r="E80" s="22"/>
      <c r="F80" s="22"/>
      <c r="G80" s="22"/>
      <c r="R80" s="16"/>
    </row>
    <row r="81" spans="1:18">
      <c r="A81" s="15"/>
      <c r="B81" s="62"/>
      <c r="C81" s="16"/>
      <c r="E81" s="22"/>
      <c r="F81" s="22"/>
      <c r="G81" s="22"/>
      <c r="R81" s="16"/>
    </row>
    <row r="82" spans="1:18">
      <c r="A82" s="15"/>
      <c r="B82" s="62"/>
      <c r="C82" s="22"/>
      <c r="E82" s="22"/>
      <c r="F82" s="22"/>
      <c r="G82" s="22"/>
      <c r="R82" s="22"/>
    </row>
    <row r="83" spans="1:18">
      <c r="A83" s="15"/>
      <c r="B83" s="62"/>
      <c r="C83" s="22"/>
      <c r="E83" s="22"/>
      <c r="F83" s="22"/>
      <c r="G83" s="22"/>
      <c r="R83" s="22"/>
    </row>
    <row r="84" spans="1:18">
      <c r="A84" s="15"/>
      <c r="B84" s="62"/>
      <c r="C84" s="22"/>
      <c r="E84" s="22"/>
      <c r="F84" s="22"/>
      <c r="G84" s="22"/>
      <c r="R84" s="22"/>
    </row>
    <row r="85" spans="1:18">
      <c r="A85" s="15"/>
      <c r="B85" s="62"/>
      <c r="C85" s="22"/>
      <c r="E85" s="22"/>
      <c r="F85" s="22"/>
      <c r="G85" s="22"/>
      <c r="R85" s="22"/>
    </row>
    <row r="86" spans="1:18">
      <c r="A86" s="22"/>
      <c r="B86" s="123"/>
      <c r="C86" s="123"/>
      <c r="E86" s="22"/>
      <c r="F86" s="22"/>
      <c r="G86" s="22"/>
      <c r="R86" s="22"/>
    </row>
    <row r="87" spans="1:18">
      <c r="A87" s="22"/>
      <c r="B87" s="123"/>
      <c r="C87" s="123"/>
      <c r="E87" s="22"/>
      <c r="F87" s="22"/>
      <c r="G87" s="22"/>
      <c r="R87" s="22"/>
    </row>
    <row r="88" spans="1:18">
      <c r="A88" s="22"/>
      <c r="B88" s="123"/>
      <c r="C88" s="123"/>
      <c r="E88" s="22"/>
      <c r="F88" s="22"/>
      <c r="G88" s="22"/>
      <c r="R88" s="22"/>
    </row>
    <row r="89" spans="1:18">
      <c r="A89" s="22"/>
      <c r="B89" s="123"/>
      <c r="C89" s="123"/>
      <c r="E89" s="22"/>
      <c r="F89" s="22"/>
      <c r="G89" s="22"/>
      <c r="R89" s="22"/>
    </row>
  </sheetData>
  <mergeCells count="64">
    <mergeCell ref="R66:R69"/>
    <mergeCell ref="B86:C89"/>
    <mergeCell ref="H56:L56"/>
    <mergeCell ref="H57:L57"/>
    <mergeCell ref="H58:L58"/>
    <mergeCell ref="H59:L59"/>
    <mergeCell ref="H60:L60"/>
    <mergeCell ref="H61:L61"/>
    <mergeCell ref="H62:L62"/>
    <mergeCell ref="H63:L63"/>
    <mergeCell ref="H64:L64"/>
    <mergeCell ref="H66:L69"/>
    <mergeCell ref="H55:L55"/>
    <mergeCell ref="H44:L44"/>
    <mergeCell ref="H45:L45"/>
    <mergeCell ref="H46:L46"/>
    <mergeCell ref="H47:L47"/>
    <mergeCell ref="H48:L48"/>
    <mergeCell ref="H49:L49"/>
    <mergeCell ref="H50:L50"/>
    <mergeCell ref="H51:L51"/>
    <mergeCell ref="H52:L52"/>
    <mergeCell ref="H53:L53"/>
    <mergeCell ref="H54:L54"/>
    <mergeCell ref="H43:L43"/>
    <mergeCell ref="H32:L32"/>
    <mergeCell ref="H33:L33"/>
    <mergeCell ref="H34:L34"/>
    <mergeCell ref="H35:L35"/>
    <mergeCell ref="H36:L36"/>
    <mergeCell ref="H37:L37"/>
    <mergeCell ref="H38:L38"/>
    <mergeCell ref="H39:L39"/>
    <mergeCell ref="H40:L40"/>
    <mergeCell ref="H41:L41"/>
    <mergeCell ref="H42:L42"/>
    <mergeCell ref="H31:L31"/>
    <mergeCell ref="M24:M25"/>
    <mergeCell ref="N24:N25"/>
    <mergeCell ref="O24:O25"/>
    <mergeCell ref="P24:P25"/>
    <mergeCell ref="H26:L26"/>
    <mergeCell ref="H27:L27"/>
    <mergeCell ref="H28:L28"/>
    <mergeCell ref="H29:L29"/>
    <mergeCell ref="H30:L30"/>
    <mergeCell ref="Q24:Q25"/>
    <mergeCell ref="H25:L25"/>
    <mergeCell ref="B17:B18"/>
    <mergeCell ref="M17:O17"/>
    <mergeCell ref="M18:O18"/>
    <mergeCell ref="H19:L19"/>
    <mergeCell ref="N22:O22"/>
    <mergeCell ref="A24:A25"/>
    <mergeCell ref="B24:B25"/>
    <mergeCell ref="F24:F25"/>
    <mergeCell ref="G24:G25"/>
    <mergeCell ref="H24:L24"/>
    <mergeCell ref="H16:L16"/>
    <mergeCell ref="F1:G1"/>
    <mergeCell ref="H1:L1"/>
    <mergeCell ref="B12:I12"/>
    <mergeCell ref="B13:I13"/>
    <mergeCell ref="B14:I14"/>
  </mergeCells>
  <conditionalFormatting sqref="S3:AY3 H3:Q3">
    <cfRule type="cellIs" dxfId="59" priority="25" operator="lessThan">
      <formula>$F$3</formula>
    </cfRule>
    <cfRule type="cellIs" dxfId="58" priority="30" operator="greaterThan">
      <formula>$G$3</formula>
    </cfRule>
  </conditionalFormatting>
  <conditionalFormatting sqref="S4:AY4 H4:Q4">
    <cfRule type="cellIs" dxfId="57" priority="23" operator="lessThan">
      <formula>$F$4</formula>
    </cfRule>
    <cfRule type="cellIs" dxfId="56" priority="29" operator="greaterThan">
      <formula>$G$4</formula>
    </cfRule>
  </conditionalFormatting>
  <conditionalFormatting sqref="S5:AY5 H5:Q5">
    <cfRule type="cellIs" dxfId="55" priority="24" operator="lessThan">
      <formula>$F$5</formula>
    </cfRule>
    <cfRule type="cellIs" dxfId="54" priority="28" operator="greaterThan">
      <formula>$G$5</formula>
    </cfRule>
  </conditionalFormatting>
  <conditionalFormatting sqref="S6:AY6 H6:Q6">
    <cfRule type="cellIs" dxfId="53" priority="26" operator="lessThan">
      <formula>$F$6</formula>
    </cfRule>
    <cfRule type="cellIs" dxfId="52" priority="27" operator="greaterThan">
      <formula>$G$6</formula>
    </cfRule>
  </conditionalFormatting>
  <conditionalFormatting sqref="S7:AY7 H7:Q7">
    <cfRule type="cellIs" dxfId="51" priority="22" operator="greaterThan">
      <formula>$G$7</formula>
    </cfRule>
  </conditionalFormatting>
  <conditionalFormatting sqref="S7:AY7 H7:Q7">
    <cfRule type="cellIs" dxfId="50" priority="21" operator="lessThan">
      <formula>$F$7</formula>
    </cfRule>
  </conditionalFormatting>
  <conditionalFormatting sqref="R7">
    <cfRule type="cellIs" dxfId="49" priority="11" operator="lessThan">
      <formula>$F$7</formula>
    </cfRule>
  </conditionalFormatting>
  <conditionalFormatting sqref="R3">
    <cfRule type="cellIs" dxfId="48" priority="15" operator="lessThan">
      <formula>$F$3</formula>
    </cfRule>
    <cfRule type="cellIs" dxfId="47" priority="20" operator="greaterThan">
      <formula>$G$3</formula>
    </cfRule>
  </conditionalFormatting>
  <conditionalFormatting sqref="R4">
    <cfRule type="cellIs" dxfId="46" priority="13" operator="lessThan">
      <formula>$F$4</formula>
    </cfRule>
    <cfRule type="cellIs" dxfId="45" priority="19" operator="greaterThan">
      <formula>$G$4</formula>
    </cfRule>
  </conditionalFormatting>
  <conditionalFormatting sqref="R5">
    <cfRule type="cellIs" dxfId="44" priority="14" operator="lessThan">
      <formula>$F$5</formula>
    </cfRule>
    <cfRule type="cellIs" dxfId="43" priority="18" operator="greaterThan">
      <formula>$G$5</formula>
    </cfRule>
  </conditionalFormatting>
  <conditionalFormatting sqref="R6">
    <cfRule type="cellIs" dxfId="42" priority="16" operator="lessThan">
      <formula>$F$6</formula>
    </cfRule>
    <cfRule type="cellIs" dxfId="41" priority="17" operator="greaterThan">
      <formula>$G$6</formula>
    </cfRule>
  </conditionalFormatting>
  <conditionalFormatting sqref="R7">
    <cfRule type="cellIs" dxfId="40" priority="12" operator="greaterThan">
      <formula>$G$7</formula>
    </cfRule>
  </conditionalFormatting>
  <conditionalFormatting sqref="D3">
    <cfRule type="cellIs" dxfId="39" priority="5" operator="lessThan">
      <formula>$F$3</formula>
    </cfRule>
    <cfRule type="cellIs" dxfId="38" priority="10" operator="greaterThan">
      <formula>$G$3</formula>
    </cfRule>
  </conditionalFormatting>
  <conditionalFormatting sqref="D4">
    <cfRule type="cellIs" dxfId="37" priority="3" operator="lessThan">
      <formula>$F$4</formula>
    </cfRule>
    <cfRule type="cellIs" dxfId="36" priority="9" operator="greaterThan">
      <formula>$G$4</formula>
    </cfRule>
  </conditionalFormatting>
  <conditionalFormatting sqref="D5">
    <cfRule type="cellIs" dxfId="35" priority="4" operator="lessThan">
      <formula>$F$5</formula>
    </cfRule>
    <cfRule type="cellIs" dxfId="34" priority="8" operator="greaterThan">
      <formula>$G$5</formula>
    </cfRule>
  </conditionalFormatting>
  <conditionalFormatting sqref="D6">
    <cfRule type="cellIs" dxfId="33" priority="6" operator="lessThan">
      <formula>$F$6</formula>
    </cfRule>
    <cfRule type="cellIs" dxfId="32" priority="7" operator="greaterThan">
      <formula>$G$6</formula>
    </cfRule>
  </conditionalFormatting>
  <conditionalFormatting sqref="D7">
    <cfRule type="cellIs" dxfId="31" priority="2" operator="greaterThan">
      <formula>$G$7</formula>
    </cfRule>
  </conditionalFormatting>
  <conditionalFormatting sqref="D7">
    <cfRule type="cellIs" dxfId="30" priority="1" operator="lessThan">
      <formula>$F$7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3F29-0651-4796-B8FA-74E929356761}">
  <dimension ref="A1:AY87"/>
  <sheetViews>
    <sheetView tabSelected="1" topLeftCell="A28" zoomScale="90" zoomScaleNormal="90" workbookViewId="0">
      <selection activeCell="E20" sqref="E20"/>
    </sheetView>
  </sheetViews>
  <sheetFormatPr defaultRowHeight="15"/>
  <cols>
    <col min="2" max="2" width="47.28515625" customWidth="1"/>
    <col min="3" max="3" width="13.28515625" customWidth="1"/>
    <col min="4" max="4" width="14.42578125" style="108" customWidth="1"/>
    <col min="5" max="5" width="14.85546875" customWidth="1"/>
    <col min="6" max="6" width="15.28515625" customWidth="1"/>
    <col min="7" max="7" width="11" customWidth="1"/>
    <col min="8" max="8" width="14.140625" style="92" hidden="1" customWidth="1"/>
    <col min="9" max="9" width="4.7109375" style="92" hidden="1" customWidth="1"/>
    <col min="10" max="10" width="4.7109375" style="22" hidden="1" customWidth="1"/>
    <col min="11" max="11" width="4.7109375" style="92" hidden="1" customWidth="1"/>
    <col min="12" max="12" width="4.7109375" hidden="1" customWidth="1"/>
    <col min="13" max="13" width="13.85546875" customWidth="1"/>
    <col min="14" max="15" width="13.85546875" style="70" customWidth="1"/>
    <col min="16" max="16" width="13.85546875" style="80" customWidth="1"/>
    <col min="17" max="17" width="18.7109375" style="80" customWidth="1"/>
    <col min="18" max="18" width="9.28515625" customWidth="1"/>
    <col min="19" max="19" width="4.7109375" customWidth="1"/>
    <col min="20" max="20" width="60" customWidth="1"/>
    <col min="21" max="21" width="14.42578125" style="106" customWidth="1"/>
    <col min="22" max="51" width="4.7109375" customWidth="1"/>
  </cols>
  <sheetData>
    <row r="1" spans="1:51" hidden="1">
      <c r="F1" s="126" t="s">
        <v>14</v>
      </c>
      <c r="G1" s="126"/>
      <c r="H1" s="132"/>
      <c r="I1" s="132"/>
      <c r="J1" s="132"/>
      <c r="K1" s="132"/>
      <c r="L1" s="132"/>
      <c r="M1" s="55"/>
      <c r="N1" s="96"/>
      <c r="O1" s="96"/>
      <c r="P1" s="76"/>
      <c r="Q1" s="76"/>
    </row>
    <row r="2" spans="1:51" ht="63.75" hidden="1" customHeight="1">
      <c r="A2" s="11" t="s">
        <v>13</v>
      </c>
      <c r="B2" s="13" t="s">
        <v>12</v>
      </c>
      <c r="C2" s="141" t="s">
        <v>11</v>
      </c>
      <c r="D2" s="150">
        <v>10</v>
      </c>
      <c r="E2" s="147" t="s">
        <v>10</v>
      </c>
      <c r="F2" s="11" t="s">
        <v>9</v>
      </c>
      <c r="G2" s="11" t="s">
        <v>8</v>
      </c>
      <c r="H2" s="19">
        <v>2</v>
      </c>
      <c r="I2" s="19">
        <v>3</v>
      </c>
      <c r="J2" s="11">
        <v>4</v>
      </c>
      <c r="K2" s="11">
        <v>5</v>
      </c>
      <c r="L2" s="11">
        <v>6</v>
      </c>
      <c r="M2" s="11"/>
      <c r="N2" s="67"/>
      <c r="O2" s="67"/>
      <c r="P2" s="77"/>
      <c r="Q2" s="77"/>
      <c r="R2" s="11">
        <v>1</v>
      </c>
      <c r="S2" s="11">
        <v>7</v>
      </c>
      <c r="T2" s="100">
        <v>9</v>
      </c>
      <c r="U2" s="97">
        <v>10</v>
      </c>
      <c r="V2" s="103">
        <v>11</v>
      </c>
      <c r="W2" s="11">
        <v>12</v>
      </c>
      <c r="X2" s="11">
        <v>13</v>
      </c>
      <c r="Y2" s="11">
        <v>14</v>
      </c>
      <c r="Z2" s="11">
        <v>15</v>
      </c>
      <c r="AA2" s="11">
        <v>16</v>
      </c>
      <c r="AB2" s="11">
        <v>17</v>
      </c>
      <c r="AC2" s="11">
        <v>18</v>
      </c>
      <c r="AD2" s="11">
        <v>19</v>
      </c>
      <c r="AE2" s="11">
        <v>20</v>
      </c>
      <c r="AF2" s="11">
        <v>21</v>
      </c>
      <c r="AG2" s="11">
        <v>22</v>
      </c>
      <c r="AH2" s="11">
        <v>23</v>
      </c>
      <c r="AI2" s="11">
        <v>24</v>
      </c>
      <c r="AJ2" s="11">
        <v>25</v>
      </c>
      <c r="AK2" s="11">
        <v>26</v>
      </c>
      <c r="AL2" s="11">
        <v>27</v>
      </c>
      <c r="AM2" s="11">
        <v>28</v>
      </c>
      <c r="AN2" s="11">
        <v>29</v>
      </c>
      <c r="AO2" s="11">
        <v>30</v>
      </c>
      <c r="AP2" s="11">
        <v>31</v>
      </c>
      <c r="AQ2" s="11">
        <v>32</v>
      </c>
      <c r="AR2" s="11">
        <v>33</v>
      </c>
      <c r="AS2" s="11">
        <v>34</v>
      </c>
      <c r="AT2" s="11">
        <v>35</v>
      </c>
      <c r="AU2" s="11">
        <v>36</v>
      </c>
      <c r="AV2" s="11">
        <v>37</v>
      </c>
      <c r="AW2" s="11">
        <v>38</v>
      </c>
      <c r="AX2" s="11">
        <v>39</v>
      </c>
      <c r="AY2" s="11">
        <v>40</v>
      </c>
    </row>
    <row r="3" spans="1:51" ht="15.75" hidden="1">
      <c r="A3" s="10" t="s">
        <v>7</v>
      </c>
      <c r="B3" s="9">
        <v>1</v>
      </c>
      <c r="C3" s="142">
        <v>21</v>
      </c>
      <c r="D3" s="151" t="str">
        <f t="shared" ref="D3" si="0">DEC2HEX(HEX2DEC(C3)+1,2)</f>
        <v>22</v>
      </c>
      <c r="E3" s="148">
        <f>(C3*B3)</f>
        <v>21</v>
      </c>
      <c r="F3" s="6" t="str">
        <f>DEC2HEX(0,2)</f>
        <v>00</v>
      </c>
      <c r="G3" s="6" t="str">
        <f>DEC2HEX(E3-1,2)</f>
        <v>14</v>
      </c>
      <c r="H3" s="39" t="e">
        <f>DEC2HEX(HEX2DEC(#REF!)+1,2)</f>
        <v>#REF!</v>
      </c>
      <c r="I3" s="39" t="e">
        <f t="shared" ref="I3:AY3" si="1">DEC2HEX(HEX2DEC(H3)+1,2)</f>
        <v>#REF!</v>
      </c>
      <c r="J3" s="38" t="e">
        <f t="shared" si="1"/>
        <v>#REF!</v>
      </c>
      <c r="K3" s="38" t="e">
        <f t="shared" si="1"/>
        <v>#REF!</v>
      </c>
      <c r="L3" s="38" t="e">
        <f t="shared" si="1"/>
        <v>#REF!</v>
      </c>
      <c r="M3" s="38"/>
      <c r="N3" s="68"/>
      <c r="O3" s="68"/>
      <c r="P3" s="78"/>
      <c r="Q3" s="78"/>
      <c r="R3" s="38">
        <f>M3</f>
        <v>0</v>
      </c>
      <c r="S3" s="38" t="e">
        <f>DEC2HEX(HEX2DEC(L3)+1,2)</f>
        <v>#REF!</v>
      </c>
      <c r="T3" s="101" t="e">
        <f>DEC2HEX(HEX2DEC(#REF!)+1,2)</f>
        <v>#REF!</v>
      </c>
      <c r="U3" s="98" t="e">
        <f t="shared" si="1"/>
        <v>#REF!</v>
      </c>
      <c r="V3" s="104" t="e">
        <f t="shared" si="1"/>
        <v>#REF!</v>
      </c>
      <c r="W3" s="5" t="e">
        <f t="shared" si="1"/>
        <v>#REF!</v>
      </c>
      <c r="X3" s="5" t="e">
        <f t="shared" si="1"/>
        <v>#REF!</v>
      </c>
      <c r="Y3" s="5" t="e">
        <f t="shared" si="1"/>
        <v>#REF!</v>
      </c>
      <c r="Z3" s="5" t="e">
        <f t="shared" si="1"/>
        <v>#REF!</v>
      </c>
      <c r="AA3" s="5" t="e">
        <f t="shared" si="1"/>
        <v>#REF!</v>
      </c>
      <c r="AB3" s="5" t="e">
        <f t="shared" si="1"/>
        <v>#REF!</v>
      </c>
      <c r="AC3" s="5" t="e">
        <f t="shared" si="1"/>
        <v>#REF!</v>
      </c>
      <c r="AD3" s="5" t="e">
        <f t="shared" si="1"/>
        <v>#REF!</v>
      </c>
      <c r="AE3" s="5" t="e">
        <f t="shared" si="1"/>
        <v>#REF!</v>
      </c>
      <c r="AF3" s="5" t="e">
        <f t="shared" si="1"/>
        <v>#REF!</v>
      </c>
      <c r="AG3" s="5" t="e">
        <f t="shared" si="1"/>
        <v>#REF!</v>
      </c>
      <c r="AH3" s="5" t="e">
        <f t="shared" si="1"/>
        <v>#REF!</v>
      </c>
      <c r="AI3" s="5" t="e">
        <f t="shared" si="1"/>
        <v>#REF!</v>
      </c>
      <c r="AJ3" s="5" t="e">
        <f t="shared" si="1"/>
        <v>#REF!</v>
      </c>
      <c r="AK3" s="5" t="e">
        <f t="shared" si="1"/>
        <v>#REF!</v>
      </c>
      <c r="AL3" s="5" t="e">
        <f t="shared" si="1"/>
        <v>#REF!</v>
      </c>
      <c r="AM3" s="5" t="e">
        <f t="shared" si="1"/>
        <v>#REF!</v>
      </c>
      <c r="AN3" s="5" t="e">
        <f t="shared" si="1"/>
        <v>#REF!</v>
      </c>
      <c r="AO3" s="5" t="e">
        <f t="shared" si="1"/>
        <v>#REF!</v>
      </c>
      <c r="AP3" s="5" t="e">
        <f t="shared" si="1"/>
        <v>#REF!</v>
      </c>
      <c r="AQ3" s="5" t="e">
        <f t="shared" si="1"/>
        <v>#REF!</v>
      </c>
      <c r="AR3" s="5" t="e">
        <f t="shared" si="1"/>
        <v>#REF!</v>
      </c>
      <c r="AS3" s="5" t="e">
        <f t="shared" si="1"/>
        <v>#REF!</v>
      </c>
      <c r="AT3" s="5" t="e">
        <f t="shared" si="1"/>
        <v>#REF!</v>
      </c>
      <c r="AU3" s="5" t="e">
        <f t="shared" si="1"/>
        <v>#REF!</v>
      </c>
      <c r="AV3" s="5" t="e">
        <f t="shared" si="1"/>
        <v>#REF!</v>
      </c>
      <c r="AW3" s="5" t="e">
        <f t="shared" si="1"/>
        <v>#REF!</v>
      </c>
      <c r="AX3" s="5" t="e">
        <f t="shared" si="1"/>
        <v>#REF!</v>
      </c>
      <c r="AY3" s="5" t="e">
        <f t="shared" si="1"/>
        <v>#REF!</v>
      </c>
    </row>
    <row r="4" spans="1:51" ht="15.75" hidden="1">
      <c r="A4" s="10" t="s">
        <v>6</v>
      </c>
      <c r="B4" s="9">
        <v>2</v>
      </c>
      <c r="C4" s="142">
        <v>20</v>
      </c>
      <c r="D4" s="151" t="str">
        <f t="shared" ref="D4" si="2">DEC2HEX(HEX2DEC(C4)+2,2)</f>
        <v>22</v>
      </c>
      <c r="E4" s="148">
        <f>(C4*B4)</f>
        <v>40</v>
      </c>
      <c r="F4" s="6" t="str">
        <f>DEC2HEX(E3,2)</f>
        <v>15</v>
      </c>
      <c r="G4" s="6" t="str">
        <f>DEC2HEX((E3+E4-1),2)</f>
        <v>3C</v>
      </c>
      <c r="H4" s="39" t="e">
        <f>DEC2HEX(HEX2DEC(#REF!)+2,2)</f>
        <v>#REF!</v>
      </c>
      <c r="I4" s="20" t="e">
        <f t="shared" ref="I4:AY4" si="3">DEC2HEX(HEX2DEC(H4)+2,2)</f>
        <v>#REF!</v>
      </c>
      <c r="J4" s="5" t="e">
        <f t="shared" si="3"/>
        <v>#REF!</v>
      </c>
      <c r="K4" s="5" t="e">
        <f t="shared" si="3"/>
        <v>#REF!</v>
      </c>
      <c r="L4" s="5" t="e">
        <f t="shared" si="3"/>
        <v>#REF!</v>
      </c>
      <c r="M4" s="5"/>
      <c r="N4" s="69"/>
      <c r="O4" s="69"/>
      <c r="P4" s="79"/>
      <c r="Q4" s="79"/>
      <c r="R4" s="38">
        <f>M4</f>
        <v>0</v>
      </c>
      <c r="S4" s="5" t="e">
        <f>DEC2HEX(HEX2DEC(L4)+2,2)</f>
        <v>#REF!</v>
      </c>
      <c r="T4" s="102" t="e">
        <f>DEC2HEX(HEX2DEC(#REF!)+2,2)</f>
        <v>#REF!</v>
      </c>
      <c r="U4" s="98" t="e">
        <f t="shared" si="3"/>
        <v>#REF!</v>
      </c>
      <c r="V4" s="104" t="e">
        <f t="shared" si="3"/>
        <v>#REF!</v>
      </c>
      <c r="W4" s="5" t="e">
        <f t="shared" si="3"/>
        <v>#REF!</v>
      </c>
      <c r="X4" s="5" t="e">
        <f t="shared" si="3"/>
        <v>#REF!</v>
      </c>
      <c r="Y4" s="5" t="e">
        <f t="shared" si="3"/>
        <v>#REF!</v>
      </c>
      <c r="Z4" s="5" t="e">
        <f t="shared" si="3"/>
        <v>#REF!</v>
      </c>
      <c r="AA4" s="5" t="e">
        <f t="shared" si="3"/>
        <v>#REF!</v>
      </c>
      <c r="AB4" s="5" t="e">
        <f t="shared" si="3"/>
        <v>#REF!</v>
      </c>
      <c r="AC4" s="5" t="e">
        <f t="shared" si="3"/>
        <v>#REF!</v>
      </c>
      <c r="AD4" s="5" t="e">
        <f t="shared" si="3"/>
        <v>#REF!</v>
      </c>
      <c r="AE4" s="5" t="e">
        <f t="shared" si="3"/>
        <v>#REF!</v>
      </c>
      <c r="AF4" s="5" t="e">
        <f t="shared" si="3"/>
        <v>#REF!</v>
      </c>
      <c r="AG4" s="5" t="e">
        <f t="shared" si="3"/>
        <v>#REF!</v>
      </c>
      <c r="AH4" s="5" t="e">
        <f t="shared" si="3"/>
        <v>#REF!</v>
      </c>
      <c r="AI4" s="5" t="e">
        <f t="shared" si="3"/>
        <v>#REF!</v>
      </c>
      <c r="AJ4" s="5" t="e">
        <f t="shared" si="3"/>
        <v>#REF!</v>
      </c>
      <c r="AK4" s="5" t="e">
        <f t="shared" si="3"/>
        <v>#REF!</v>
      </c>
      <c r="AL4" s="5" t="e">
        <f t="shared" si="3"/>
        <v>#REF!</v>
      </c>
      <c r="AM4" s="5" t="e">
        <f t="shared" si="3"/>
        <v>#REF!</v>
      </c>
      <c r="AN4" s="5" t="e">
        <f t="shared" si="3"/>
        <v>#REF!</v>
      </c>
      <c r="AO4" s="5" t="e">
        <f t="shared" si="3"/>
        <v>#REF!</v>
      </c>
      <c r="AP4" s="5" t="e">
        <f t="shared" si="3"/>
        <v>#REF!</v>
      </c>
      <c r="AQ4" s="5" t="e">
        <f t="shared" si="3"/>
        <v>#REF!</v>
      </c>
      <c r="AR4" s="5" t="e">
        <f t="shared" si="3"/>
        <v>#REF!</v>
      </c>
      <c r="AS4" s="5" t="e">
        <f t="shared" si="3"/>
        <v>#REF!</v>
      </c>
      <c r="AT4" s="5" t="e">
        <f t="shared" si="3"/>
        <v>#REF!</v>
      </c>
      <c r="AU4" s="5" t="e">
        <f t="shared" si="3"/>
        <v>#REF!</v>
      </c>
      <c r="AV4" s="5" t="e">
        <f t="shared" si="3"/>
        <v>#REF!</v>
      </c>
      <c r="AW4" s="5" t="e">
        <f t="shared" si="3"/>
        <v>#REF!</v>
      </c>
      <c r="AX4" s="5" t="e">
        <f t="shared" si="3"/>
        <v>#REF!</v>
      </c>
      <c r="AY4" s="5" t="e">
        <f t="shared" si="3"/>
        <v>#REF!</v>
      </c>
    </row>
    <row r="5" spans="1:51" ht="15.75" hidden="1">
      <c r="A5" s="10" t="s">
        <v>5</v>
      </c>
      <c r="B5" s="9">
        <v>3</v>
      </c>
      <c r="C5" s="142">
        <v>25</v>
      </c>
      <c r="D5" s="152" t="str">
        <f t="shared" ref="D5" si="4">DEC2HEX(HEX2DEC(C5)+3,2)</f>
        <v>28</v>
      </c>
      <c r="E5" s="148">
        <f>(C5*B5)</f>
        <v>75</v>
      </c>
      <c r="F5" s="6" t="str">
        <f>DEC2HEX((E3+E4),2)</f>
        <v>3D</v>
      </c>
      <c r="G5" s="6" t="str">
        <f>DEC2HEX((E3+E4+E5-1),2)</f>
        <v>87</v>
      </c>
      <c r="H5" s="39" t="e">
        <f>DEC2HEX(HEX2DEC(#REF!)+3,2)</f>
        <v>#REF!</v>
      </c>
      <c r="I5" s="39" t="e">
        <f t="shared" ref="I5:AY5" si="5">DEC2HEX(HEX2DEC(H5)+3,2)</f>
        <v>#REF!</v>
      </c>
      <c r="J5" s="38" t="e">
        <f t="shared" si="5"/>
        <v>#REF!</v>
      </c>
      <c r="K5" s="38" t="e">
        <f t="shared" si="5"/>
        <v>#REF!</v>
      </c>
      <c r="L5" s="38" t="e">
        <f t="shared" si="5"/>
        <v>#REF!</v>
      </c>
      <c r="M5" s="38"/>
      <c r="N5" s="68"/>
      <c r="O5" s="68"/>
      <c r="P5" s="78"/>
      <c r="Q5" s="78"/>
      <c r="R5" s="38">
        <f>M5</f>
        <v>0</v>
      </c>
      <c r="S5" s="38" t="e">
        <f>DEC2HEX(HEX2DEC(L5)+3,2)</f>
        <v>#REF!</v>
      </c>
      <c r="T5" s="101" t="e">
        <f>DEC2HEX(HEX2DEC(#REF!)+3,2)</f>
        <v>#REF!</v>
      </c>
      <c r="U5" s="99" t="e">
        <f t="shared" si="5"/>
        <v>#REF!</v>
      </c>
      <c r="V5" s="105" t="e">
        <f t="shared" si="5"/>
        <v>#REF!</v>
      </c>
      <c r="W5" s="38" t="e">
        <f t="shared" si="5"/>
        <v>#REF!</v>
      </c>
      <c r="X5" s="5" t="e">
        <f t="shared" si="5"/>
        <v>#REF!</v>
      </c>
      <c r="Y5" s="5" t="e">
        <f t="shared" si="5"/>
        <v>#REF!</v>
      </c>
      <c r="Z5" s="5" t="e">
        <f t="shared" si="5"/>
        <v>#REF!</v>
      </c>
      <c r="AA5" s="5" t="e">
        <f t="shared" si="5"/>
        <v>#REF!</v>
      </c>
      <c r="AB5" s="5" t="e">
        <f t="shared" si="5"/>
        <v>#REF!</v>
      </c>
      <c r="AC5" s="5" t="e">
        <f t="shared" si="5"/>
        <v>#REF!</v>
      </c>
      <c r="AD5" s="5" t="e">
        <f t="shared" si="5"/>
        <v>#REF!</v>
      </c>
      <c r="AE5" s="5" t="e">
        <f t="shared" si="5"/>
        <v>#REF!</v>
      </c>
      <c r="AF5" s="5" t="e">
        <f t="shared" si="5"/>
        <v>#REF!</v>
      </c>
      <c r="AG5" s="5" t="e">
        <f t="shared" si="5"/>
        <v>#REF!</v>
      </c>
      <c r="AH5" s="5" t="e">
        <f t="shared" si="5"/>
        <v>#REF!</v>
      </c>
      <c r="AI5" s="5" t="e">
        <f t="shared" si="5"/>
        <v>#REF!</v>
      </c>
      <c r="AJ5" s="5" t="e">
        <f t="shared" si="5"/>
        <v>#REF!</v>
      </c>
      <c r="AK5" s="5" t="e">
        <f t="shared" si="5"/>
        <v>#REF!</v>
      </c>
      <c r="AL5" s="5" t="e">
        <f t="shared" si="5"/>
        <v>#REF!</v>
      </c>
      <c r="AM5" s="5" t="e">
        <f t="shared" si="5"/>
        <v>#REF!</v>
      </c>
      <c r="AN5" s="5" t="e">
        <f t="shared" si="5"/>
        <v>#REF!</v>
      </c>
      <c r="AO5" s="5" t="e">
        <f t="shared" si="5"/>
        <v>#REF!</v>
      </c>
      <c r="AP5" s="5" t="e">
        <f t="shared" si="5"/>
        <v>#REF!</v>
      </c>
      <c r="AQ5" s="5" t="e">
        <f t="shared" si="5"/>
        <v>#REF!</v>
      </c>
      <c r="AR5" s="5" t="e">
        <f t="shared" si="5"/>
        <v>#REF!</v>
      </c>
      <c r="AS5" s="5" t="e">
        <f t="shared" si="5"/>
        <v>#REF!</v>
      </c>
      <c r="AT5" s="5" t="e">
        <f t="shared" si="5"/>
        <v>#REF!</v>
      </c>
      <c r="AU5" s="5" t="e">
        <f t="shared" si="5"/>
        <v>#REF!</v>
      </c>
      <c r="AV5" s="5" t="e">
        <f t="shared" si="5"/>
        <v>#REF!</v>
      </c>
      <c r="AW5" s="5" t="e">
        <f t="shared" si="5"/>
        <v>#REF!</v>
      </c>
      <c r="AX5" s="5" t="e">
        <f t="shared" si="5"/>
        <v>#REF!</v>
      </c>
      <c r="AY5" s="5" t="e">
        <f t="shared" si="5"/>
        <v>#REF!</v>
      </c>
    </row>
    <row r="6" spans="1:51" ht="15.75" hidden="1">
      <c r="A6" s="10" t="s">
        <v>4</v>
      </c>
      <c r="B6" s="9">
        <v>4</v>
      </c>
      <c r="C6" s="142">
        <v>20</v>
      </c>
      <c r="D6" s="152" t="str">
        <f t="shared" ref="D6" si="6">IF(DEC2HEX(HEX2DEC(C6)+4,3)&gt;DEC2HEX(255,3),DEC2HEX(0,2),DEC2HEX(HEX2DEC(C6)+4,2))</f>
        <v>24</v>
      </c>
      <c r="E6" s="148">
        <f>(C6*B6)</f>
        <v>80</v>
      </c>
      <c r="F6" s="6" t="str">
        <f>DEC2HEX((E3+E4+E5),2)</f>
        <v>88</v>
      </c>
      <c r="G6" s="6" t="str">
        <f>DEC2HEX((E3+E4+E5+E6-1),2)</f>
        <v>D7</v>
      </c>
      <c r="H6" s="39" t="e">
        <f>IF(DEC2HEX(HEX2DEC(#REF!)+4,3)&gt;DEC2HEX(255,3),DEC2HEX(0,2),DEC2HEX(HEX2DEC(#REF!)+4,2))</f>
        <v>#REF!</v>
      </c>
      <c r="I6" s="39" t="e">
        <f t="shared" ref="I6:AY6" si="7">IF(DEC2HEX(HEX2DEC(H6)+4,3)&gt;DEC2HEX(255,3),DEC2HEX(0,2),DEC2HEX(HEX2DEC(H6)+4,2))</f>
        <v>#REF!</v>
      </c>
      <c r="J6" s="38" t="e">
        <f t="shared" si="7"/>
        <v>#REF!</v>
      </c>
      <c r="K6" s="38" t="e">
        <f t="shared" si="7"/>
        <v>#REF!</v>
      </c>
      <c r="L6" s="38" t="e">
        <f t="shared" si="7"/>
        <v>#REF!</v>
      </c>
      <c r="M6" s="38"/>
      <c r="N6" s="68"/>
      <c r="O6" s="68"/>
      <c r="P6" s="78"/>
      <c r="Q6" s="78"/>
      <c r="R6" s="5">
        <f>M6</f>
        <v>0</v>
      </c>
      <c r="S6" s="38" t="e">
        <f>IF(DEC2HEX(HEX2DEC(L6)+4,3)&gt;DEC2HEX(255,3),DEC2HEX(0,2),DEC2HEX(HEX2DEC(L6)+4,2))</f>
        <v>#REF!</v>
      </c>
      <c r="T6" s="101" t="e">
        <f>IF(DEC2HEX(HEX2DEC(#REF!)+4,3)&gt;DEC2HEX(255,3),DEC2HEX(0,2),DEC2HEX(HEX2DEC(#REF!)+4,2))</f>
        <v>#REF!</v>
      </c>
      <c r="U6" s="99" t="e">
        <f t="shared" si="7"/>
        <v>#REF!</v>
      </c>
      <c r="V6" s="105" t="e">
        <f t="shared" si="7"/>
        <v>#REF!</v>
      </c>
      <c r="W6" s="5" t="e">
        <f t="shared" si="7"/>
        <v>#REF!</v>
      </c>
      <c r="X6" s="5" t="e">
        <f t="shared" si="7"/>
        <v>#REF!</v>
      </c>
      <c r="Y6" s="5" t="e">
        <f t="shared" si="7"/>
        <v>#REF!</v>
      </c>
      <c r="Z6" s="5" t="e">
        <f t="shared" si="7"/>
        <v>#REF!</v>
      </c>
      <c r="AA6" s="5" t="e">
        <f t="shared" si="7"/>
        <v>#REF!</v>
      </c>
      <c r="AB6" s="5" t="e">
        <f t="shared" si="7"/>
        <v>#REF!</v>
      </c>
      <c r="AC6" s="5" t="e">
        <f t="shared" si="7"/>
        <v>#REF!</v>
      </c>
      <c r="AD6" s="5" t="e">
        <f t="shared" si="7"/>
        <v>#REF!</v>
      </c>
      <c r="AE6" s="5" t="e">
        <f t="shared" si="7"/>
        <v>#REF!</v>
      </c>
      <c r="AF6" s="5" t="e">
        <f t="shared" si="7"/>
        <v>#REF!</v>
      </c>
      <c r="AG6" s="5" t="e">
        <f t="shared" si="7"/>
        <v>#REF!</v>
      </c>
      <c r="AH6" s="5" t="e">
        <f t="shared" si="7"/>
        <v>#REF!</v>
      </c>
      <c r="AI6" s="5" t="e">
        <f t="shared" si="7"/>
        <v>#REF!</v>
      </c>
      <c r="AJ6" s="5" t="e">
        <f t="shared" si="7"/>
        <v>#REF!</v>
      </c>
      <c r="AK6" s="5" t="e">
        <f t="shared" si="7"/>
        <v>#REF!</v>
      </c>
      <c r="AL6" s="5" t="e">
        <f t="shared" si="7"/>
        <v>#REF!</v>
      </c>
      <c r="AM6" s="5" t="e">
        <f t="shared" si="7"/>
        <v>#REF!</v>
      </c>
      <c r="AN6" s="5" t="e">
        <f t="shared" si="7"/>
        <v>#REF!</v>
      </c>
      <c r="AO6" s="5" t="e">
        <f t="shared" si="7"/>
        <v>#REF!</v>
      </c>
      <c r="AP6" s="5" t="e">
        <f t="shared" si="7"/>
        <v>#REF!</v>
      </c>
      <c r="AQ6" s="5" t="e">
        <f t="shared" si="7"/>
        <v>#REF!</v>
      </c>
      <c r="AR6" s="5" t="e">
        <f t="shared" si="7"/>
        <v>#REF!</v>
      </c>
      <c r="AS6" s="5" t="e">
        <f t="shared" si="7"/>
        <v>#REF!</v>
      </c>
      <c r="AT6" s="5" t="e">
        <f t="shared" si="7"/>
        <v>#REF!</v>
      </c>
      <c r="AU6" s="5" t="e">
        <f t="shared" si="7"/>
        <v>#REF!</v>
      </c>
      <c r="AV6" s="5" t="e">
        <f t="shared" si="7"/>
        <v>#REF!</v>
      </c>
      <c r="AW6" s="5" t="e">
        <f t="shared" si="7"/>
        <v>#REF!</v>
      </c>
      <c r="AX6" s="5" t="e">
        <f t="shared" si="7"/>
        <v>#REF!</v>
      </c>
      <c r="AY6" s="5" t="e">
        <f t="shared" si="7"/>
        <v>#REF!</v>
      </c>
    </row>
    <row r="7" spans="1:51" ht="15.75" hidden="1">
      <c r="A7" s="10" t="s">
        <v>3</v>
      </c>
      <c r="B7" s="9">
        <v>5</v>
      </c>
      <c r="C7" s="142">
        <v>6</v>
      </c>
      <c r="D7" s="151" t="str">
        <f t="shared" ref="D7" si="8">IF(DEC2HEX(HEX2DEC(C7)+5,3)&gt;DEC2HEX(255,3),DEC2HEX(0,2),DEC2HEX(HEX2DEC(C7)+5,2))</f>
        <v>0B</v>
      </c>
      <c r="E7" s="148">
        <f>(C7*B7)</f>
        <v>30</v>
      </c>
      <c r="F7" s="6" t="str">
        <f>DEC2HEX((E3+E4+E5+E6),2)</f>
        <v>D8</v>
      </c>
      <c r="G7" s="6" t="str">
        <f>DEC2HEX((E3+E4+E5+E6+E7-1),2)</f>
        <v>F5</v>
      </c>
      <c r="H7" s="20" t="e">
        <f>IF(DEC2HEX(HEX2DEC(#REF!)+5,3)&gt;DEC2HEX(255,3),DEC2HEX(0,2),DEC2HEX(HEX2DEC(#REF!)+5,2))</f>
        <v>#REF!</v>
      </c>
      <c r="I7" s="20" t="e">
        <f t="shared" ref="I7:AY7" si="9">IF(DEC2HEX(HEX2DEC(H7)+5,3)&gt;DEC2HEX(255,3),DEC2HEX(0,2),DEC2HEX(HEX2DEC(H7)+5,2))</f>
        <v>#REF!</v>
      </c>
      <c r="J7" s="5" t="e">
        <f t="shared" si="9"/>
        <v>#REF!</v>
      </c>
      <c r="K7" s="5" t="e">
        <f t="shared" si="9"/>
        <v>#REF!</v>
      </c>
      <c r="L7" s="5" t="e">
        <f t="shared" si="9"/>
        <v>#REF!</v>
      </c>
      <c r="M7" s="5"/>
      <c r="N7" s="69"/>
      <c r="O7" s="69"/>
      <c r="P7" s="79"/>
      <c r="Q7" s="79"/>
      <c r="R7" s="5">
        <f>M7</f>
        <v>0</v>
      </c>
      <c r="S7" s="5" t="e">
        <f>IF(DEC2HEX(HEX2DEC(L7)+5,3)&gt;DEC2HEX(255,3),DEC2HEX(0,2),DEC2HEX(HEX2DEC(L7)+5,2))</f>
        <v>#REF!</v>
      </c>
      <c r="T7" s="102" t="e">
        <f>IF(DEC2HEX(HEX2DEC(#REF!)+5,3)&gt;DEC2HEX(255,3),DEC2HEX(0,2),DEC2HEX(HEX2DEC(#REF!)+5,2))</f>
        <v>#REF!</v>
      </c>
      <c r="U7" s="98" t="e">
        <f t="shared" si="9"/>
        <v>#REF!</v>
      </c>
      <c r="V7" s="104" t="e">
        <f t="shared" si="9"/>
        <v>#REF!</v>
      </c>
      <c r="W7" s="5" t="e">
        <f t="shared" si="9"/>
        <v>#REF!</v>
      </c>
      <c r="X7" s="5" t="e">
        <f t="shared" si="9"/>
        <v>#REF!</v>
      </c>
      <c r="Y7" s="5" t="e">
        <f t="shared" si="9"/>
        <v>#REF!</v>
      </c>
      <c r="Z7" s="5" t="e">
        <f t="shared" si="9"/>
        <v>#REF!</v>
      </c>
      <c r="AA7" s="5" t="e">
        <f t="shared" si="9"/>
        <v>#REF!</v>
      </c>
      <c r="AB7" s="5" t="e">
        <f t="shared" si="9"/>
        <v>#REF!</v>
      </c>
      <c r="AC7" s="5" t="e">
        <f t="shared" si="9"/>
        <v>#REF!</v>
      </c>
      <c r="AD7" s="5" t="e">
        <f t="shared" si="9"/>
        <v>#REF!</v>
      </c>
      <c r="AE7" s="5" t="e">
        <f t="shared" si="9"/>
        <v>#REF!</v>
      </c>
      <c r="AF7" s="5" t="e">
        <f t="shared" si="9"/>
        <v>#REF!</v>
      </c>
      <c r="AG7" s="5" t="e">
        <f t="shared" si="9"/>
        <v>#REF!</v>
      </c>
      <c r="AH7" s="5" t="e">
        <f t="shared" si="9"/>
        <v>#REF!</v>
      </c>
      <c r="AI7" s="5" t="e">
        <f t="shared" si="9"/>
        <v>#REF!</v>
      </c>
      <c r="AJ7" s="5" t="e">
        <f t="shared" si="9"/>
        <v>#REF!</v>
      </c>
      <c r="AK7" s="5" t="e">
        <f t="shared" si="9"/>
        <v>#REF!</v>
      </c>
      <c r="AL7" s="5" t="e">
        <f t="shared" si="9"/>
        <v>#REF!</v>
      </c>
      <c r="AM7" s="5" t="e">
        <f t="shared" si="9"/>
        <v>#REF!</v>
      </c>
      <c r="AN7" s="5" t="e">
        <f t="shared" si="9"/>
        <v>#REF!</v>
      </c>
      <c r="AO7" s="5" t="e">
        <f t="shared" si="9"/>
        <v>#REF!</v>
      </c>
      <c r="AP7" s="5" t="e">
        <f t="shared" si="9"/>
        <v>#REF!</v>
      </c>
      <c r="AQ7" s="5" t="e">
        <f t="shared" si="9"/>
        <v>#REF!</v>
      </c>
      <c r="AR7" s="5" t="e">
        <f t="shared" si="9"/>
        <v>#REF!</v>
      </c>
      <c r="AS7" s="5" t="e">
        <f t="shared" si="9"/>
        <v>#REF!</v>
      </c>
      <c r="AT7" s="5" t="e">
        <f t="shared" si="9"/>
        <v>#REF!</v>
      </c>
      <c r="AU7" s="5" t="e">
        <f t="shared" si="9"/>
        <v>#REF!</v>
      </c>
      <c r="AV7" s="5" t="e">
        <f t="shared" si="9"/>
        <v>#REF!</v>
      </c>
      <c r="AW7" s="5" t="e">
        <f t="shared" si="9"/>
        <v>#REF!</v>
      </c>
      <c r="AX7" s="5" t="e">
        <f t="shared" si="9"/>
        <v>#REF!</v>
      </c>
      <c r="AY7" s="5" t="e">
        <f t="shared" si="9"/>
        <v>#REF!</v>
      </c>
    </row>
    <row r="8" spans="1:51" ht="15.75" hidden="1">
      <c r="B8" s="3"/>
      <c r="C8" s="143" t="s">
        <v>2</v>
      </c>
      <c r="E8" s="149">
        <f>SUM(E3:E7)</f>
        <v>246</v>
      </c>
    </row>
    <row r="9" spans="1:51" ht="15.75" hidden="1">
      <c r="B9" s="3"/>
    </row>
    <row r="10" spans="1:51" ht="15.75" hidden="1">
      <c r="B10" s="3" t="s">
        <v>28</v>
      </c>
      <c r="C10" s="22" t="s">
        <v>38</v>
      </c>
      <c r="D10" s="108" t="s">
        <v>30</v>
      </c>
      <c r="E10" s="22">
        <v>10</v>
      </c>
      <c r="F10" s="22" t="s">
        <v>29</v>
      </c>
      <c r="G10" s="22" t="s">
        <v>30</v>
      </c>
      <c r="H10" s="28" t="s">
        <v>31</v>
      </c>
      <c r="I10" t="s">
        <v>32</v>
      </c>
      <c r="J10" t="s">
        <v>33</v>
      </c>
      <c r="K10" t="s">
        <v>34</v>
      </c>
      <c r="L10" t="s">
        <v>35</v>
      </c>
      <c r="R10" s="25" t="s">
        <v>29</v>
      </c>
      <c r="S10" t="s">
        <v>36</v>
      </c>
      <c r="T10" t="s">
        <v>37</v>
      </c>
      <c r="U10" s="106" t="s">
        <v>30</v>
      </c>
    </row>
    <row r="11" spans="1:51" ht="15.75" hidden="1">
      <c r="B11" s="3"/>
      <c r="H11" s="29" t="s">
        <v>47</v>
      </c>
      <c r="R11" s="26" t="s">
        <v>48</v>
      </c>
    </row>
    <row r="12" spans="1:51" hidden="1">
      <c r="B12" s="127" t="s">
        <v>1</v>
      </c>
      <c r="C12" s="127"/>
      <c r="D12" s="127"/>
      <c r="E12" s="127"/>
      <c r="F12" s="127"/>
      <c r="G12" s="127"/>
      <c r="H12" s="127"/>
      <c r="I12" s="127"/>
    </row>
    <row r="13" spans="1:51" ht="31.5" hidden="1" customHeight="1">
      <c r="B13" s="128" t="s">
        <v>15</v>
      </c>
      <c r="C13" s="128"/>
      <c r="D13" s="128"/>
      <c r="E13" s="128"/>
      <c r="F13" s="128"/>
      <c r="G13" s="128"/>
      <c r="H13" s="128"/>
      <c r="I13" s="128"/>
    </row>
    <row r="14" spans="1:51" hidden="1">
      <c r="B14" s="127" t="s">
        <v>0</v>
      </c>
      <c r="C14" s="127"/>
      <c r="D14" s="127"/>
      <c r="E14" s="127"/>
      <c r="F14" s="127"/>
      <c r="G14" s="127"/>
      <c r="H14" s="127"/>
      <c r="I14" s="127"/>
    </row>
    <row r="15" spans="1:51" hidden="1"/>
    <row r="16" spans="1:51">
      <c r="H16" s="133"/>
      <c r="I16" s="133"/>
      <c r="J16" s="133"/>
      <c r="K16" s="133"/>
      <c r="L16" s="133"/>
      <c r="M16" s="92"/>
      <c r="N16" s="71"/>
      <c r="O16" s="71"/>
      <c r="P16" s="81"/>
      <c r="Q16" s="81"/>
    </row>
    <row r="17" spans="1:21" ht="34.9" customHeight="1">
      <c r="B17" s="134" t="s">
        <v>125</v>
      </c>
      <c r="J17" s="92"/>
      <c r="L17" s="92"/>
      <c r="M17" s="116" t="s">
        <v>131</v>
      </c>
      <c r="N17" s="116"/>
      <c r="O17" s="116"/>
      <c r="P17" s="81"/>
      <c r="Q17" s="81"/>
    </row>
    <row r="18" spans="1:21" ht="17.25">
      <c r="B18" s="134"/>
      <c r="J18" s="92"/>
      <c r="L18" s="92"/>
      <c r="M18" s="117" t="s">
        <v>130</v>
      </c>
      <c r="N18" s="117"/>
      <c r="O18" s="117"/>
      <c r="P18" s="81"/>
      <c r="Q18" s="81"/>
    </row>
    <row r="19" spans="1:21">
      <c r="A19" s="22"/>
      <c r="B19" s="92"/>
      <c r="C19" s="22"/>
      <c r="E19" s="22"/>
      <c r="F19" s="22"/>
      <c r="G19" s="22"/>
      <c r="H19" s="132"/>
      <c r="I19" s="132"/>
      <c r="J19" s="132"/>
      <c r="K19" s="132"/>
      <c r="L19" s="132"/>
      <c r="M19" s="55"/>
      <c r="N19" s="96"/>
      <c r="O19" s="96"/>
      <c r="P19" s="76"/>
      <c r="Q19" s="76"/>
      <c r="R19" s="22"/>
      <c r="S19" t="s">
        <v>75</v>
      </c>
    </row>
    <row r="20" spans="1:21">
      <c r="A20" s="22"/>
      <c r="B20" s="92"/>
      <c r="C20" s="22"/>
      <c r="E20" s="22"/>
      <c r="F20" s="22"/>
      <c r="G20" s="22"/>
      <c r="H20" s="91"/>
      <c r="I20" s="91"/>
      <c r="J20" s="91"/>
      <c r="K20" s="91"/>
      <c r="L20" s="91"/>
      <c r="M20" s="55"/>
      <c r="N20" s="96"/>
      <c r="O20" s="96"/>
      <c r="P20" s="76"/>
      <c r="Q20" s="76"/>
      <c r="R20" s="22"/>
    </row>
    <row r="21" spans="1:21">
      <c r="A21" s="22"/>
      <c r="B21" s="92"/>
      <c r="C21" s="22"/>
      <c r="E21" s="22"/>
      <c r="F21" s="22"/>
      <c r="G21" s="22"/>
      <c r="H21" s="91"/>
      <c r="I21" s="91"/>
      <c r="J21" s="91"/>
      <c r="K21" s="91"/>
      <c r="L21" s="91"/>
      <c r="M21" s="55"/>
      <c r="N21" s="96"/>
      <c r="O21" s="96"/>
      <c r="P21" s="76"/>
      <c r="Q21" s="76"/>
      <c r="R21" s="22"/>
    </row>
    <row r="22" spans="1:21">
      <c r="A22" s="22"/>
      <c r="B22" s="92"/>
      <c r="C22" s="22"/>
      <c r="E22" s="22"/>
      <c r="F22" s="22"/>
      <c r="G22" s="22"/>
      <c r="H22" s="91"/>
      <c r="I22" s="91"/>
      <c r="J22" s="91"/>
      <c r="K22" s="91"/>
      <c r="L22" s="91"/>
      <c r="M22" s="55"/>
      <c r="N22" s="118" t="s">
        <v>132</v>
      </c>
      <c r="O22" s="118"/>
      <c r="P22" s="76"/>
      <c r="Q22" s="76"/>
      <c r="R22" s="22"/>
      <c r="U22" s="107"/>
    </row>
    <row r="23" spans="1:21">
      <c r="A23" s="22"/>
      <c r="B23" s="92"/>
      <c r="C23" s="22"/>
      <c r="E23" s="22"/>
      <c r="F23" s="22"/>
      <c r="G23" s="22"/>
      <c r="H23" s="91"/>
      <c r="I23" s="91"/>
      <c r="J23" s="91"/>
      <c r="K23" s="91"/>
      <c r="L23" s="91"/>
      <c r="M23" s="55"/>
      <c r="N23" s="96"/>
      <c r="O23" s="96"/>
      <c r="P23" s="76"/>
      <c r="Q23" s="76"/>
      <c r="R23" s="22"/>
      <c r="U23" s="108"/>
    </row>
    <row r="24" spans="1:21">
      <c r="A24" s="136" t="s">
        <v>110</v>
      </c>
      <c r="B24" s="138" t="s">
        <v>111</v>
      </c>
      <c r="C24" s="144" t="s">
        <v>22</v>
      </c>
      <c r="D24" s="109" t="s">
        <v>182</v>
      </c>
      <c r="E24" s="42" t="s">
        <v>18</v>
      </c>
      <c r="F24" s="136" t="s">
        <v>18</v>
      </c>
      <c r="G24" s="136" t="s">
        <v>123</v>
      </c>
      <c r="H24" s="124" t="s">
        <v>23</v>
      </c>
      <c r="I24" s="124"/>
      <c r="J24" s="124"/>
      <c r="K24" s="124"/>
      <c r="L24" s="124"/>
      <c r="M24" s="140" t="s">
        <v>112</v>
      </c>
      <c r="N24" s="114" t="s">
        <v>128</v>
      </c>
      <c r="O24" s="114" t="s">
        <v>127</v>
      </c>
      <c r="P24" s="119" t="s">
        <v>126</v>
      </c>
      <c r="Q24" s="119" t="s">
        <v>129</v>
      </c>
      <c r="R24" s="45" t="s">
        <v>19</v>
      </c>
      <c r="S24" s="56"/>
      <c r="U24" s="109" t="s">
        <v>182</v>
      </c>
    </row>
    <row r="25" spans="1:21">
      <c r="A25" s="137"/>
      <c r="B25" s="139"/>
      <c r="C25" s="144" t="s">
        <v>20</v>
      </c>
      <c r="D25" s="106"/>
      <c r="E25" s="42" t="s">
        <v>21</v>
      </c>
      <c r="F25" s="137"/>
      <c r="G25" s="137"/>
      <c r="H25" s="129"/>
      <c r="I25" s="130"/>
      <c r="J25" s="130"/>
      <c r="K25" s="130"/>
      <c r="L25" s="131"/>
      <c r="M25" s="140"/>
      <c r="N25" s="115"/>
      <c r="O25" s="115"/>
      <c r="P25" s="120"/>
      <c r="Q25" s="120"/>
      <c r="R25" s="45"/>
      <c r="S25" s="56"/>
    </row>
    <row r="26" spans="1:21" ht="17.25">
      <c r="A26" s="93">
        <f>A25+1</f>
        <v>1</v>
      </c>
      <c r="B26" s="90" t="s">
        <v>113</v>
      </c>
      <c r="C26" s="144">
        <v>256</v>
      </c>
      <c r="D26" s="110"/>
      <c r="E26" s="42">
        <v>32768</v>
      </c>
      <c r="F26" s="46" t="str">
        <f t="shared" ref="F26:F63" si="10">DEC2HEX(E26)</f>
        <v>8000</v>
      </c>
      <c r="G26" s="45">
        <v>243</v>
      </c>
      <c r="H26" s="125" t="s">
        <v>49</v>
      </c>
      <c r="I26" s="125"/>
      <c r="J26" s="125"/>
      <c r="K26" s="125"/>
      <c r="L26" s="125"/>
      <c r="M26" s="94"/>
      <c r="N26" s="84">
        <v>1.70136111111113</v>
      </c>
      <c r="O26" s="72">
        <v>16.921494007110599</v>
      </c>
      <c r="P26" s="84">
        <v>0</v>
      </c>
      <c r="Q26" s="84">
        <v>0</v>
      </c>
      <c r="R26" s="45" t="s">
        <v>16</v>
      </c>
      <c r="S26" s="56" t="s">
        <v>109</v>
      </c>
    </row>
    <row r="27" spans="1:21" ht="17.25">
      <c r="A27" s="93">
        <f>A26+1</f>
        <v>2</v>
      </c>
      <c r="B27" s="90" t="s">
        <v>114</v>
      </c>
      <c r="C27" s="144">
        <v>128</v>
      </c>
      <c r="D27" s="110"/>
      <c r="E27" s="42">
        <f t="shared" ref="E27:E62" si="11">E26 + C26</f>
        <v>33024</v>
      </c>
      <c r="F27" s="46" t="str">
        <f t="shared" si="10"/>
        <v>8100</v>
      </c>
      <c r="G27" s="45">
        <v>110</v>
      </c>
      <c r="H27" s="122" t="s">
        <v>54</v>
      </c>
      <c r="I27" s="122"/>
      <c r="J27" s="122"/>
      <c r="K27" s="122"/>
      <c r="L27" s="122"/>
      <c r="M27" s="89"/>
      <c r="N27" s="84">
        <v>7.5839444444444501E-2</v>
      </c>
      <c r="O27" s="84">
        <v>1.56198406219482</v>
      </c>
      <c r="P27" s="84">
        <v>0</v>
      </c>
      <c r="Q27" s="84">
        <v>0</v>
      </c>
      <c r="R27" s="45" t="s">
        <v>16</v>
      </c>
      <c r="S27" s="56" t="s">
        <v>109</v>
      </c>
    </row>
    <row r="28" spans="1:21" ht="17.25">
      <c r="A28" s="93">
        <f>A27+1</f>
        <v>3</v>
      </c>
      <c r="B28" s="90" t="s">
        <v>115</v>
      </c>
      <c r="C28" s="144">
        <v>256</v>
      </c>
      <c r="D28" s="110"/>
      <c r="E28" s="42">
        <f t="shared" si="11"/>
        <v>33152</v>
      </c>
      <c r="F28" s="46" t="str">
        <f t="shared" si="10"/>
        <v>8180</v>
      </c>
      <c r="G28" s="45">
        <v>208</v>
      </c>
      <c r="H28" s="122" t="s">
        <v>50</v>
      </c>
      <c r="I28" s="122"/>
      <c r="J28" s="122"/>
      <c r="K28" s="122"/>
      <c r="L28" s="122"/>
      <c r="M28" s="89"/>
      <c r="N28" s="84">
        <v>0.12533361111111099</v>
      </c>
      <c r="O28" s="75">
        <v>2.6033067703247101</v>
      </c>
      <c r="P28" s="84">
        <v>0</v>
      </c>
      <c r="Q28" s="84">
        <v>0</v>
      </c>
      <c r="R28" s="45" t="s">
        <v>16</v>
      </c>
      <c r="S28" s="56" t="s">
        <v>109</v>
      </c>
    </row>
    <row r="29" spans="1:21" ht="17.25">
      <c r="A29" s="93">
        <f>A28+1</f>
        <v>4</v>
      </c>
      <c r="B29" s="90" t="s">
        <v>116</v>
      </c>
      <c r="C29" s="144">
        <v>512</v>
      </c>
      <c r="D29" s="110"/>
      <c r="E29" s="42">
        <f t="shared" si="11"/>
        <v>33408</v>
      </c>
      <c r="F29" s="46" t="str">
        <f t="shared" si="10"/>
        <v>8280</v>
      </c>
      <c r="G29" s="45">
        <v>239</v>
      </c>
      <c r="H29" s="122" t="s">
        <v>53</v>
      </c>
      <c r="I29" s="122"/>
      <c r="J29" s="122"/>
      <c r="K29" s="122"/>
      <c r="L29" s="122"/>
      <c r="M29" s="89"/>
      <c r="N29" s="84">
        <v>2.2915847222222299</v>
      </c>
      <c r="O29" s="84">
        <v>4.0351254940033003</v>
      </c>
      <c r="P29" s="84">
        <v>0</v>
      </c>
      <c r="Q29" s="84">
        <v>0</v>
      </c>
      <c r="R29" s="45" t="s">
        <v>16</v>
      </c>
      <c r="S29" s="56" t="s">
        <v>109</v>
      </c>
    </row>
    <row r="30" spans="1:21" ht="15" customHeight="1">
      <c r="A30" s="93">
        <f>A29+1</f>
        <v>5</v>
      </c>
      <c r="B30" s="86" t="s">
        <v>158</v>
      </c>
      <c r="C30" s="144">
        <v>1024</v>
      </c>
      <c r="D30" s="106">
        <v>1013</v>
      </c>
      <c r="E30" s="42">
        <f t="shared" si="11"/>
        <v>33920</v>
      </c>
      <c r="F30" s="46" t="str">
        <f t="shared" si="10"/>
        <v>8480</v>
      </c>
      <c r="G30" s="45">
        <v>995</v>
      </c>
      <c r="H30" s="122" t="s">
        <v>24</v>
      </c>
      <c r="I30" s="122"/>
      <c r="J30" s="122"/>
      <c r="K30" s="122"/>
      <c r="L30" s="122"/>
      <c r="M30" s="89"/>
      <c r="N30" s="84">
        <v>7.12038888888889E-2</v>
      </c>
      <c r="O30" s="84">
        <v>0.52066135406493996</v>
      </c>
      <c r="P30" s="84">
        <v>1.8446631944451699</v>
      </c>
      <c r="Q30" s="84">
        <v>7.5306129455566397</v>
      </c>
      <c r="R30" s="45" t="s">
        <v>17</v>
      </c>
      <c r="S30" s="56" t="s">
        <v>109</v>
      </c>
      <c r="T30" t="s">
        <v>156</v>
      </c>
      <c r="U30" s="106">
        <v>1013</v>
      </c>
    </row>
    <row r="31" spans="1:21" ht="15" customHeight="1">
      <c r="A31" s="93">
        <f t="shared" ref="A31:A67" si="12">A30+1</f>
        <v>6</v>
      </c>
      <c r="B31" s="87" t="s">
        <v>159</v>
      </c>
      <c r="C31" s="144">
        <v>1024</v>
      </c>
      <c r="D31" s="106">
        <v>1013</v>
      </c>
      <c r="E31" s="42">
        <f t="shared" si="11"/>
        <v>34944</v>
      </c>
      <c r="F31" s="46" t="str">
        <f t="shared" si="10"/>
        <v>8880</v>
      </c>
      <c r="G31" s="45">
        <v>995</v>
      </c>
      <c r="H31" s="122" t="s">
        <v>25</v>
      </c>
      <c r="I31" s="122"/>
      <c r="J31" s="122"/>
      <c r="K31" s="122"/>
      <c r="L31" s="122"/>
      <c r="M31" s="89"/>
      <c r="N31" s="84">
        <v>7.12038888888889E-2</v>
      </c>
      <c r="O31" s="84">
        <v>0.52066135406493996</v>
      </c>
      <c r="P31" s="84">
        <v>2.6626473611123802</v>
      </c>
      <c r="Q31" s="84">
        <v>10.2962896823883</v>
      </c>
      <c r="R31" s="45" t="s">
        <v>17</v>
      </c>
      <c r="S31" s="56" t="s">
        <v>109</v>
      </c>
      <c r="T31" t="s">
        <v>156</v>
      </c>
      <c r="U31" s="106">
        <v>1013</v>
      </c>
    </row>
    <row r="32" spans="1:21" ht="15" customHeight="1">
      <c r="A32" s="93">
        <f t="shared" si="12"/>
        <v>7</v>
      </c>
      <c r="B32" s="87" t="s">
        <v>160</v>
      </c>
      <c r="C32" s="144">
        <v>1088</v>
      </c>
      <c r="D32" s="106">
        <v>1038</v>
      </c>
      <c r="E32" s="42">
        <f t="shared" si="11"/>
        <v>35968</v>
      </c>
      <c r="F32" s="46" t="str">
        <f t="shared" si="10"/>
        <v>8C80</v>
      </c>
      <c r="G32" s="45">
        <v>1020</v>
      </c>
      <c r="H32" s="122" t="s">
        <v>26</v>
      </c>
      <c r="I32" s="122"/>
      <c r="J32" s="122"/>
      <c r="K32" s="122"/>
      <c r="L32" s="122"/>
      <c r="M32" s="89"/>
      <c r="N32" s="84">
        <v>8.96183333333333E-2</v>
      </c>
      <c r="O32" s="84">
        <v>0.52066135406494096</v>
      </c>
      <c r="P32" s="84">
        <v>0.78496652777786902</v>
      </c>
      <c r="Q32" s="84">
        <v>3.1785449981689502</v>
      </c>
      <c r="R32" s="45" t="s">
        <v>17</v>
      </c>
      <c r="S32" s="56" t="s">
        <v>109</v>
      </c>
      <c r="T32" t="s">
        <v>156</v>
      </c>
      <c r="U32" s="106">
        <v>1038</v>
      </c>
    </row>
    <row r="33" spans="1:21" ht="17.25">
      <c r="A33" s="93">
        <f t="shared" si="12"/>
        <v>8</v>
      </c>
      <c r="B33" s="87" t="s">
        <v>162</v>
      </c>
      <c r="C33" s="144">
        <v>1216</v>
      </c>
      <c r="D33" s="106">
        <v>1185</v>
      </c>
      <c r="E33" s="42">
        <f t="shared" si="11"/>
        <v>37056</v>
      </c>
      <c r="F33" s="46" t="str">
        <f t="shared" si="10"/>
        <v>90C0</v>
      </c>
      <c r="G33" s="45">
        <v>1167</v>
      </c>
      <c r="H33" s="122" t="s">
        <v>27</v>
      </c>
      <c r="I33" s="122"/>
      <c r="J33" s="122"/>
      <c r="K33" s="122"/>
      <c r="L33" s="122"/>
      <c r="M33" s="89"/>
      <c r="N33" s="84">
        <v>0.12644722222222199</v>
      </c>
      <c r="O33" s="84">
        <v>0.52066135406494096</v>
      </c>
      <c r="P33" s="84">
        <v>0.93180736111122897</v>
      </c>
      <c r="Q33" s="84">
        <v>2.73415279388428</v>
      </c>
      <c r="R33" s="45" t="s">
        <v>17</v>
      </c>
      <c r="S33" s="56" t="s">
        <v>109</v>
      </c>
      <c r="T33" t="s">
        <v>156</v>
      </c>
      <c r="U33" s="106">
        <v>1185</v>
      </c>
    </row>
    <row r="34" spans="1:21" ht="17.25">
      <c r="A34" s="93">
        <f t="shared" si="12"/>
        <v>9</v>
      </c>
      <c r="B34" s="87" t="s">
        <v>161</v>
      </c>
      <c r="C34" s="144">
        <v>1088</v>
      </c>
      <c r="D34" s="106">
        <v>1038</v>
      </c>
      <c r="E34" s="42">
        <f t="shared" si="11"/>
        <v>38272</v>
      </c>
      <c r="F34" s="46" t="str">
        <f t="shared" si="10"/>
        <v>9580</v>
      </c>
      <c r="G34" s="45">
        <v>1020</v>
      </c>
      <c r="H34" s="122" t="s">
        <v>39</v>
      </c>
      <c r="I34" s="122"/>
      <c r="J34" s="122"/>
      <c r="K34" s="122"/>
      <c r="L34" s="122"/>
      <c r="M34" s="89"/>
      <c r="N34" s="84">
        <v>8.96183333333333E-2</v>
      </c>
      <c r="O34" s="84">
        <v>0.52066135406494096</v>
      </c>
      <c r="P34" s="84">
        <v>0.92126375000016003</v>
      </c>
      <c r="Q34" s="84">
        <v>3.5158226490020801</v>
      </c>
      <c r="R34" s="45" t="s">
        <v>17</v>
      </c>
      <c r="S34" s="56" t="s">
        <v>109</v>
      </c>
      <c r="T34" t="s">
        <v>156</v>
      </c>
      <c r="U34" s="106">
        <v>1038</v>
      </c>
    </row>
    <row r="35" spans="1:21" ht="17.25">
      <c r="A35" s="93">
        <f t="shared" si="12"/>
        <v>10</v>
      </c>
      <c r="B35" s="87" t="s">
        <v>163</v>
      </c>
      <c r="C35" s="144">
        <v>1216</v>
      </c>
      <c r="D35" s="106">
        <v>1038</v>
      </c>
      <c r="E35" s="42">
        <f t="shared" si="11"/>
        <v>39360</v>
      </c>
      <c r="F35" s="46" t="str">
        <f t="shared" si="10"/>
        <v>99C0</v>
      </c>
      <c r="G35" s="45">
        <v>1167</v>
      </c>
      <c r="H35" s="122" t="s">
        <v>40</v>
      </c>
      <c r="I35" s="122"/>
      <c r="J35" s="122"/>
      <c r="K35" s="122"/>
      <c r="L35" s="122"/>
      <c r="M35" s="89"/>
      <c r="N35" s="84">
        <v>8.96183333333333E-2</v>
      </c>
      <c r="O35" s="84">
        <v>0.52066135406494096</v>
      </c>
      <c r="P35" s="84">
        <v>1.5180806944446601</v>
      </c>
      <c r="Q35" s="84">
        <v>3.6785302162170401</v>
      </c>
      <c r="R35" s="45" t="s">
        <v>17</v>
      </c>
      <c r="S35" s="56" t="s">
        <v>109</v>
      </c>
      <c r="T35" t="s">
        <v>156</v>
      </c>
      <c r="U35" s="106">
        <v>1038</v>
      </c>
    </row>
    <row r="36" spans="1:21" ht="17.25">
      <c r="A36" s="93">
        <f t="shared" si="12"/>
        <v>11</v>
      </c>
      <c r="B36" s="87" t="s">
        <v>164</v>
      </c>
      <c r="C36" s="144">
        <v>960</v>
      </c>
      <c r="D36" s="106">
        <v>930</v>
      </c>
      <c r="E36" s="42">
        <f t="shared" si="11"/>
        <v>40576</v>
      </c>
      <c r="F36" s="46" t="str">
        <f t="shared" si="10"/>
        <v>9E80</v>
      </c>
      <c r="G36" s="45">
        <v>912</v>
      </c>
      <c r="H36" s="122" t="s">
        <v>41</v>
      </c>
      <c r="I36" s="122"/>
      <c r="J36" s="122"/>
      <c r="K36" s="122"/>
      <c r="L36" s="122"/>
      <c r="M36" s="89"/>
      <c r="N36" s="84">
        <v>7.12038888888889E-2</v>
      </c>
      <c r="O36" s="84">
        <v>0.52066135406493996</v>
      </c>
      <c r="P36" s="84">
        <v>0.544718888888852</v>
      </c>
      <c r="Q36" s="84">
        <v>2.23722147941589</v>
      </c>
      <c r="R36" s="45" t="s">
        <v>17</v>
      </c>
      <c r="S36" s="56" t="s">
        <v>109</v>
      </c>
      <c r="T36" t="s">
        <v>156</v>
      </c>
      <c r="U36" s="106">
        <v>930</v>
      </c>
    </row>
    <row r="37" spans="1:21" ht="17.25">
      <c r="A37" s="93">
        <f t="shared" si="12"/>
        <v>12</v>
      </c>
      <c r="B37" s="87" t="s">
        <v>165</v>
      </c>
      <c r="C37" s="144">
        <v>960</v>
      </c>
      <c r="D37" s="106">
        <v>930</v>
      </c>
      <c r="E37" s="42">
        <f t="shared" si="11"/>
        <v>41536</v>
      </c>
      <c r="F37" s="46" t="str">
        <f t="shared" si="10"/>
        <v>A240</v>
      </c>
      <c r="G37" s="45">
        <v>912</v>
      </c>
      <c r="H37" s="122" t="s">
        <v>42</v>
      </c>
      <c r="I37" s="122"/>
      <c r="J37" s="122"/>
      <c r="K37" s="122"/>
      <c r="L37" s="122"/>
      <c r="M37" s="89"/>
      <c r="N37" s="84">
        <v>7.12038888888889E-2</v>
      </c>
      <c r="O37" s="84">
        <v>0.52066135406493996</v>
      </c>
      <c r="P37" s="84">
        <v>2.0011297222230202</v>
      </c>
      <c r="Q37" s="84">
        <v>7.1614751815795801</v>
      </c>
      <c r="R37" s="45" t="s">
        <v>17</v>
      </c>
      <c r="S37" s="56" t="s">
        <v>109</v>
      </c>
      <c r="T37" t="s">
        <v>156</v>
      </c>
      <c r="U37" s="106">
        <v>930</v>
      </c>
    </row>
    <row r="38" spans="1:21" ht="17.25">
      <c r="A38" s="93">
        <f t="shared" si="12"/>
        <v>13</v>
      </c>
      <c r="B38" s="87" t="s">
        <v>166</v>
      </c>
      <c r="C38" s="144">
        <v>960</v>
      </c>
      <c r="D38" s="106">
        <v>930</v>
      </c>
      <c r="E38" s="42">
        <f t="shared" si="11"/>
        <v>42496</v>
      </c>
      <c r="F38" s="46" t="str">
        <f t="shared" si="10"/>
        <v>A600</v>
      </c>
      <c r="G38" s="45">
        <v>912</v>
      </c>
      <c r="H38" s="122" t="s">
        <v>43</v>
      </c>
      <c r="I38" s="122"/>
      <c r="J38" s="122"/>
      <c r="K38" s="122"/>
      <c r="L38" s="122"/>
      <c r="M38" s="89"/>
      <c r="N38" s="84">
        <v>7.12038888888889E-2</v>
      </c>
      <c r="O38" s="84">
        <v>0.52066135406493996</v>
      </c>
      <c r="P38" s="84">
        <v>3.9962130555580599</v>
      </c>
      <c r="Q38" s="84">
        <v>13.9070281982422</v>
      </c>
      <c r="R38" s="45" t="s">
        <v>17</v>
      </c>
      <c r="S38" s="56" t="s">
        <v>109</v>
      </c>
      <c r="T38" t="s">
        <v>156</v>
      </c>
      <c r="U38" s="106">
        <v>930</v>
      </c>
    </row>
    <row r="39" spans="1:21" ht="17.25">
      <c r="A39" s="93">
        <f t="shared" si="12"/>
        <v>14</v>
      </c>
      <c r="B39" s="87" t="s">
        <v>167</v>
      </c>
      <c r="C39" s="144">
        <v>832</v>
      </c>
      <c r="D39" s="106">
        <v>811</v>
      </c>
      <c r="E39" s="42">
        <f t="shared" si="11"/>
        <v>43456</v>
      </c>
      <c r="F39" s="46" t="str">
        <f t="shared" si="10"/>
        <v>A9C0</v>
      </c>
      <c r="G39" s="45">
        <v>792</v>
      </c>
      <c r="H39" s="122" t="s">
        <v>44</v>
      </c>
      <c r="I39" s="122"/>
      <c r="J39" s="122"/>
      <c r="K39" s="122"/>
      <c r="L39" s="122"/>
      <c r="M39" s="89"/>
      <c r="N39" s="84">
        <v>7.12038888888889E-2</v>
      </c>
      <c r="O39" s="84">
        <v>0.52066135406493996</v>
      </c>
      <c r="P39" s="84">
        <v>5.1602445833375397</v>
      </c>
      <c r="Q39" s="84">
        <v>24.799228668212901</v>
      </c>
      <c r="R39" s="45" t="s">
        <v>17</v>
      </c>
      <c r="S39" s="56" t="s">
        <v>109</v>
      </c>
      <c r="T39" t="s">
        <v>156</v>
      </c>
      <c r="U39" s="106">
        <v>811</v>
      </c>
    </row>
    <row r="40" spans="1:21" ht="17.25">
      <c r="A40" s="93">
        <f t="shared" si="12"/>
        <v>15</v>
      </c>
      <c r="B40" s="88" t="s">
        <v>169</v>
      </c>
      <c r="C40" s="144">
        <v>128</v>
      </c>
      <c r="D40" s="106">
        <v>97</v>
      </c>
      <c r="E40" s="42">
        <f t="shared" si="11"/>
        <v>44288</v>
      </c>
      <c r="F40" s="46" t="str">
        <f t="shared" si="10"/>
        <v>AD00</v>
      </c>
      <c r="G40" s="45">
        <v>97</v>
      </c>
      <c r="H40" s="122" t="s">
        <v>45</v>
      </c>
      <c r="I40" s="122"/>
      <c r="J40" s="122"/>
      <c r="K40" s="122"/>
      <c r="L40" s="122"/>
      <c r="M40" s="89"/>
      <c r="N40" s="84">
        <v>7.12038888888889E-2</v>
      </c>
      <c r="O40" s="84">
        <v>0.52066135406493996</v>
      </c>
      <c r="P40" s="84">
        <v>0.70487583333346204</v>
      </c>
      <c r="Q40" s="84">
        <v>2.8234620094299299</v>
      </c>
      <c r="R40" s="45" t="s">
        <v>17</v>
      </c>
      <c r="S40" s="56" t="s">
        <v>109</v>
      </c>
      <c r="T40" t="s">
        <v>155</v>
      </c>
      <c r="U40" s="106">
        <v>97</v>
      </c>
    </row>
    <row r="41" spans="1:21" ht="17.25">
      <c r="A41" s="93">
        <f t="shared" si="12"/>
        <v>16</v>
      </c>
      <c r="B41" s="88" t="s">
        <v>168</v>
      </c>
      <c r="C41" s="144">
        <v>128</v>
      </c>
      <c r="D41" s="106">
        <v>93</v>
      </c>
      <c r="E41" s="42">
        <f t="shared" si="11"/>
        <v>44416</v>
      </c>
      <c r="F41" s="46" t="str">
        <f t="shared" si="10"/>
        <v>AD80</v>
      </c>
      <c r="G41" s="45">
        <v>93</v>
      </c>
      <c r="H41" s="122" t="s">
        <v>46</v>
      </c>
      <c r="I41" s="122"/>
      <c r="J41" s="122"/>
      <c r="K41" s="122"/>
      <c r="L41" s="122"/>
      <c r="M41" s="89"/>
      <c r="N41" s="84">
        <v>7.12038888888889E-2</v>
      </c>
      <c r="O41" s="84">
        <v>0.52066135406493996</v>
      </c>
      <c r="P41" s="84">
        <v>0.70487583333346204</v>
      </c>
      <c r="Q41" s="84">
        <v>2.8234620094299299</v>
      </c>
      <c r="R41" s="45" t="s">
        <v>17</v>
      </c>
      <c r="S41" s="56" t="s">
        <v>109</v>
      </c>
      <c r="T41" t="s">
        <v>155</v>
      </c>
      <c r="U41" s="106">
        <v>93</v>
      </c>
    </row>
    <row r="42" spans="1:21" ht="17.25">
      <c r="A42" s="93">
        <f t="shared" si="12"/>
        <v>17</v>
      </c>
      <c r="B42" s="111" t="s">
        <v>170</v>
      </c>
      <c r="C42" s="145">
        <v>1024</v>
      </c>
      <c r="D42" s="113">
        <v>912</v>
      </c>
      <c r="E42" s="42">
        <f t="shared" si="11"/>
        <v>44544</v>
      </c>
      <c r="F42" s="46" t="str">
        <f t="shared" si="10"/>
        <v>AE00</v>
      </c>
      <c r="G42" s="45">
        <v>862</v>
      </c>
      <c r="H42" s="122" t="s">
        <v>56</v>
      </c>
      <c r="I42" s="122"/>
      <c r="J42" s="122"/>
      <c r="K42" s="122"/>
      <c r="L42" s="122"/>
      <c r="M42" s="89"/>
      <c r="N42" s="84">
        <v>0</v>
      </c>
      <c r="O42" s="84">
        <v>0</v>
      </c>
      <c r="P42" s="84">
        <v>0.38589263888887998</v>
      </c>
      <c r="Q42" s="84">
        <v>7.0940141677856401</v>
      </c>
      <c r="R42" s="45" t="s">
        <v>17</v>
      </c>
      <c r="S42" s="56" t="s">
        <v>109</v>
      </c>
      <c r="T42" t="s">
        <v>157</v>
      </c>
      <c r="U42" s="106">
        <v>912</v>
      </c>
    </row>
    <row r="43" spans="1:21" ht="17.25">
      <c r="A43" s="93">
        <f>A42+1</f>
        <v>18</v>
      </c>
      <c r="B43" s="90" t="s">
        <v>117</v>
      </c>
      <c r="C43" s="144">
        <v>384</v>
      </c>
      <c r="D43" s="110"/>
      <c r="E43" s="42">
        <f t="shared" si="11"/>
        <v>45568</v>
      </c>
      <c r="F43" s="46" t="str">
        <f t="shared" si="10"/>
        <v>B200</v>
      </c>
      <c r="G43" s="45">
        <v>358</v>
      </c>
      <c r="H43" s="122" t="s">
        <v>55</v>
      </c>
      <c r="I43" s="122"/>
      <c r="J43" s="122"/>
      <c r="K43" s="122"/>
      <c r="L43" s="122"/>
      <c r="M43" s="89"/>
      <c r="N43" s="84">
        <v>0.75065777777777698</v>
      </c>
      <c r="O43" s="84">
        <v>3.1239681243896502</v>
      </c>
      <c r="P43" s="84">
        <v>0</v>
      </c>
      <c r="Q43" s="84">
        <v>0</v>
      </c>
      <c r="R43" s="45" t="s">
        <v>16</v>
      </c>
      <c r="S43" s="56" t="s">
        <v>109</v>
      </c>
    </row>
    <row r="44" spans="1:21" ht="17.25">
      <c r="A44" s="93">
        <f t="shared" si="12"/>
        <v>19</v>
      </c>
      <c r="B44" s="90" t="s">
        <v>118</v>
      </c>
      <c r="C44" s="144">
        <v>448</v>
      </c>
      <c r="D44" s="110"/>
      <c r="E44" s="42">
        <f t="shared" si="11"/>
        <v>45952</v>
      </c>
      <c r="F44" s="46" t="str">
        <f t="shared" si="10"/>
        <v>B380</v>
      </c>
      <c r="G44" s="45">
        <v>408</v>
      </c>
      <c r="H44" s="129" t="s">
        <v>51</v>
      </c>
      <c r="I44" s="130"/>
      <c r="J44" s="130"/>
      <c r="K44" s="130"/>
      <c r="L44" s="131"/>
      <c r="M44" s="94"/>
      <c r="N44" s="84">
        <v>2.5823200000001698</v>
      </c>
      <c r="O44" s="84">
        <v>57.272748947143597</v>
      </c>
      <c r="P44" s="84">
        <v>0</v>
      </c>
      <c r="Q44" s="84">
        <v>0</v>
      </c>
      <c r="R44" s="45" t="s">
        <v>16</v>
      </c>
      <c r="S44" s="56" t="s">
        <v>109</v>
      </c>
    </row>
    <row r="45" spans="1:21" ht="17.25">
      <c r="A45" s="93">
        <f t="shared" si="12"/>
        <v>20</v>
      </c>
      <c r="B45" s="90" t="s">
        <v>119</v>
      </c>
      <c r="C45" s="144">
        <v>896</v>
      </c>
      <c r="D45" s="110"/>
      <c r="E45" s="42">
        <f t="shared" si="11"/>
        <v>46400</v>
      </c>
      <c r="F45" s="46" t="str">
        <f t="shared" si="10"/>
        <v>B540</v>
      </c>
      <c r="G45" s="45">
        <v>856</v>
      </c>
      <c r="H45" s="129" t="s">
        <v>52</v>
      </c>
      <c r="I45" s="130"/>
      <c r="J45" s="130"/>
      <c r="K45" s="130"/>
      <c r="L45" s="131"/>
      <c r="M45" s="94"/>
      <c r="N45" s="84">
        <v>0.33713527777777502</v>
      </c>
      <c r="O45" s="84">
        <v>0.279312133789063</v>
      </c>
      <c r="P45" s="84">
        <v>0</v>
      </c>
      <c r="Q45" s="84">
        <v>0</v>
      </c>
      <c r="R45" s="45" t="s">
        <v>16</v>
      </c>
      <c r="S45" s="56" t="s">
        <v>109</v>
      </c>
    </row>
    <row r="46" spans="1:21" ht="17.25">
      <c r="A46" s="93">
        <f t="shared" si="12"/>
        <v>21</v>
      </c>
      <c r="B46" s="87" t="s">
        <v>171</v>
      </c>
      <c r="C46" s="144">
        <v>832</v>
      </c>
      <c r="D46" s="106">
        <v>802</v>
      </c>
      <c r="E46" s="42">
        <f t="shared" si="11"/>
        <v>47296</v>
      </c>
      <c r="F46" s="46" t="str">
        <f t="shared" si="10"/>
        <v>B8C0</v>
      </c>
      <c r="G46" s="45">
        <v>783</v>
      </c>
      <c r="H46" s="129" t="s">
        <v>57</v>
      </c>
      <c r="I46" s="130"/>
      <c r="J46" s="130"/>
      <c r="K46" s="130"/>
      <c r="L46" s="131"/>
      <c r="M46" s="94"/>
      <c r="N46" s="84">
        <v>7.12038888888889E-2</v>
      </c>
      <c r="O46" s="84">
        <v>0.52066135406493996</v>
      </c>
      <c r="P46" s="84">
        <v>1.8446631944451699</v>
      </c>
      <c r="Q46" s="84">
        <v>7.5306129455566397</v>
      </c>
      <c r="R46" s="45" t="s">
        <v>17</v>
      </c>
      <c r="S46" s="56" t="s">
        <v>109</v>
      </c>
      <c r="T46" t="s">
        <v>156</v>
      </c>
      <c r="U46" s="106">
        <v>802</v>
      </c>
    </row>
    <row r="47" spans="1:21" ht="17.25">
      <c r="A47" s="93">
        <f t="shared" si="12"/>
        <v>22</v>
      </c>
      <c r="B47" s="87" t="s">
        <v>172</v>
      </c>
      <c r="C47" s="144">
        <v>640</v>
      </c>
      <c r="D47" s="106">
        <v>632</v>
      </c>
      <c r="E47" s="42">
        <f t="shared" si="11"/>
        <v>48128</v>
      </c>
      <c r="F47" s="46" t="str">
        <f t="shared" si="10"/>
        <v>BC00</v>
      </c>
      <c r="G47" s="45">
        <v>582</v>
      </c>
      <c r="H47" s="122" t="s">
        <v>58</v>
      </c>
      <c r="I47" s="122"/>
      <c r="J47" s="122"/>
      <c r="K47" s="122"/>
      <c r="L47" s="122"/>
      <c r="M47" s="89"/>
      <c r="N47" s="84">
        <v>0</v>
      </c>
      <c r="O47" s="84">
        <v>0</v>
      </c>
      <c r="P47" s="84">
        <v>3.9497777777777902E-2</v>
      </c>
      <c r="Q47" s="84">
        <v>0.71590971946716297</v>
      </c>
      <c r="R47" s="45" t="s">
        <v>17</v>
      </c>
      <c r="S47" s="56" t="s">
        <v>109</v>
      </c>
      <c r="T47" t="s">
        <v>157</v>
      </c>
      <c r="U47" s="106">
        <v>632</v>
      </c>
    </row>
    <row r="48" spans="1:21" ht="17.25">
      <c r="A48" s="93">
        <f t="shared" si="12"/>
        <v>23</v>
      </c>
      <c r="B48" s="111" t="s">
        <v>173</v>
      </c>
      <c r="C48" s="145">
        <v>640</v>
      </c>
      <c r="D48" s="113">
        <v>608</v>
      </c>
      <c r="E48" s="42">
        <f t="shared" si="11"/>
        <v>48768</v>
      </c>
      <c r="F48" s="46" t="str">
        <f t="shared" si="10"/>
        <v>BE80</v>
      </c>
      <c r="G48" s="45">
        <v>558</v>
      </c>
      <c r="H48" s="122" t="s">
        <v>59</v>
      </c>
      <c r="I48" s="122"/>
      <c r="J48" s="122"/>
      <c r="K48" s="122"/>
      <c r="L48" s="122"/>
      <c r="M48" s="89"/>
      <c r="N48" s="84">
        <v>0</v>
      </c>
      <c r="O48" s="84">
        <v>0</v>
      </c>
      <c r="P48" s="84">
        <v>3.0640972222222399E-2</v>
      </c>
      <c r="Q48" s="84">
        <v>0.58574438095092796</v>
      </c>
      <c r="R48" s="45" t="s">
        <v>17</v>
      </c>
      <c r="S48" s="56" t="s">
        <v>109</v>
      </c>
      <c r="T48" t="s">
        <v>157</v>
      </c>
      <c r="U48" s="106">
        <v>608</v>
      </c>
    </row>
    <row r="49" spans="1:21" ht="17.25">
      <c r="A49" s="93">
        <f t="shared" si="12"/>
        <v>24</v>
      </c>
      <c r="B49" s="87" t="s">
        <v>174</v>
      </c>
      <c r="C49" s="144">
        <v>576</v>
      </c>
      <c r="D49" s="106">
        <v>548</v>
      </c>
      <c r="E49" s="42">
        <f t="shared" si="11"/>
        <v>49408</v>
      </c>
      <c r="F49" s="46" t="str">
        <f t="shared" si="10"/>
        <v>C100</v>
      </c>
      <c r="G49" s="45">
        <v>498</v>
      </c>
      <c r="H49" s="122" t="s">
        <v>60</v>
      </c>
      <c r="I49" s="122"/>
      <c r="J49" s="122"/>
      <c r="K49" s="122"/>
      <c r="L49" s="122"/>
      <c r="M49" s="89"/>
      <c r="N49" s="84">
        <v>0</v>
      </c>
      <c r="O49" s="84">
        <v>0</v>
      </c>
      <c r="P49" s="84">
        <v>1.72480555555556E-2</v>
      </c>
      <c r="Q49" s="84">
        <v>0.29287219047546398</v>
      </c>
      <c r="R49" s="45" t="s">
        <v>17</v>
      </c>
      <c r="S49" s="56" t="s">
        <v>109</v>
      </c>
      <c r="T49" t="s">
        <v>157</v>
      </c>
      <c r="U49" s="106">
        <v>548</v>
      </c>
    </row>
    <row r="50" spans="1:21" ht="17.25">
      <c r="A50" s="93">
        <f t="shared" si="12"/>
        <v>25</v>
      </c>
      <c r="B50" s="111" t="s">
        <v>175</v>
      </c>
      <c r="C50" s="145">
        <v>640</v>
      </c>
      <c r="D50" s="113">
        <v>529</v>
      </c>
      <c r="E50" s="42">
        <f t="shared" si="11"/>
        <v>49984</v>
      </c>
      <c r="F50" s="46" t="str">
        <f t="shared" si="10"/>
        <v>C340</v>
      </c>
      <c r="G50" s="45">
        <v>479</v>
      </c>
      <c r="H50" s="122" t="s">
        <v>61</v>
      </c>
      <c r="I50" s="122"/>
      <c r="J50" s="122"/>
      <c r="K50" s="122"/>
      <c r="L50" s="122"/>
      <c r="M50" s="89"/>
      <c r="N50" s="84">
        <v>0</v>
      </c>
      <c r="O50" s="84">
        <v>0</v>
      </c>
      <c r="P50" s="84">
        <v>1.2365416666666599E-2</v>
      </c>
      <c r="Q50" s="84">
        <v>0.16270685195922899</v>
      </c>
      <c r="R50" s="45" t="s">
        <v>17</v>
      </c>
      <c r="S50" s="56" t="s">
        <v>109</v>
      </c>
      <c r="T50" t="s">
        <v>157</v>
      </c>
      <c r="U50" s="106">
        <v>529</v>
      </c>
    </row>
    <row r="51" spans="1:21" ht="17.25">
      <c r="A51" s="93">
        <f t="shared" si="12"/>
        <v>26</v>
      </c>
      <c r="B51" s="111" t="s">
        <v>176</v>
      </c>
      <c r="C51" s="145">
        <v>640</v>
      </c>
      <c r="D51" s="113">
        <v>599</v>
      </c>
      <c r="E51" s="42">
        <f t="shared" si="11"/>
        <v>50624</v>
      </c>
      <c r="F51" s="46" t="str">
        <f t="shared" si="10"/>
        <v>C5C0</v>
      </c>
      <c r="G51" s="45">
        <v>549</v>
      </c>
      <c r="H51" s="122" t="s">
        <v>62</v>
      </c>
      <c r="I51" s="122"/>
      <c r="J51" s="122"/>
      <c r="K51" s="122"/>
      <c r="L51" s="122"/>
      <c r="M51" s="89"/>
      <c r="N51" s="84">
        <v>0</v>
      </c>
      <c r="O51" s="84">
        <v>0</v>
      </c>
      <c r="P51" s="84">
        <v>1.49180555555555E-2</v>
      </c>
      <c r="Q51" s="84">
        <v>5.4362773895262999E-2</v>
      </c>
      <c r="R51" s="45" t="s">
        <v>17</v>
      </c>
      <c r="S51" s="56" t="s">
        <v>109</v>
      </c>
      <c r="T51" t="s">
        <v>157</v>
      </c>
      <c r="U51" s="106">
        <v>599</v>
      </c>
    </row>
    <row r="52" spans="1:21" ht="17.25">
      <c r="A52" s="93">
        <f t="shared" si="12"/>
        <v>27</v>
      </c>
      <c r="B52" s="111" t="s">
        <v>177</v>
      </c>
      <c r="C52" s="145">
        <v>640</v>
      </c>
      <c r="D52" s="113">
        <v>583</v>
      </c>
      <c r="E52" s="42">
        <f t="shared" si="11"/>
        <v>51264</v>
      </c>
      <c r="F52" s="46" t="str">
        <f t="shared" si="10"/>
        <v>C840</v>
      </c>
      <c r="G52" s="45">
        <v>533</v>
      </c>
      <c r="H52" s="122" t="s">
        <v>63</v>
      </c>
      <c r="I52" s="122"/>
      <c r="J52" s="122"/>
      <c r="K52" s="122"/>
      <c r="L52" s="122"/>
      <c r="M52" s="89"/>
      <c r="N52" s="84">
        <v>0</v>
      </c>
      <c r="O52" s="84">
        <v>0</v>
      </c>
      <c r="P52" s="84">
        <v>1.0965555555555499E-2</v>
      </c>
      <c r="Q52" s="84">
        <v>4.9998521804809598E-2</v>
      </c>
      <c r="R52" s="45" t="s">
        <v>17</v>
      </c>
      <c r="S52" s="56" t="s">
        <v>109</v>
      </c>
      <c r="T52" t="s">
        <v>157</v>
      </c>
      <c r="U52" s="106">
        <v>583</v>
      </c>
    </row>
    <row r="53" spans="1:21" ht="17.25">
      <c r="A53" s="93">
        <f t="shared" si="12"/>
        <v>28</v>
      </c>
      <c r="B53" s="87" t="s">
        <v>178</v>
      </c>
      <c r="C53" s="144">
        <v>576</v>
      </c>
      <c r="D53" s="106">
        <v>550</v>
      </c>
      <c r="E53" s="42">
        <f t="shared" si="11"/>
        <v>51904</v>
      </c>
      <c r="F53" s="46" t="str">
        <f t="shared" si="10"/>
        <v>CAC0</v>
      </c>
      <c r="G53" s="45">
        <v>500</v>
      </c>
      <c r="H53" s="122" t="s">
        <v>64</v>
      </c>
      <c r="I53" s="122"/>
      <c r="J53" s="122"/>
      <c r="K53" s="122"/>
      <c r="L53" s="122"/>
      <c r="M53" s="89"/>
      <c r="N53" s="84">
        <v>0</v>
      </c>
      <c r="O53" s="84">
        <v>0</v>
      </c>
      <c r="P53" s="84">
        <v>9.3019444444444096E-3</v>
      </c>
      <c r="Q53" s="84">
        <v>4.1270017623901402E-2</v>
      </c>
      <c r="R53" s="45" t="s">
        <v>17</v>
      </c>
      <c r="S53" s="56" t="s">
        <v>109</v>
      </c>
      <c r="T53" t="s">
        <v>157</v>
      </c>
      <c r="U53" s="106">
        <v>550</v>
      </c>
    </row>
    <row r="54" spans="1:21" ht="17.25">
      <c r="A54" s="93">
        <f t="shared" si="12"/>
        <v>29</v>
      </c>
      <c r="B54" s="111" t="s">
        <v>179</v>
      </c>
      <c r="C54" s="145">
        <v>640</v>
      </c>
      <c r="D54" s="113">
        <v>531</v>
      </c>
      <c r="E54" s="42">
        <f>E53 + C53</f>
        <v>52480</v>
      </c>
      <c r="F54" s="46" t="str">
        <f t="shared" si="10"/>
        <v>CD00</v>
      </c>
      <c r="G54" s="45">
        <v>481</v>
      </c>
      <c r="H54" s="122" t="s">
        <v>65</v>
      </c>
      <c r="I54" s="122"/>
      <c r="J54" s="122"/>
      <c r="K54" s="122"/>
      <c r="L54" s="122"/>
      <c r="M54" s="89"/>
      <c r="N54" s="84">
        <v>0</v>
      </c>
      <c r="O54" s="84">
        <v>0</v>
      </c>
      <c r="P54" s="84">
        <v>8.4486111111110995E-3</v>
      </c>
      <c r="Q54" s="84">
        <v>3.69057655334473E-2</v>
      </c>
      <c r="R54" s="45" t="s">
        <v>17</v>
      </c>
      <c r="S54" s="56" t="s">
        <v>109</v>
      </c>
      <c r="T54" t="s">
        <v>157</v>
      </c>
      <c r="U54" s="106">
        <v>531</v>
      </c>
    </row>
    <row r="55" spans="1:21" ht="17.25">
      <c r="A55" s="93">
        <f t="shared" si="12"/>
        <v>30</v>
      </c>
      <c r="B55" s="111" t="s">
        <v>180</v>
      </c>
      <c r="C55" s="145">
        <v>1024</v>
      </c>
      <c r="D55" s="113">
        <v>922</v>
      </c>
      <c r="E55" s="42">
        <f t="shared" si="11"/>
        <v>53120</v>
      </c>
      <c r="F55" s="46" t="str">
        <f t="shared" si="10"/>
        <v>CF80</v>
      </c>
      <c r="G55" s="45">
        <v>872</v>
      </c>
      <c r="H55" s="122" t="s">
        <v>66</v>
      </c>
      <c r="I55" s="122"/>
      <c r="J55" s="122"/>
      <c r="K55" s="122"/>
      <c r="L55" s="122"/>
      <c r="M55" s="89"/>
      <c r="N55" s="84">
        <v>0</v>
      </c>
      <c r="O55" s="84">
        <v>0</v>
      </c>
      <c r="P55" s="84">
        <v>0.58142347222218704</v>
      </c>
      <c r="Q55" s="84">
        <v>3.5567998886108301</v>
      </c>
      <c r="R55" s="45" t="s">
        <v>17</v>
      </c>
      <c r="S55" s="56" t="s">
        <v>109</v>
      </c>
      <c r="T55" t="s">
        <v>157</v>
      </c>
      <c r="U55" s="106">
        <v>922</v>
      </c>
    </row>
    <row r="56" spans="1:21" ht="17.25">
      <c r="A56" s="93">
        <f t="shared" si="12"/>
        <v>31</v>
      </c>
      <c r="B56" s="111" t="s">
        <v>181</v>
      </c>
      <c r="C56" s="145">
        <v>1024</v>
      </c>
      <c r="D56" s="113">
        <v>906</v>
      </c>
      <c r="E56" s="42">
        <f t="shared" si="11"/>
        <v>54144</v>
      </c>
      <c r="F56" s="46" t="str">
        <f t="shared" si="10"/>
        <v>D380</v>
      </c>
      <c r="G56" s="45">
        <v>856</v>
      </c>
      <c r="H56" s="122" t="s">
        <v>67</v>
      </c>
      <c r="I56" s="122"/>
      <c r="J56" s="122"/>
      <c r="K56" s="122"/>
      <c r="L56" s="122"/>
      <c r="M56" s="89"/>
      <c r="N56" s="84">
        <v>0</v>
      </c>
      <c r="O56" s="84">
        <v>0</v>
      </c>
      <c r="P56" s="84">
        <v>0.624448194444442</v>
      </c>
      <c r="Q56" s="84">
        <v>3.6580271720886199</v>
      </c>
      <c r="R56" s="45" t="s">
        <v>17</v>
      </c>
      <c r="S56" s="56" t="s">
        <v>109</v>
      </c>
      <c r="T56" t="s">
        <v>157</v>
      </c>
      <c r="U56" s="106">
        <v>906</v>
      </c>
    </row>
    <row r="57" spans="1:21" ht="17.25">
      <c r="A57" s="93">
        <f t="shared" si="12"/>
        <v>32</v>
      </c>
      <c r="B57" s="90" t="s">
        <v>121</v>
      </c>
      <c r="C57" s="144">
        <v>128</v>
      </c>
      <c r="D57" s="110"/>
      <c r="E57" s="42">
        <f t="shared" si="11"/>
        <v>55168</v>
      </c>
      <c r="F57" s="46" t="str">
        <f t="shared" si="10"/>
        <v>D780</v>
      </c>
      <c r="G57" s="45">
        <v>50</v>
      </c>
      <c r="H57" s="122" t="s">
        <v>68</v>
      </c>
      <c r="I57" s="122"/>
      <c r="J57" s="122"/>
      <c r="K57" s="122"/>
      <c r="L57" s="122"/>
      <c r="M57" s="89"/>
      <c r="N57" s="84">
        <v>7.1205555555555605E-2</v>
      </c>
      <c r="O57" s="84">
        <v>0.52066135406494096</v>
      </c>
      <c r="P57" s="84">
        <v>0</v>
      </c>
      <c r="Q57" s="84">
        <v>0</v>
      </c>
      <c r="R57" s="45" t="s">
        <v>16</v>
      </c>
      <c r="S57" s="56" t="s">
        <v>109</v>
      </c>
    </row>
    <row r="58" spans="1:21" ht="17.25">
      <c r="A58" s="93">
        <f t="shared" si="12"/>
        <v>33</v>
      </c>
      <c r="B58" s="41" t="s">
        <v>122</v>
      </c>
      <c r="C58" s="144">
        <v>256</v>
      </c>
      <c r="D58" s="110"/>
      <c r="E58" s="42">
        <f t="shared" si="11"/>
        <v>55296</v>
      </c>
      <c r="F58" s="46" t="str">
        <f t="shared" si="10"/>
        <v>D800</v>
      </c>
      <c r="G58" s="45">
        <v>206</v>
      </c>
      <c r="H58" s="122" t="s">
        <v>73</v>
      </c>
      <c r="I58" s="122"/>
      <c r="J58" s="122"/>
      <c r="K58" s="122"/>
      <c r="L58" s="122"/>
      <c r="M58" s="89"/>
      <c r="N58" s="84">
        <v>0.12072194444444399</v>
      </c>
      <c r="O58" s="84">
        <v>2.86363744735718</v>
      </c>
      <c r="P58" s="84">
        <v>0</v>
      </c>
      <c r="Q58" s="84">
        <v>0</v>
      </c>
      <c r="R58" s="45" t="s">
        <v>16</v>
      </c>
      <c r="S58" s="56" t="s">
        <v>109</v>
      </c>
    </row>
    <row r="59" spans="1:21">
      <c r="A59" s="93">
        <f t="shared" si="12"/>
        <v>34</v>
      </c>
      <c r="B59" s="50" t="s">
        <v>69</v>
      </c>
      <c r="C59" s="144">
        <v>128</v>
      </c>
      <c r="D59" s="110"/>
      <c r="E59" s="42">
        <f t="shared" si="11"/>
        <v>55552</v>
      </c>
      <c r="F59" s="45" t="str">
        <f t="shared" si="10"/>
        <v>D900</v>
      </c>
      <c r="G59" s="45"/>
      <c r="H59" s="122"/>
      <c r="I59" s="122"/>
      <c r="J59" s="122"/>
      <c r="K59" s="122"/>
      <c r="L59" s="122"/>
      <c r="M59" s="89"/>
      <c r="N59" s="73"/>
      <c r="O59" s="73"/>
      <c r="P59" s="82"/>
      <c r="Q59" s="82"/>
      <c r="R59" s="45"/>
      <c r="S59" s="56"/>
    </row>
    <row r="60" spans="1:21">
      <c r="A60" s="93">
        <f t="shared" si="12"/>
        <v>35</v>
      </c>
      <c r="B60" s="50" t="s">
        <v>70</v>
      </c>
      <c r="C60" s="146">
        <v>1024</v>
      </c>
      <c r="D60" s="110"/>
      <c r="E60" s="42">
        <f t="shared" si="11"/>
        <v>55680</v>
      </c>
      <c r="F60" s="45" t="str">
        <f t="shared" si="10"/>
        <v>D980</v>
      </c>
      <c r="G60" s="45"/>
      <c r="H60" s="122"/>
      <c r="I60" s="122"/>
      <c r="J60" s="122"/>
      <c r="K60" s="122"/>
      <c r="L60" s="122"/>
      <c r="M60" s="89"/>
      <c r="N60" s="73"/>
      <c r="O60" s="73"/>
      <c r="P60" s="82"/>
      <c r="Q60" s="82"/>
      <c r="R60" s="45"/>
      <c r="S60" s="56"/>
    </row>
    <row r="61" spans="1:21">
      <c r="A61" s="93">
        <f t="shared" si="12"/>
        <v>36</v>
      </c>
      <c r="B61" s="50" t="s">
        <v>71</v>
      </c>
      <c r="C61" s="146">
        <v>512</v>
      </c>
      <c r="D61" s="110"/>
      <c r="E61" s="42">
        <f t="shared" si="11"/>
        <v>56704</v>
      </c>
      <c r="F61" s="45" t="str">
        <f t="shared" si="10"/>
        <v>DD80</v>
      </c>
      <c r="G61" s="45"/>
      <c r="H61" s="122"/>
      <c r="I61" s="122"/>
      <c r="J61" s="122"/>
      <c r="K61" s="122"/>
      <c r="L61" s="122"/>
      <c r="M61" s="89"/>
      <c r="N61" s="73"/>
      <c r="O61" s="73"/>
      <c r="P61" s="82"/>
      <c r="Q61" s="82"/>
      <c r="R61" s="45"/>
      <c r="S61" s="56"/>
    </row>
    <row r="62" spans="1:21">
      <c r="A62" s="93">
        <f t="shared" si="12"/>
        <v>37</v>
      </c>
      <c r="B62" s="50" t="s">
        <v>72</v>
      </c>
      <c r="C62" s="146">
        <v>128</v>
      </c>
      <c r="D62" s="110"/>
      <c r="E62" s="42">
        <f t="shared" si="11"/>
        <v>57216</v>
      </c>
      <c r="F62" s="45" t="str">
        <f t="shared" si="10"/>
        <v>DF80</v>
      </c>
      <c r="G62" s="45"/>
      <c r="H62" s="122"/>
      <c r="I62" s="122"/>
      <c r="J62" s="122"/>
      <c r="K62" s="122"/>
      <c r="L62" s="122"/>
      <c r="M62" s="89"/>
      <c r="N62" s="73"/>
      <c r="O62" s="73"/>
      <c r="P62" s="82"/>
      <c r="Q62" s="82"/>
      <c r="R62" s="45"/>
      <c r="S62" s="56"/>
    </row>
    <row r="63" spans="1:21" hidden="1">
      <c r="A63" s="93" t="e">
        <f>#REF!+1</f>
        <v>#REF!</v>
      </c>
      <c r="B63" s="92"/>
      <c r="C63" s="16"/>
      <c r="E63" s="42" t="e">
        <f>#REF! +#REF!</f>
        <v>#REF!</v>
      </c>
      <c r="F63" s="45" t="e">
        <f t="shared" si="10"/>
        <v>#REF!</v>
      </c>
      <c r="G63" s="22"/>
      <c r="R63" s="16"/>
    </row>
    <row r="64" spans="1:21" ht="14.45" hidden="1" customHeight="1">
      <c r="A64" s="93" t="e">
        <f t="shared" si="12"/>
        <v>#REF!</v>
      </c>
      <c r="B64" s="92"/>
      <c r="C64" s="16"/>
      <c r="E64" s="22"/>
      <c r="F64" s="22"/>
      <c r="G64" s="22"/>
      <c r="H64" s="121" t="s">
        <v>107</v>
      </c>
      <c r="I64" s="121"/>
      <c r="J64" s="121"/>
      <c r="K64" s="121"/>
      <c r="L64" s="121"/>
      <c r="M64" s="95"/>
      <c r="N64" s="74"/>
      <c r="O64" s="74"/>
      <c r="P64" s="83"/>
      <c r="Q64" s="83"/>
      <c r="R64" s="135" t="s">
        <v>108</v>
      </c>
    </row>
    <row r="65" spans="1:18" ht="14.45" hidden="1" customHeight="1">
      <c r="A65" s="93" t="e">
        <f t="shared" si="12"/>
        <v>#REF!</v>
      </c>
      <c r="B65" s="92"/>
      <c r="C65" s="16"/>
      <c r="E65" s="22"/>
      <c r="F65" s="22"/>
      <c r="G65" s="22"/>
      <c r="H65" s="121"/>
      <c r="I65" s="121"/>
      <c r="J65" s="121"/>
      <c r="K65" s="121"/>
      <c r="L65" s="121"/>
      <c r="M65" s="95"/>
      <c r="N65" s="74"/>
      <c r="O65" s="74"/>
      <c r="P65" s="83"/>
      <c r="Q65" s="83"/>
      <c r="R65" s="135"/>
    </row>
    <row r="66" spans="1:18" ht="14.45" hidden="1" customHeight="1">
      <c r="A66" s="93" t="e">
        <f t="shared" si="12"/>
        <v>#REF!</v>
      </c>
      <c r="B66" s="92"/>
      <c r="C66" s="16"/>
      <c r="E66" s="22"/>
      <c r="F66" s="22"/>
      <c r="G66" s="22"/>
      <c r="H66" s="121"/>
      <c r="I66" s="121"/>
      <c r="J66" s="121"/>
      <c r="K66" s="121"/>
      <c r="L66" s="121"/>
      <c r="M66" s="95"/>
      <c r="N66" s="74"/>
      <c r="O66" s="74"/>
      <c r="P66" s="83"/>
      <c r="Q66" s="83"/>
      <c r="R66" s="135"/>
    </row>
    <row r="67" spans="1:18" ht="14.45" hidden="1" customHeight="1">
      <c r="A67" s="93" t="e">
        <f t="shared" si="12"/>
        <v>#REF!</v>
      </c>
      <c r="B67" s="92"/>
      <c r="C67" s="16"/>
      <c r="E67" s="22"/>
      <c r="F67" s="22"/>
      <c r="G67" s="22"/>
      <c r="H67" s="121"/>
      <c r="I67" s="121"/>
      <c r="J67" s="121"/>
      <c r="K67" s="121"/>
      <c r="L67" s="121"/>
      <c r="M67" s="95"/>
      <c r="N67" s="74"/>
      <c r="O67" s="74"/>
      <c r="P67" s="83"/>
      <c r="Q67" s="83"/>
      <c r="R67" s="135"/>
    </row>
    <row r="68" spans="1:18">
      <c r="A68" s="15"/>
      <c r="B68" s="92"/>
      <c r="C68" s="16"/>
      <c r="E68" s="22"/>
      <c r="F68" s="22"/>
      <c r="G68" s="22"/>
      <c r="R68" s="16"/>
    </row>
    <row r="69" spans="1:18">
      <c r="A69" s="15"/>
      <c r="B69" s="92"/>
      <c r="C69" s="16"/>
      <c r="E69" s="22"/>
      <c r="F69" s="22"/>
      <c r="G69" s="22"/>
      <c r="R69" s="16"/>
    </row>
    <row r="70" spans="1:18">
      <c r="A70" s="15"/>
      <c r="B70" s="92"/>
      <c r="C70" s="16"/>
      <c r="E70" s="22"/>
      <c r="F70" s="22"/>
      <c r="G70" s="22"/>
      <c r="R70" s="16"/>
    </row>
    <row r="71" spans="1:18">
      <c r="A71" s="15"/>
      <c r="B71" s="92"/>
      <c r="C71" s="16"/>
      <c r="E71" s="22"/>
      <c r="F71" s="22"/>
      <c r="G71" s="22"/>
      <c r="R71" s="16"/>
    </row>
    <row r="72" spans="1:18">
      <c r="A72" s="15"/>
      <c r="B72" s="92"/>
      <c r="C72" s="16"/>
      <c r="E72" s="22"/>
      <c r="F72" s="22"/>
      <c r="G72" s="22"/>
      <c r="R72" s="16"/>
    </row>
    <row r="73" spans="1:18">
      <c r="A73" s="15"/>
      <c r="B73" s="92"/>
      <c r="C73" s="16"/>
      <c r="E73" s="22"/>
      <c r="F73" s="22"/>
      <c r="G73" s="22"/>
      <c r="R73" s="16"/>
    </row>
    <row r="74" spans="1:18">
      <c r="A74" s="15"/>
      <c r="B74" s="92"/>
      <c r="C74" s="16"/>
      <c r="E74" s="22"/>
      <c r="F74" s="22"/>
      <c r="G74" s="22"/>
      <c r="R74" s="16"/>
    </row>
    <row r="75" spans="1:18">
      <c r="A75" s="15"/>
      <c r="B75" s="92"/>
      <c r="C75" s="16"/>
      <c r="E75" s="22"/>
      <c r="F75" s="22"/>
      <c r="G75" s="22"/>
      <c r="R75" s="16"/>
    </row>
    <row r="76" spans="1:18">
      <c r="A76" s="15"/>
      <c r="B76" s="92"/>
      <c r="C76" s="16"/>
      <c r="E76" s="22"/>
      <c r="F76" s="22"/>
      <c r="G76" s="22"/>
      <c r="R76" s="16"/>
    </row>
    <row r="77" spans="1:18">
      <c r="A77" s="15"/>
      <c r="B77" s="92"/>
      <c r="C77" s="16"/>
      <c r="E77" s="22"/>
      <c r="F77" s="22"/>
      <c r="G77" s="22"/>
      <c r="R77" s="16"/>
    </row>
    <row r="78" spans="1:18">
      <c r="A78" s="15"/>
      <c r="B78" s="92"/>
      <c r="C78" s="16"/>
      <c r="E78" s="22"/>
      <c r="F78" s="22"/>
      <c r="G78" s="22"/>
      <c r="R78" s="16"/>
    </row>
    <row r="79" spans="1:18">
      <c r="A79" s="15"/>
      <c r="B79" s="92"/>
      <c r="C79" s="16"/>
      <c r="E79" s="22"/>
      <c r="F79" s="22"/>
      <c r="G79" s="22"/>
      <c r="R79" s="16"/>
    </row>
    <row r="80" spans="1:18">
      <c r="A80" s="15"/>
      <c r="B80" s="92"/>
      <c r="C80" s="22"/>
      <c r="E80" s="22"/>
      <c r="F80" s="22"/>
      <c r="G80" s="22"/>
      <c r="R80" s="22"/>
    </row>
    <row r="81" spans="1:18">
      <c r="A81" s="15"/>
      <c r="B81" s="92"/>
      <c r="C81" s="22"/>
      <c r="E81" s="22"/>
      <c r="F81" s="22"/>
      <c r="G81" s="22"/>
      <c r="R81" s="22"/>
    </row>
    <row r="82" spans="1:18">
      <c r="A82" s="15"/>
      <c r="B82" s="92"/>
      <c r="C82" s="22"/>
      <c r="E82" s="22"/>
      <c r="F82" s="22"/>
      <c r="G82" s="22"/>
      <c r="R82" s="22"/>
    </row>
    <row r="83" spans="1:18">
      <c r="A83" s="15"/>
      <c r="B83" s="92"/>
      <c r="C83" s="22"/>
      <c r="E83" s="22"/>
      <c r="F83" s="22"/>
      <c r="G83" s="22"/>
      <c r="R83" s="22"/>
    </row>
    <row r="84" spans="1:18">
      <c r="A84" s="22"/>
      <c r="B84" s="123"/>
      <c r="C84" s="123"/>
      <c r="E84" s="22"/>
      <c r="F84" s="22"/>
      <c r="G84" s="22"/>
      <c r="R84" s="22"/>
    </row>
    <row r="85" spans="1:18">
      <c r="A85" s="22"/>
      <c r="B85" s="123"/>
      <c r="C85" s="123"/>
      <c r="E85" s="22"/>
      <c r="F85" s="22"/>
      <c r="G85" s="22"/>
      <c r="R85" s="22"/>
    </row>
    <row r="86" spans="1:18">
      <c r="A86" s="22"/>
      <c r="B86" s="123"/>
      <c r="C86" s="123"/>
      <c r="E86" s="22"/>
      <c r="F86" s="22"/>
      <c r="G86" s="22"/>
      <c r="R86" s="22"/>
    </row>
    <row r="87" spans="1:18">
      <c r="A87" s="22"/>
      <c r="B87" s="123"/>
      <c r="C87" s="123"/>
      <c r="E87" s="22"/>
      <c r="F87" s="22"/>
      <c r="G87" s="22"/>
      <c r="R87" s="22"/>
    </row>
  </sheetData>
  <mergeCells count="62">
    <mergeCell ref="H62:L62"/>
    <mergeCell ref="H64:L67"/>
    <mergeCell ref="R64:R67"/>
    <mergeCell ref="B84:C87"/>
    <mergeCell ref="H56:L56"/>
    <mergeCell ref="H57:L57"/>
    <mergeCell ref="H58:L58"/>
    <mergeCell ref="H59:L59"/>
    <mergeCell ref="H60:L60"/>
    <mergeCell ref="H61:L61"/>
    <mergeCell ref="H50:L50"/>
    <mergeCell ref="H51:L51"/>
    <mergeCell ref="H52:L52"/>
    <mergeCell ref="H53:L53"/>
    <mergeCell ref="H54:L54"/>
    <mergeCell ref="H55:L55"/>
    <mergeCell ref="H44:L44"/>
    <mergeCell ref="H45:L45"/>
    <mergeCell ref="H46:L46"/>
    <mergeCell ref="H47:L47"/>
    <mergeCell ref="H48:L48"/>
    <mergeCell ref="H49:L49"/>
    <mergeCell ref="H38:L38"/>
    <mergeCell ref="H39:L39"/>
    <mergeCell ref="H40:L40"/>
    <mergeCell ref="H41:L41"/>
    <mergeCell ref="H42:L42"/>
    <mergeCell ref="H43:L43"/>
    <mergeCell ref="H32:L32"/>
    <mergeCell ref="H33:L33"/>
    <mergeCell ref="H34:L34"/>
    <mergeCell ref="H35:L35"/>
    <mergeCell ref="H36:L36"/>
    <mergeCell ref="H37:L37"/>
    <mergeCell ref="H26:L26"/>
    <mergeCell ref="H27:L27"/>
    <mergeCell ref="H28:L28"/>
    <mergeCell ref="H29:L29"/>
    <mergeCell ref="H30:L30"/>
    <mergeCell ref="H31:L31"/>
    <mergeCell ref="M24:M25"/>
    <mergeCell ref="N24:N25"/>
    <mergeCell ref="O24:O25"/>
    <mergeCell ref="P24:P25"/>
    <mergeCell ref="Q24:Q25"/>
    <mergeCell ref="H25:L25"/>
    <mergeCell ref="B17:B18"/>
    <mergeCell ref="M17:O17"/>
    <mergeCell ref="M18:O18"/>
    <mergeCell ref="H19:L19"/>
    <mergeCell ref="N22:O22"/>
    <mergeCell ref="A24:A25"/>
    <mergeCell ref="B24:B25"/>
    <mergeCell ref="F24:F25"/>
    <mergeCell ref="G24:G25"/>
    <mergeCell ref="H24:L24"/>
    <mergeCell ref="F1:G1"/>
    <mergeCell ref="H1:L1"/>
    <mergeCell ref="B12:I12"/>
    <mergeCell ref="B13:I13"/>
    <mergeCell ref="B14:I14"/>
    <mergeCell ref="H16:L16"/>
  </mergeCells>
  <conditionalFormatting sqref="S3:AY3 H3:Q3">
    <cfRule type="cellIs" dxfId="29" priority="25" operator="lessThan">
      <formula>$F$3</formula>
    </cfRule>
    <cfRule type="cellIs" dxfId="28" priority="30" operator="greaterThan">
      <formula>$G$3</formula>
    </cfRule>
  </conditionalFormatting>
  <conditionalFormatting sqref="S4:AY4 H4:Q4">
    <cfRule type="cellIs" dxfId="27" priority="23" operator="lessThan">
      <formula>$F$4</formula>
    </cfRule>
    <cfRule type="cellIs" dxfId="26" priority="29" operator="greaterThan">
      <formula>$G$4</formula>
    </cfRule>
  </conditionalFormatting>
  <conditionalFormatting sqref="S5:AY5 H5:Q5">
    <cfRule type="cellIs" dxfId="25" priority="24" operator="lessThan">
      <formula>$F$5</formula>
    </cfRule>
    <cfRule type="cellIs" dxfId="24" priority="28" operator="greaterThan">
      <formula>$G$5</formula>
    </cfRule>
  </conditionalFormatting>
  <conditionalFormatting sqref="S6:AY6 H6:Q6">
    <cfRule type="cellIs" dxfId="23" priority="26" operator="lessThan">
      <formula>$F$6</formula>
    </cfRule>
    <cfRule type="cellIs" dxfId="22" priority="27" operator="greaterThan">
      <formula>$G$6</formula>
    </cfRule>
  </conditionalFormatting>
  <conditionalFormatting sqref="S7:AY7 H7:Q7">
    <cfRule type="cellIs" dxfId="21" priority="22" operator="greaterThan">
      <formula>$G$7</formula>
    </cfRule>
  </conditionalFormatting>
  <conditionalFormatting sqref="S7:AY7 H7:Q7">
    <cfRule type="cellIs" dxfId="20" priority="21" operator="lessThan">
      <formula>$F$7</formula>
    </cfRule>
  </conditionalFormatting>
  <conditionalFormatting sqref="R7">
    <cfRule type="cellIs" dxfId="19" priority="11" operator="lessThan">
      <formula>$F$7</formula>
    </cfRule>
  </conditionalFormatting>
  <conditionalFormatting sqref="R3">
    <cfRule type="cellIs" dxfId="18" priority="15" operator="lessThan">
      <formula>$F$3</formula>
    </cfRule>
    <cfRule type="cellIs" dxfId="17" priority="20" operator="greaterThan">
      <formula>$G$3</formula>
    </cfRule>
  </conditionalFormatting>
  <conditionalFormatting sqref="R4">
    <cfRule type="cellIs" dxfId="16" priority="13" operator="lessThan">
      <formula>$F$4</formula>
    </cfRule>
    <cfRule type="cellIs" dxfId="15" priority="19" operator="greaterThan">
      <formula>$G$4</formula>
    </cfRule>
  </conditionalFormatting>
  <conditionalFormatting sqref="R5">
    <cfRule type="cellIs" dxfId="14" priority="14" operator="lessThan">
      <formula>$F$5</formula>
    </cfRule>
    <cfRule type="cellIs" dxfId="13" priority="18" operator="greaterThan">
      <formula>$G$5</formula>
    </cfRule>
  </conditionalFormatting>
  <conditionalFormatting sqref="R6">
    <cfRule type="cellIs" dxfId="12" priority="16" operator="lessThan">
      <formula>$F$6</formula>
    </cfRule>
    <cfRule type="cellIs" dxfId="11" priority="17" operator="greaterThan">
      <formula>$G$6</formula>
    </cfRule>
  </conditionalFormatting>
  <conditionalFormatting sqref="R7">
    <cfRule type="cellIs" dxfId="10" priority="12" operator="greaterThan">
      <formula>$G$7</formula>
    </cfRule>
  </conditionalFormatting>
  <conditionalFormatting sqref="D3">
    <cfRule type="cellIs" dxfId="9" priority="5" operator="lessThan">
      <formula>$F$3</formula>
    </cfRule>
    <cfRule type="cellIs" dxfId="8" priority="10" operator="greaterThan">
      <formula>$G$3</formula>
    </cfRule>
  </conditionalFormatting>
  <conditionalFormatting sqref="D4">
    <cfRule type="cellIs" dxfId="7" priority="3" operator="lessThan">
      <formula>$F$4</formula>
    </cfRule>
    <cfRule type="cellIs" dxfId="6" priority="9" operator="greaterThan">
      <formula>$G$4</formula>
    </cfRule>
  </conditionalFormatting>
  <conditionalFormatting sqref="D5">
    <cfRule type="cellIs" dxfId="5" priority="4" operator="lessThan">
      <formula>$F$5</formula>
    </cfRule>
    <cfRule type="cellIs" dxfId="4" priority="8" operator="greaterThan">
      <formula>$G$5</formula>
    </cfRule>
  </conditionalFormatting>
  <conditionalFormatting sqref="D6">
    <cfRule type="cellIs" dxfId="3" priority="6" operator="lessThan">
      <formula>$F$6</formula>
    </cfRule>
    <cfRule type="cellIs" dxfId="2" priority="7" operator="greaterThan">
      <formula>$G$6</formula>
    </cfRule>
  </conditionalFormatting>
  <conditionalFormatting sqref="D7">
    <cfRule type="cellIs" dxfId="1" priority="2" operator="greaterThan">
      <formula>$G$7</formula>
    </cfRule>
  </conditionalFormatting>
  <conditionalFormatting sqref="D7">
    <cfRule type="cellIs" dxfId="0" priority="1" operator="lessThan">
      <formula>$F$7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="90" zoomScaleNormal="90" workbookViewId="0">
      <selection activeCell="A2" sqref="A2"/>
    </sheetView>
  </sheetViews>
  <sheetFormatPr defaultRowHeight="15"/>
  <cols>
    <col min="1" max="1" width="34.7109375" customWidth="1"/>
    <col min="2" max="2" width="17.7109375" customWidth="1"/>
  </cols>
  <sheetData>
    <row r="1" spans="1:2">
      <c r="A1" s="46" t="s">
        <v>76</v>
      </c>
      <c r="B1" s="46" t="s">
        <v>77</v>
      </c>
    </row>
    <row r="2" spans="1:2">
      <c r="A2" s="47" t="s">
        <v>78</v>
      </c>
      <c r="B2" s="45" t="s">
        <v>79</v>
      </c>
    </row>
    <row r="3" spans="1:2">
      <c r="A3" s="47" t="s">
        <v>80</v>
      </c>
      <c r="B3" s="45" t="s">
        <v>81</v>
      </c>
    </row>
    <row r="4" spans="1:2">
      <c r="A4" s="47" t="s">
        <v>82</v>
      </c>
      <c r="B4" s="45" t="s">
        <v>83</v>
      </c>
    </row>
    <row r="5" spans="1:2">
      <c r="A5" s="47" t="s">
        <v>84</v>
      </c>
      <c r="B5" s="45" t="s">
        <v>85</v>
      </c>
    </row>
    <row r="6" spans="1:2">
      <c r="A6" s="47" t="s">
        <v>86</v>
      </c>
      <c r="B6" s="45" t="s">
        <v>87</v>
      </c>
    </row>
    <row r="7" spans="1:2">
      <c r="A7" s="47" t="s">
        <v>88</v>
      </c>
      <c r="B7" s="45" t="s">
        <v>89</v>
      </c>
    </row>
    <row r="8" spans="1:2">
      <c r="A8" s="48" t="s">
        <v>90</v>
      </c>
      <c r="B8" s="49" t="s">
        <v>91</v>
      </c>
    </row>
    <row r="9" spans="1:2">
      <c r="A9" s="48" t="s">
        <v>90</v>
      </c>
      <c r="B9" s="49" t="s">
        <v>92</v>
      </c>
    </row>
    <row r="10" spans="1:2">
      <c r="A10" s="48" t="s">
        <v>90</v>
      </c>
      <c r="B10" s="49" t="s">
        <v>93</v>
      </c>
    </row>
    <row r="11" spans="1:2">
      <c r="A11" s="48" t="s">
        <v>90</v>
      </c>
      <c r="B11" s="49" t="s">
        <v>94</v>
      </c>
    </row>
    <row r="12" spans="1:2">
      <c r="A12" s="47" t="s">
        <v>95</v>
      </c>
      <c r="B12" s="45" t="s">
        <v>96</v>
      </c>
    </row>
    <row r="13" spans="1:2">
      <c r="A13" s="47" t="s">
        <v>97</v>
      </c>
      <c r="B13" s="45" t="s">
        <v>98</v>
      </c>
    </row>
    <row r="14" spans="1:2">
      <c r="A14" s="47" t="s">
        <v>99</v>
      </c>
      <c r="B14" s="45" t="s">
        <v>100</v>
      </c>
    </row>
    <row r="15" spans="1:2">
      <c r="A15" s="48" t="s">
        <v>90</v>
      </c>
      <c r="B15" s="49" t="s">
        <v>101</v>
      </c>
    </row>
    <row r="16" spans="1:2">
      <c r="A16" s="47" t="s">
        <v>102</v>
      </c>
      <c r="B16" s="45" t="s">
        <v>103</v>
      </c>
    </row>
    <row r="17" spans="1:2">
      <c r="A17" s="47" t="s">
        <v>104</v>
      </c>
      <c r="B17" s="45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EEPROM_MEM_MAP_PS</vt:lpstr>
      <vt:lpstr>PS_modification</vt:lpstr>
      <vt:lpstr>PS_modification_NewAddr</vt:lpstr>
      <vt:lpstr>Frame Types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Sakya Sinha</cp:lastModifiedBy>
  <cp:lastPrinted>2023-02-02T10:10:05Z</cp:lastPrinted>
  <dcterms:created xsi:type="dcterms:W3CDTF">2021-11-23T04:55:12Z</dcterms:created>
  <dcterms:modified xsi:type="dcterms:W3CDTF">2023-11-09T13:22:34Z</dcterms:modified>
</cp:coreProperties>
</file>