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Dell\Downloads\"/>
    </mc:Choice>
  </mc:AlternateContent>
  <bookViews>
    <workbookView xWindow="-120" yWindow="-120" windowWidth="29040" windowHeight="15840" tabRatio="664"/>
  </bookViews>
  <sheets>
    <sheet name="Dashboard" sheetId="3" r:id="rId1"/>
    <sheet name="Workings" sheetId="4" r:id="rId2"/>
    <sheet name="Data" sheetId="1" r:id="rId3"/>
  </sheets>
  <definedNames>
    <definedName name="_xlnm.Print_Area" localSheetId="0">Dashboard!$A$1:$X$46</definedName>
    <definedName name="Slicer_Manager">#N/A</definedName>
    <definedName name="Slicer_Projec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3" l="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 i="3"/>
  <c r="F2" i="4" l="1"/>
  <c r="F3" i="4" l="1"/>
  <c r="M3" i="4"/>
  <c r="G4" i="4"/>
  <c r="N4" i="4"/>
  <c r="G6" i="4"/>
  <c r="G2" i="4"/>
  <c r="N3" i="4"/>
  <c r="C5" i="4"/>
  <c r="G3" i="4"/>
  <c r="G5" i="4"/>
  <c r="F5" i="4" l="1"/>
  <c r="F4" i="4" l="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<sst xmlns="http://schemas.openxmlformats.org/spreadsheetml/2006/main" count="248" uniqueCount="54">
  <si>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</si>
  <si>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</si>
  <si>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</si>
  <si>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</si>
  <si>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</si>
  <si>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</si>
  <si>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</si>
  <si>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</si>
  <si>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</si>
  <si>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</si>
  <si>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</si>
  <si>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</si>
  <si>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</si>
  <si>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</si>
  <si>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</si>
  <si>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</si>
  <si>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</si>
  <si>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</si>
  <si>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</si>
  <si>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</si>
  <si>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</si>
  <si>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</si>
  <si>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</si>
  <si>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</si>
  <si>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</si>
  <si>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</si>
  <si>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</si>
  <si>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</si>
  <si>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</si>
  <si>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</si>
  <si>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</si>
  <si>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</si>
  <si>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</si>
  <si>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</si>
  <si>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</si>
  <si>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Hirsch</t>
  </si>
  <si>
    <t>Wood</t>
  </si>
  <si>
    <t>McFay</t>
  </si>
  <si>
    <t>Not Started</t>
  </si>
  <si>
    <t>Scroll bar position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</si>
  <si>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</si>
  <si>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</si>
  <si>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</si>
  <si>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</si>
  <si>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</si>
  <si>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</si>
  <si>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</si>
  <si>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</si>
  <si>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</si>
  <si>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</si>
  <si>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</si>
  <si>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</si>
  <si>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</si>
  <si>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Task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</si>
</sst>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m"/>
    <numFmt numFmtId="165" formatCode="0\ &quot;Days&quot;"/>
    <numFmt numFmtId="166" formatCode="[$-F800]dddd\,\ mmmm\ dd\,\ yyyy"/>
    <numFmt numFmtId="167" formatCode="#,##0.0,,&quot;M&quot;"/>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0" fontId="0" fillId="0" borderId="0" xfId="0" applyAlignment="1"/>
    <xf numFmtId="9" fontId="0" fillId="0" borderId="0" xfId="0" applyNumberFormat="1" applyAlignment="1"/>
    <xf numFmtId="0" fontId="0" fillId="0" borderId="0" xfId="0" applyBorder="1"/>
    <xf numFmtId="14"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xf numFmtId="164"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2" fillId="0" borderId="0" xfId="0" applyFont="1"/>
    <xf numFmtId="0" fontId="4" fillId="0" borderId="0" xfId="0" applyFont="1" applyAlignment="1">
      <alignment horizontal="right" vertical="top"/>
    </xf>
    <xf numFmtId="166" fontId="0" fillId="0" borderId="0" xfId="0" applyNumberFormat="1"/>
    <xf numFmtId="164" fontId="0" fillId="2" borderId="2" xfId="0" applyNumberFormat="1" applyFill="1" applyBorder="1" applyAlignment="1">
      <alignment vertical="center"/>
    </xf>
    <xf numFmtId="167"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5"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1" xfId="0" applyFont="1" applyBorder="1" applyAlignment="1">
      <alignment vertical="center"/>
    </xf>
    <xf numFmtId="0" fontId="2" fillId="0" borderId="1" xfId="0" applyFont="1" applyBorder="1"/>
  </cellXfs>
  <cellStyles count="2">
    <cellStyle name="Normal" xfId="0" builtinId="0"/>
    <cellStyle name="Percent" xfId="1" builtinId="5"/>
  </cellStyles>
  <dxfs count="64">
    <dxf>
      <numFmt numFmtId="3" formatCode="#,##0"/>
    </dxf>
    <dxf>
      <numFmt numFmtId="3" formatCode="#,##0"/>
    </dxf>
    <dxf>
      <font>
        <b val="0"/>
        <i val="0"/>
        <strike val="0"/>
        <condense val="0"/>
        <extend val="0"/>
        <outline val="0"/>
        <shadow val="0"/>
        <u val="none"/>
        <vertAlign val="baseline"/>
        <sz val="11"/>
        <color theme="1"/>
        <name val="Calibri"/>
        <scheme val="minor"/>
      </font>
    </dxf>
    <dxf>
      <numFmt numFmtId="3" formatCode="#,##0"/>
    </dxf>
    <dxf>
      <numFmt numFmtId="170" formatCode="d/mm/yyyy"/>
    </dxf>
    <dxf>
      <numFmt numFmtId="170" formatCode="d/mm/yyyy"/>
    </dxf>
    <dxf>
      <alignment horizontal="center"/>
    </dxf>
    <dxf>
      <alignment horizontal="center"/>
    </dxf>
    <dxf>
      <alignment horizontal="general"/>
    </dxf>
    <dxf>
      <alignment horizontal="general"/>
    </dxf>
    <dxf>
      <alignment horizontal="general"/>
    </dxf>
    <dxf>
      <alignment horizontal="general"/>
    </dxf>
    <dxf>
      <alignment horizontal="left"/>
    </dxf>
    <dxf>
      <alignment horizontal="lef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right"/>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border>
        <bottom style="thin">
          <color auto="1"/>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tableStyleElement type="wholeTable" dxfId="63"/>
      <tableStyleElement type="headerRow" dxfId="62"/>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[project_management_dashboard.xlsx]Workings!Budget_v_Actual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lumMod val="60000"/>
              <a:lumOff val="40000"/>
            </a:schemeClr>
          </a:solidFill>
          <a:ln w="19050">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Workings!$B$2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0-3E89-438F-9816-332D1E0E14DC}"/>
              </c:ext>
            </c:extLst>
          </c:dPt>
          <c:dLbls>
            <c:dLbl>
              <c:idx val="0"/>
              <c:layout/>
              <c:dLblPos val="outEnd"/>
              <c:showLegendKey val="0"/>
              <c:showVal val="1"/>
              <c:showCatName val="0"/>
              <c:showSerName val="1"/>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rgbClr val="FF7D7D"/>
            </a:solidFill>
            <a:ln w="19050">
              <a:noFill/>
            </a:ln>
            <a:effectLst/>
          </c:spPr>
          <c:invertIfNegative val="0"/>
          <c:dPt>
            <c:idx val="0"/>
            <c:invertIfNegative val="0"/>
            <c:bubble3D val="0"/>
            <c:spPr>
              <a:solidFill>
                <a:srgbClr val="FF7D7D"/>
              </a:solidFill>
              <a:ln w="19050">
                <a:noFill/>
              </a:ln>
              <a:effectLst/>
            </c:spPr>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Workings!$E$2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541020</xdr:colOff>
          <xdr:row>0</xdr:row>
          <xdr:rowOff>99060</xdr:rowOff>
        </xdr:from>
        <xdr:to>
          <xdr:col>9</xdr:col>
          <xdr:colOff>647700</xdr:colOff>
          <xdr:row>0</xdr:row>
          <xdr:rowOff>335280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Workings!M3">
      <xdr:nvSpPr>
        <xdr:cNvPr id="11" name="TextBox 10">
          <a:extLst>
            <a:ext uri="{FF2B5EF4-FFF2-40B4-BE49-F238E27FC236}">
              <a16:creationId xmlns:a16="http://schemas.microsoft.com/office/drawing/2014/main" id="{00000000-0008-0000-01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nda Treacy" refreshedDate="43906.556064583332" missingItemsLimit="0" createdVersion="6" refreshedVersion="6" minRefreshableVersion="3" recordCount="4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antt" cacheId="0"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4"/>
        <item x="1"/>
        <item x="0"/>
        <item x="3"/>
        <item x="2"/>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v="9"/>
      <x v="10"/>
      <x v="5"/>
      <x v="3"/>
      <x v="18"/>
    </i>
    <i r="1">
      <x v="1"/>
      <x v="3"/>
      <x v="10"/>
      <x v="14"/>
      <x v="6"/>
      <x v="4"/>
      <x v="10"/>
    </i>
    <i r="1">
      <x v="2"/>
      <x/>
      <x v="3"/>
      <x v="2"/>
      <x v="2"/>
      <x v="3"/>
      <x v="3"/>
    </i>
    <i r="1">
      <x v="3"/>
      <x v="2"/>
      <x v="2"/>
      <x v="1"/>
      <x/>
      <x v="3"/>
      <x v="4"/>
    </i>
    <i r="1">
      <x v="4"/>
      <x v="1"/>
      <x v="4"/>
      <x v="12"/>
      <x v="4"/>
      <x v="3"/>
      <x v="8"/>
    </i>
    <i r="1">
      <x v="5"/>
      <x v="4"/>
      <x v="5"/>
      <x v="7"/>
      <x v="7"/>
      <x v="2"/>
      <x v="1"/>
    </i>
    <i r="1">
      <x v="6"/>
      <x v="3"/>
      <x v="5"/>
      <x v="7"/>
      <x v="7"/>
      <x v="3"/>
      <x v="17"/>
    </i>
    <i r="1">
      <x v="7"/>
      <x/>
      <x v="5"/>
      <x v="2"/>
      <x/>
      <x/>
      <x/>
    </i>
    <i>
      <x v="1"/>
      <x/>
      <x v="2"/>
      <x v="10"/>
      <x v="14"/>
      <x v="6"/>
      <x v="6"/>
      <x v="15"/>
    </i>
    <i r="1">
      <x v="1"/>
      <x v="1"/>
      <x v="10"/>
      <x v="9"/>
      <x v="7"/>
      <x v="2"/>
      <x v="1"/>
    </i>
    <i r="1">
      <x v="2"/>
      <x v="4"/>
      <x/>
      <x/>
      <x v="1"/>
      <x/>
      <x/>
    </i>
    <i r="1">
      <x v="3"/>
      <x v="3"/>
      <x v="2"/>
      <x v="4"/>
      <x v="5"/>
      <x v="5"/>
      <x v="16"/>
    </i>
    <i r="1">
      <x v="4"/>
      <x/>
      <x v="5"/>
      <x v="7"/>
      <x v="7"/>
      <x v="3"/>
      <x v="17"/>
    </i>
    <i r="1">
      <x v="5"/>
      <x v="2"/>
      <x v="6"/>
      <x v="5"/>
      <x v="3"/>
      <x v="3"/>
      <x v="6"/>
    </i>
    <i r="1">
      <x v="6"/>
      <x v="1"/>
      <x v="6"/>
      <x v="4"/>
      <x v="1"/>
      <x v="2"/>
      <x v="6"/>
    </i>
    <i>
      <x v="2"/>
      <x/>
      <x v="2"/>
      <x/>
      <x v="1"/>
      <x v="2"/>
      <x v="2"/>
      <x v="5"/>
    </i>
    <i r="1">
      <x v="1"/>
      <x v="1"/>
      <x/>
      <x v="11"/>
      <x v="3"/>
      <x v="3"/>
      <x v="6"/>
    </i>
    <i r="1">
      <x v="2"/>
      <x v="4"/>
      <x v="1"/>
      <x v="12"/>
      <x v="7"/>
      <x v="4"/>
      <x v="5"/>
    </i>
    <i r="1">
      <x v="3"/>
      <x v="3"/>
      <x v="4"/>
      <x v="6"/>
      <x v="6"/>
      <x v="3"/>
      <x v="7"/>
    </i>
    <i r="1">
      <x v="4"/>
      <x/>
      <x/>
      <x/>
      <x v="1"/>
      <x v="1"/>
      <x v="2"/>
    </i>
    <i r="1">
      <x v="5"/>
      <x v="2"/>
      <x v="3"/>
      <x v="3"/>
      <x v="3"/>
      <x/>
      <x/>
    </i>
    <i r="1">
      <x v="6"/>
      <x v="1"/>
      <x v="3"/>
      <x v="4"/>
      <x v="4"/>
      <x v="3"/>
      <x v="8"/>
    </i>
    <i r="1">
      <x v="7"/>
      <x v="4"/>
      <x v="5"/>
      <x v="4"/>
      <x v="2"/>
      <x v="2"/>
      <x v="5"/>
    </i>
    <i r="1">
      <x v="8"/>
      <x v="3"/>
      <x v="5"/>
      <x v="8"/>
      <x v="6"/>
      <x v="1"/>
      <x v="9"/>
    </i>
    <i r="1">
      <x v="9"/>
      <x/>
      <x v="5"/>
      <x v="12"/>
      <x v="3"/>
      <x v="3"/>
      <x v="6"/>
    </i>
    <i>
      <x v="3"/>
      <x/>
      <x v="2"/>
      <x v="1"/>
      <x v="2"/>
      <x v="4"/>
      <x v="7"/>
      <x v="4"/>
    </i>
    <i r="1">
      <x v="1"/>
      <x v="1"/>
      <x/>
      <x v="3"/>
      <x v="6"/>
      <x v="4"/>
      <x v="10"/>
    </i>
    <i r="1">
      <x v="2"/>
      <x v="4"/>
      <x v="1"/>
      <x v="3"/>
      <x v="5"/>
      <x/>
      <x/>
    </i>
    <i r="1">
      <x v="3"/>
      <x v="3"/>
      <x v="3"/>
      <x v="4"/>
      <x v="4"/>
      <x v="3"/>
      <x v="8"/>
    </i>
    <i r="1">
      <x v="4"/>
      <x/>
      <x v="4"/>
      <x v="2"/>
      <x v="1"/>
      <x v="1"/>
      <x v="2"/>
    </i>
    <i r="1">
      <x v="5"/>
      <x v="2"/>
      <x v="4"/>
      <x v="4"/>
      <x v="3"/>
      <x v="3"/>
      <x v="6"/>
    </i>
    <i r="1">
      <x v="6"/>
      <x v="1"/>
      <x v="5"/>
      <x v="12"/>
      <x v="3"/>
      <x v="5"/>
      <x v="11"/>
    </i>
    <i r="1">
      <x v="7"/>
      <x v="4"/>
      <x v="6"/>
      <x v="4"/>
      <x v="1"/>
      <x v="1"/>
      <x v="2"/>
    </i>
    <i r="1">
      <x v="8"/>
      <x v="3"/>
      <x v="8"/>
      <x v="7"/>
      <x v="4"/>
      <x v="3"/>
      <x v="8"/>
    </i>
    <i r="1">
      <x v="9"/>
      <x/>
      <x/>
      <x v="13"/>
      <x/>
      <x v="3"/>
      <x v="4"/>
    </i>
    <i>
      <x v="4"/>
      <x/>
      <x v="2"/>
      <x/>
      <x v="4"/>
      <x v="7"/>
      <x v="5"/>
      <x v="6"/>
    </i>
    <i r="1">
      <x v="1"/>
      <x v="1"/>
      <x v="4"/>
      <x v="3"/>
      <x v="2"/>
      <x v="4"/>
      <x v="12"/>
    </i>
    <i r="1">
      <x v="2"/>
      <x v="4"/>
      <x v="5"/>
      <x v="5"/>
      <x v="4"/>
      <x v="3"/>
      <x v="8"/>
    </i>
    <i r="1">
      <x v="3"/>
      <x v="3"/>
      <x v="7"/>
      <x v="8"/>
      <x v="4"/>
      <x v="2"/>
      <x v="13"/>
    </i>
    <i r="1">
      <x v="4"/>
      <x/>
      <x v="9"/>
      <x v="5"/>
      <x/>
      <x v="2"/>
      <x v="14"/>
    </i>
    <i t="grand">
      <x/>
    </i>
  </rowItems>
  <colFields count="1">
    <field x="-2"/>
  </colFields>
  <colItems count="2">
    <i>
      <x/>
    </i>
    <i i="1">
      <x v="1"/>
    </i>
  </colItems>
  <dataFields count="2">
    <dataField name="Budget " fld="8" baseField="0" baseItem="1" numFmtId="3"/>
    <dataField name="Actual " fld="9" baseField="0" baseItem="2" numFmtId="3"/>
  </dataFields>
  <formats count="50">
    <format dxfId="55">
      <pivotArea dataOnly="0" labelOnly="1" outline="0" fieldPosition="0">
        <references count="1">
          <reference field="4294967294" count="2">
            <x v="0"/>
            <x v="1"/>
          </reference>
        </references>
      </pivotArea>
    </format>
    <format dxfId="54">
      <pivotArea field="3" type="button" dataOnly="0" labelOnly="1" outline="0" axis="axisRow" fieldPosition="3"/>
    </format>
    <format dxfId="53">
      <pivotArea field="4" type="button" dataOnly="0" labelOnly="1" outline="0" axis="axisRow" fieldPosition="5"/>
    </format>
    <format dxfId="52">
      <pivotArea field="5" type="button" dataOnly="0" labelOnly="1" outline="0" axis="axisRow" fieldPosition="4"/>
    </format>
    <format dxfId="51">
      <pivotArea field="6" type="button" dataOnly="0" labelOnly="1" outline="0" axis="axisRow" fieldPosition="6"/>
    </format>
    <format dxfId="50">
      <pivotArea field="7" type="button" dataOnly="0" labelOnly="1" outline="0" axis="axisRow" fieldPosition="7"/>
    </format>
    <format dxfId="49">
      <pivotArea field="0" type="button" dataOnly="0" labelOnly="1" outline="0" axis="axisRow" fieldPosition="0"/>
    </format>
    <format dxfId="48">
      <pivotArea field="1" type="button" dataOnly="0" labelOnly="1" outline="0" axis="axisRow" fieldPosition="1"/>
    </format>
    <format dxfId="47">
      <pivotArea field="2" type="button" dataOnly="0" labelOnly="1" outline="0" axis="axisRow" fieldPosition="2"/>
    </format>
    <format dxfId="46">
      <pivotArea field="3" type="button" dataOnly="0" labelOnly="1" outline="0" axis="axisRow" fieldPosition="3"/>
    </format>
    <format dxfId="45">
      <pivotArea field="4" type="button" dataOnly="0" labelOnly="1" outline="0" axis="axisRow" fieldPosition="5"/>
    </format>
    <format dxfId="44">
      <pivotArea field="5" type="button" dataOnly="0" labelOnly="1" outline="0" axis="axisRow" fieldPosition="4"/>
    </format>
    <format dxfId="43">
      <pivotArea field="6" type="button" dataOnly="0" labelOnly="1" outline="0" axis="axisRow" fieldPosition="6"/>
    </format>
    <format dxfId="42">
      <pivotArea field="7" type="button" dataOnly="0" labelOnly="1" outline="0" axis="axisRow" fieldPosition="7"/>
    </format>
    <format dxfId="41">
      <pivotArea dataOnly="0" labelOnly="1" outline="0" fieldPosition="0">
        <references count="1">
          <reference field="4294967294" count="2">
            <x v="0"/>
            <x v="1"/>
          </reference>
        </references>
      </pivotArea>
    </format>
    <format dxfId="40">
      <pivotArea field="0" type="button" dataOnly="0" labelOnly="1" outline="0" axis="axisRow" fieldPosition="0"/>
    </format>
    <format dxfId="39">
      <pivotArea field="1" type="button" dataOnly="0" labelOnly="1" outline="0" axis="axisRow" fieldPosition="1"/>
    </format>
    <format dxfId="38">
      <pivotArea field="2" type="button" dataOnly="0" labelOnly="1" outline="0" axis="axisRow" fieldPosition="2"/>
    </format>
    <format dxfId="37">
      <pivotArea field="3" type="button" dataOnly="0" labelOnly="1" outline="0" axis="axisRow" fieldPosition="3"/>
    </format>
    <format dxfId="36">
      <pivotArea field="4" type="button" dataOnly="0" labelOnly="1" outline="0" axis="axisRow" fieldPosition="5"/>
    </format>
    <format dxfId="35">
      <pivotArea field="5" type="button" dataOnly="0" labelOnly="1" outline="0" axis="axisRow" fieldPosition="4"/>
    </format>
    <format dxfId="34">
      <pivotArea field="6" type="button" dataOnly="0" labelOnly="1" outline="0" axis="axisRow" fieldPosition="6"/>
    </format>
    <format dxfId="33">
      <pivotArea field="7" type="button" dataOnly="0" labelOnly="1" outline="0" axis="axisRow" fieldPosition="7"/>
    </format>
    <format dxfId="32">
      <pivotArea dataOnly="0" labelOnly="1" outline="0" fieldPosition="0">
        <references count="1">
          <reference field="4294967294" count="2">
            <x v="0"/>
            <x v="1"/>
          </reference>
        </references>
      </pivotArea>
    </format>
    <format dxfId="31">
      <pivotArea field="0" type="button" dataOnly="0" labelOnly="1" outline="0" axis="axisRow" fieldPosition="0"/>
    </format>
    <format dxfId="30">
      <pivotArea field="1" type="button" dataOnly="0" labelOnly="1" outline="0" axis="axisRow" fieldPosition="1"/>
    </format>
    <format dxfId="29">
      <pivotArea field="2" type="button" dataOnly="0" labelOnly="1" outline="0" axis="axisRow" fieldPosition="2"/>
    </format>
    <format dxfId="28">
      <pivotArea field="3" type="button" dataOnly="0" labelOnly="1" outline="0" axis="axisRow" fieldPosition="3"/>
    </format>
    <format dxfId="27">
      <pivotArea field="4" type="button" dataOnly="0" labelOnly="1" outline="0" axis="axisRow" fieldPosition="5"/>
    </format>
    <format dxfId="26">
      <pivotArea field="5" type="button" dataOnly="0" labelOnly="1" outline="0" axis="axisRow" fieldPosition="4"/>
    </format>
    <format dxfId="25">
      <pivotArea field="6" type="button" dataOnly="0" labelOnly="1" outline="0" axis="axisRow" fieldPosition="6"/>
    </format>
    <format dxfId="24">
      <pivotArea field="7" type="button" dataOnly="0" labelOnly="1" outline="0" axis="axisRow" fieldPosition="7"/>
    </format>
    <format dxfId="23">
      <pivotArea dataOnly="0" labelOnly="1" outline="0" fieldPosition="0">
        <references count="1">
          <reference field="4294967294" count="2">
            <x v="0"/>
            <x v="1"/>
          </reference>
        </references>
      </pivotArea>
    </format>
    <format dxfId="22">
      <pivotArea field="0" type="button" dataOnly="0" labelOnly="1" outline="0" axis="axisRow" fieldPosition="0"/>
    </format>
    <format dxfId="21">
      <pivotArea field="1" type="button" dataOnly="0" labelOnly="1" outline="0" axis="axisRow" fieldPosition="1"/>
    </format>
    <format dxfId="20">
      <pivotArea field="2" type="button" dataOnly="0" labelOnly="1" outline="0" axis="axisRow" fieldPosition="2"/>
    </format>
    <format dxfId="19">
      <pivotArea field="3" type="button" dataOnly="0" labelOnly="1" outline="0" axis="axisRow" fieldPosition="3"/>
    </format>
    <format dxfId="18">
      <pivotArea field="4" type="button" dataOnly="0" labelOnly="1" outline="0" axis="axisRow" fieldPosition="5"/>
    </format>
    <format dxfId="17">
      <pivotArea field="5" type="button" dataOnly="0" labelOnly="1" outline="0" axis="axisRow" fieldPosition="4"/>
    </format>
    <format dxfId="16">
      <pivotArea field="6" type="button" dataOnly="0" labelOnly="1" outline="0" axis="axisRow" fieldPosition="6"/>
    </format>
    <format dxfId="15">
      <pivotArea field="7" type="button" dataOnly="0" labelOnly="1" outline="0" axis="axisRow" fieldPosition="7"/>
    </format>
    <format dxfId="14">
      <pivotArea dataOnly="0" labelOnly="1" outline="0" fieldPosition="0">
        <references count="1">
          <reference field="4294967294" count="2">
            <x v="0"/>
            <x v="1"/>
          </reference>
        </references>
      </pivotArea>
    </format>
    <format dxfId="13">
      <pivotArea field="4" type="button" dataOnly="0" labelOnly="1" outline="0" axis="axisRow" fieldPosition="5"/>
    </format>
    <format dxfId="12">
      <pivotArea field="6" type="button" dataOnly="0" labelOnly="1" outline="0" axis="axisRow" fieldPosition="6"/>
    </format>
    <format dxfId="11">
      <pivotArea field="7" type="button" dataOnly="0" labelOnly="1" outline="0" axis="axisRow" fieldPosition="7"/>
    </format>
    <format dxfId="10">
      <pivotArea dataOnly="0" labelOnly="1" grandRow="1" outline="0" fieldPosition="0"/>
    </format>
    <format dxfId="9">
      <pivotArea dataOnly="0" labelOnly="1" outline="0" fieldPosition="0">
        <references count="8">
          <reference field="0" count="1" selected="0">
            <x v="1"/>
          </reference>
          <reference field="1" count="1" selected="0">
            <x v="3"/>
          </reference>
          <reference field="2" count="1" selected="0">
            <x v="3"/>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8">
      <pivotArea dataOnly="0" labelOnly="1" outline="0" fieldPosition="0">
        <references count="8">
          <reference field="0" count="1" selected="0">
            <x v="2"/>
          </reference>
          <reference field="1" count="1" selected="0">
            <x v="4"/>
          </reference>
          <reference field="2" count="1" selected="0">
            <x v="0"/>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7">
      <pivotArea dataOnly="0" labelOnly="1" outline="0" fieldPosition="0">
        <references count="1">
          <reference field="6" count="0"/>
        </references>
      </pivotArea>
    </format>
    <format dxfId="6">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Days_Completed"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Budget_v_Actual"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7"/>
    <dataField name="Budget " fld="8" baseField="0" baseItem="1" numFmtId="167"/>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 sourceName="Project">
  <pivotTables>
    <pivotTable tabId="3" name="Gantt"/>
    <pivotTable tabId="4" name="Days_Completed"/>
    <pivotTable tabId="4" name="Budget_v_Actual"/>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cache="Slicer_Project" caption="Project" columnCount="5" style="SlicerStyleLight2" rowHeight="252000"/>
  <slicer name="Manager" cache="Slicer_Manager" caption="Manager" columnCount="5" style="SlicerStyleLight2" rowHeight="252000"/>
</slicers>
</file>

<file path=xl/tables/table1.xml><?xml version="1.0" encoding="utf-8"?>
<table xmlns="http://schemas.openxmlformats.org/spreadsheetml/2006/main" id="1" name="Table1" displayName="Table1" ref="A1:J41" totalsRowShown="0">
  <autoFilter ref="A1:J41"/>
  <tableColumns count="10">
    <tableColumn id="1" name="Project"/>
    <tableColumn id="2" name="Task"/>
    <tableColumn id="3" name="Manager"/>
    <tableColumn id="4" name="Start Date" dataDxfId="5"/>
    <tableColumn id="5" name="Duration"/>
    <tableColumn id="9" name="End Date" dataDxfId="4">
      <calculatedColumnFormula>WORKDAY.INTL(Table1[[#This Row],[Start Date]]-1,Table1[[#This Row],[Duration]],1)</calculatedColumnFormula>
    </tableColumn>
    <tableColumn id="10" name="Days completed" dataDxfId="3"/>
    <tableColumn id="6" name="Progress" dataDxfId="2" dataCellStyle="Percent">
      <calculatedColumnFormula>Table1[[#This Row],[Days completed]]/Table1[[#This Row],[Duration]]</calculatedColumnFormula>
    </tableColumn>
    <tableColumn id="7" name="Budget" dataDxfId="1"/>
    <tableColumn id="8" name="Actu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85"/>
  <sheetViews>
    <sheetView showGridLines="0" tabSelected="1" zoomScale="85" zoomScaleNormal="85" workbookViewId="0">
      <pane ySplit="5" topLeftCell="A6" activePane="bottomLeft" state="frozen"/>
      <selection pane="bottomLeft" activeCell="AK27" sqref="AK27"/>
    </sheetView>
  </sheetViews>
  <sheetFormatPr defaultRowHeight="14.4" x14ac:dyDescent="0.3"/>
  <cols>
    <col min="1" max="1" width="10" customWidth="1"/>
    <col min="2" max="2" width="7.6640625" bestFit="1" customWidth="1"/>
    <col min="3" max="3" width="10.6640625" customWidth="1"/>
    <col min="4" max="4" width="12.109375" style="8" customWidth="1"/>
    <col min="5" max="5" width="11.44140625" style="7" bestFit="1" customWidth="1"/>
    <col min="6" max="6" width="11" style="8" bestFit="1" customWidth="1"/>
    <col min="7" max="7" width="13.33203125" style="7" bestFit="1" customWidth="1"/>
    <col min="8" max="8" width="10.88671875" style="20" bestFit="1" customWidth="1"/>
    <col min="9" max="9" width="10.88671875" style="3" bestFit="1" customWidth="1"/>
    <col min="10" max="10" width="10.6640625" style="3" bestFit="1" customWidth="1"/>
    <col min="11" max="28" width="7" bestFit="1" customWidth="1"/>
    <col min="29" max="36" width="7.109375" bestFit="1" customWidth="1"/>
  </cols>
  <sheetData>
    <row r="1" spans="1:53" ht="33.75" customHeight="1" x14ac:dyDescent="0.3">
      <c r="A1" s="37" t="s">
        <v>30</v>
      </c>
      <c r="B1" s="30"/>
      <c r="C1" s="30"/>
      <c r="D1" s="31"/>
      <c r="E1" s="32"/>
      <c r="F1" s="36" t="str">
        <f>TEXT(MIN(D6:D51),"d-mmm-yy")&amp;" to "&amp;TEXT(MAX(E6:E51),"d-mmm-yy")</f>
        <v>17-Feb-20 to 13-Mar-20</v>
      </c>
      <c r="G1" s="33"/>
      <c r="H1" s="33"/>
      <c r="I1" s="34"/>
      <c r="J1" s="35"/>
      <c r="K1" s="30"/>
      <c r="L1" s="30"/>
      <c r="M1" s="30"/>
      <c r="N1" s="30"/>
      <c r="O1" s="30"/>
      <c r="P1" s="30"/>
      <c r="Q1" s="40"/>
      <c r="R1" s="30"/>
      <c r="S1" s="40"/>
      <c r="T1" s="30"/>
      <c r="U1" s="30"/>
      <c r="V1" s="30"/>
      <c r="W1" s="30"/>
      <c r="X1" s="30"/>
      <c r="Y1" s="30"/>
      <c r="Z1" s="30"/>
      <c r="AA1" s="30"/>
      <c r="AB1" s="30"/>
      <c r="AC1" s="30"/>
      <c r="AD1" s="30"/>
      <c r="AE1" s="30"/>
      <c r="AF1" s="30"/>
      <c r="AG1" s="30"/>
      <c r="AH1" s="30"/>
      <c r="AI1" s="30"/>
      <c r="AJ1" s="30"/>
    </row>
    <row r="2" spans="1:53" ht="21.75" customHeight="1" x14ac:dyDescent="0.3"/>
    <row r="3" spans="1:53" ht="21.75" customHeight="1" x14ac:dyDescent="0.3">
      <c r="D3"/>
    </row>
    <row r="4" spans="1:53" ht="25.5" customHeight="1" x14ac:dyDescent="0.3">
      <c r="B4" s="26"/>
      <c r="F4" s="7"/>
      <c r="G4" s="20"/>
    </row>
    <row r="5" spans="1:53" s="10" customFormat="1" ht="21" customHeight="1" x14ac:dyDescent="0.3">
      <c r="A5" s="22" t="s">
        <v>0</v>
      </c>
      <c r="B5" s="22" t="s">
        <v>1</v>
      </c>
      <c r="C5" s="22" t="s">
        <v>23</v>
      </c>
      <c r="D5" s="23" t="s">
        <v>2</v>
      </c>
      <c r="E5" s="23" t="s">
        <v>24</v>
      </c>
      <c r="F5" s="23" t="s">
        <v>22</v>
      </c>
      <c r="G5" s="23" t="s">
        <v>27</v>
      </c>
      <c r="H5" s="22" t="s">
        <v>3</v>
      </c>
      <c r="I5" s="24" t="s">
        <v>28</v>
      </c>
      <c r="J5" s="24" t="s">
        <v>29</v>
      </c>
      <c r="K5" s="28">
        <f>MIN(D6:D50)+Workings!P2</f>
        <v>43878</v>
      </c>
      <c r="L5" s="28">
        <f>+K5+1</f>
        <v>43879</v>
      </c>
      <c r="M5" s="28">
        <f t="shared" ref="M5:AJ5" si="0">+L5+1</f>
        <v>43880</v>
      </c>
      <c r="N5" s="28">
        <f t="shared" si="0"/>
        <v>43881</v>
      </c>
      <c r="O5" s="28">
        <f t="shared" si="0"/>
        <v>43882</v>
      </c>
      <c r="P5" s="28">
        <f t="shared" si="0"/>
        <v>43883</v>
      </c>
      <c r="Q5" s="28">
        <f t="shared" si="0"/>
        <v>43884</v>
      </c>
      <c r="R5" s="28">
        <f t="shared" si="0"/>
        <v>43885</v>
      </c>
      <c r="S5" s="28">
        <f t="shared" si="0"/>
        <v>43886</v>
      </c>
      <c r="T5" s="28">
        <f t="shared" si="0"/>
        <v>43887</v>
      </c>
      <c r="U5" s="28">
        <f t="shared" si="0"/>
        <v>43888</v>
      </c>
      <c r="V5" s="28">
        <f t="shared" si="0"/>
        <v>43889</v>
      </c>
      <c r="W5" s="28">
        <f t="shared" si="0"/>
        <v>43890</v>
      </c>
      <c r="X5" s="28">
        <f t="shared" si="0"/>
        <v>43891</v>
      </c>
      <c r="Y5" s="28">
        <f t="shared" si="0"/>
        <v>43892</v>
      </c>
      <c r="Z5" s="28">
        <f t="shared" si="0"/>
        <v>43893</v>
      </c>
      <c r="AA5" s="28">
        <f t="shared" si="0"/>
        <v>43894</v>
      </c>
      <c r="AB5" s="28">
        <f t="shared" si="0"/>
        <v>43895</v>
      </c>
      <c r="AC5" s="28">
        <f t="shared" si="0"/>
        <v>43896</v>
      </c>
      <c r="AD5" s="28">
        <f t="shared" si="0"/>
        <v>43897</v>
      </c>
      <c r="AE5" s="28">
        <f t="shared" si="0"/>
        <v>43898</v>
      </c>
      <c r="AF5" s="28">
        <f t="shared" si="0"/>
        <v>43899</v>
      </c>
      <c r="AG5" s="28">
        <f t="shared" si="0"/>
        <v>43900</v>
      </c>
      <c r="AH5" s="28">
        <f t="shared" si="0"/>
        <v>43901</v>
      </c>
      <c r="AI5" s="28">
        <f t="shared" si="0"/>
        <v>43902</v>
      </c>
      <c r="AJ5" s="28">
        <f t="shared" si="0"/>
        <v>43903</v>
      </c>
      <c r="AK5" s="19"/>
      <c r="AL5" s="19"/>
      <c r="AM5" s="19"/>
      <c r="AN5" s="19"/>
      <c r="AO5" s="19"/>
      <c r="AP5" s="19"/>
      <c r="AQ5" s="19"/>
      <c r="AR5" s="19"/>
      <c r="AS5" s="19"/>
      <c r="AT5" s="19"/>
      <c r="AU5" s="19"/>
      <c r="AV5" s="19"/>
      <c r="AW5" s="9"/>
      <c r="AX5" s="9"/>
      <c r="AY5" s="9"/>
      <c r="AZ5" s="9"/>
      <c r="BA5" s="9"/>
    </row>
    <row r="6" spans="1:53" s="15" customFormat="1" x14ac:dyDescent="0.3">
      <c r="A6" t="s">
        <v>19</v>
      </c>
      <c r="B6" t="s">
        <v>4</v>
      </c>
      <c r="C6" t="s">
        <v>37</v>
      </c>
      <c r="D6" s="1">
        <v>43889</v>
      </c>
      <c r="E6" s="1">
        <v>43900</v>
      </c>
      <c r="F6" s="7">
        <v>8</v>
      </c>
      <c r="G6" s="12">
        <v>3</v>
      </c>
      <c r="H6" s="11">
        <v>0.375</v>
      </c>
      <c r="I6" s="3">
        <v>96000</v>
      </c>
      <c r="J6" s="3">
        <v>32256</v>
      </c>
    </row>
    <row r="7" spans="1:53" s="15" customFormat="1" x14ac:dyDescent="0.3">
      <c r="A7"/>
      <c r="B7" t="s">
        <v>5</v>
      </c>
      <c r="C7" t="s">
        <v>36</v>
      </c>
      <c r="D7" s="1">
        <v>43892</v>
      </c>
      <c r="E7" s="1">
        <v>43902</v>
      </c>
      <c r="F7" s="7">
        <v>9</v>
      </c>
      <c r="G7" s="12">
        <v>4</v>
      </c>
      <c r="H7" s="11">
        <v>0.44444444444444442</v>
      </c>
      <c r="I7" s="3">
        <v>513000</v>
      </c>
      <c r="J7" s="3">
        <v>226233</v>
      </c>
    </row>
    <row r="8" spans="1:53" s="15" customFormat="1" x14ac:dyDescent="0.3">
      <c r="A8"/>
      <c r="B8" t="s">
        <v>6</v>
      </c>
      <c r="C8" t="s">
        <v>21</v>
      </c>
      <c r="D8" s="1">
        <v>43881</v>
      </c>
      <c r="E8" s="1">
        <v>43887</v>
      </c>
      <c r="F8" s="7">
        <v>5</v>
      </c>
      <c r="G8" s="12">
        <v>3</v>
      </c>
      <c r="H8" s="11">
        <v>0.6</v>
      </c>
      <c r="I8" s="3">
        <v>616000</v>
      </c>
      <c r="J8" s="3">
        <v>401579</v>
      </c>
    </row>
    <row r="9" spans="1:53" s="15" customFormat="1" x14ac:dyDescent="0.3">
      <c r="A9"/>
      <c r="B9" t="s">
        <v>7</v>
      </c>
      <c r="C9" t="s">
        <v>35</v>
      </c>
      <c r="D9" s="1">
        <v>43880</v>
      </c>
      <c r="E9" s="1">
        <v>43882</v>
      </c>
      <c r="F9" s="7">
        <v>3</v>
      </c>
      <c r="G9" s="12">
        <v>3</v>
      </c>
      <c r="H9" s="11">
        <v>1</v>
      </c>
      <c r="I9" s="3">
        <v>817000</v>
      </c>
      <c r="J9" s="3">
        <v>807069</v>
      </c>
    </row>
    <row r="10" spans="1:53" s="15" customFormat="1" x14ac:dyDescent="0.3">
      <c r="A10"/>
      <c r="B10" t="s">
        <v>8</v>
      </c>
      <c r="C10" t="s">
        <v>20</v>
      </c>
      <c r="D10" s="1">
        <v>43882</v>
      </c>
      <c r="E10" s="1">
        <v>43892</v>
      </c>
      <c r="F10" s="7">
        <v>7</v>
      </c>
      <c r="G10" s="12">
        <v>3</v>
      </c>
      <c r="H10" s="11">
        <v>0.42857142857142855</v>
      </c>
      <c r="I10" s="3">
        <v>372000</v>
      </c>
      <c r="J10" s="3">
        <v>173166</v>
      </c>
    </row>
    <row r="11" spans="1:53" s="15" customFormat="1" x14ac:dyDescent="0.3">
      <c r="A11"/>
      <c r="B11" t="s">
        <v>9</v>
      </c>
      <c r="C11" t="s">
        <v>37</v>
      </c>
      <c r="D11" s="1">
        <v>43885</v>
      </c>
      <c r="E11" s="1">
        <v>43896</v>
      </c>
      <c r="F11" s="7">
        <v>10</v>
      </c>
      <c r="G11" s="12">
        <v>2</v>
      </c>
      <c r="H11" s="11">
        <v>0.2</v>
      </c>
      <c r="I11" s="3">
        <v>50000</v>
      </c>
      <c r="J11" s="3">
        <v>8400</v>
      </c>
    </row>
    <row r="12" spans="1:53" s="15" customFormat="1" x14ac:dyDescent="0.3">
      <c r="A12"/>
      <c r="B12" t="s">
        <v>10</v>
      </c>
      <c r="C12" t="s">
        <v>36</v>
      </c>
      <c r="D12" s="1">
        <v>43885</v>
      </c>
      <c r="E12" s="1">
        <v>43896</v>
      </c>
      <c r="F12" s="7">
        <v>10</v>
      </c>
      <c r="G12" s="12">
        <v>3</v>
      </c>
      <c r="H12" s="11">
        <v>0.3</v>
      </c>
      <c r="I12" s="3">
        <v>807000</v>
      </c>
      <c r="J12" s="3">
        <v>262679</v>
      </c>
    </row>
    <row r="13" spans="1:53" s="15" customFormat="1" x14ac:dyDescent="0.3">
      <c r="A13"/>
      <c r="B13" t="s">
        <v>11</v>
      </c>
      <c r="C13" t="s">
        <v>21</v>
      </c>
      <c r="D13" s="1">
        <v>43885</v>
      </c>
      <c r="E13" s="1">
        <v>43887</v>
      </c>
      <c r="F13" s="7">
        <v>3</v>
      </c>
      <c r="G13" s="12">
        <v>0</v>
      </c>
      <c r="H13" s="11">
        <v>0</v>
      </c>
      <c r="I13" s="3">
        <v>691000</v>
      </c>
      <c r="J13" s="3">
        <v>0</v>
      </c>
    </row>
    <row r="14" spans="1:53" s="15" customFormat="1" x14ac:dyDescent="0.3">
      <c r="A14" t="s">
        <v>18</v>
      </c>
      <c r="B14" t="s">
        <v>4</v>
      </c>
      <c r="C14" t="s">
        <v>35</v>
      </c>
      <c r="D14" s="1">
        <v>43892</v>
      </c>
      <c r="E14" s="1">
        <v>43902</v>
      </c>
      <c r="F14" s="7">
        <v>9</v>
      </c>
      <c r="G14" s="12">
        <v>8</v>
      </c>
      <c r="H14" s="11">
        <v>0.88888888888888884</v>
      </c>
      <c r="I14" s="3">
        <v>787000</v>
      </c>
      <c r="J14" s="3">
        <v>727188</v>
      </c>
    </row>
    <row r="15" spans="1:53" s="15" customFormat="1" x14ac:dyDescent="0.3">
      <c r="A15"/>
      <c r="B15" t="s">
        <v>5</v>
      </c>
      <c r="C15" t="s">
        <v>20</v>
      </c>
      <c r="D15" s="1">
        <v>43892</v>
      </c>
      <c r="E15" s="1">
        <v>43903</v>
      </c>
      <c r="F15" s="7">
        <v>10</v>
      </c>
      <c r="G15" s="12">
        <v>2</v>
      </c>
      <c r="H15" s="11">
        <v>0.2</v>
      </c>
      <c r="I15" s="3">
        <v>228000</v>
      </c>
      <c r="J15" s="3">
        <v>47880</v>
      </c>
      <c r="K15"/>
      <c r="L15"/>
      <c r="M15"/>
      <c r="N15"/>
      <c r="O15"/>
      <c r="R15"/>
      <c r="S15"/>
      <c r="T15"/>
      <c r="U15"/>
      <c r="V15"/>
    </row>
    <row r="16" spans="1:53" s="15" customFormat="1" x14ac:dyDescent="0.3">
      <c r="A16"/>
      <c r="B16" t="s">
        <v>6</v>
      </c>
      <c r="C16" t="s">
        <v>37</v>
      </c>
      <c r="D16" s="1">
        <v>43878</v>
      </c>
      <c r="E16" s="1">
        <v>43881</v>
      </c>
      <c r="F16" s="7">
        <v>4</v>
      </c>
      <c r="G16" s="12">
        <v>0</v>
      </c>
      <c r="H16" s="11">
        <v>0</v>
      </c>
      <c r="I16" s="3">
        <v>147000</v>
      </c>
      <c r="J16" s="3">
        <v>0</v>
      </c>
      <c r="K16"/>
      <c r="L16"/>
      <c r="M16"/>
      <c r="N16"/>
      <c r="O16"/>
      <c r="R16"/>
      <c r="S16"/>
      <c r="T16"/>
      <c r="U16"/>
      <c r="V16"/>
    </row>
    <row r="17" spans="1:22" s="15" customFormat="1" x14ac:dyDescent="0.3">
      <c r="A17"/>
      <c r="B17" t="s">
        <v>7</v>
      </c>
      <c r="C17" t="s">
        <v>36</v>
      </c>
      <c r="D17" s="1">
        <v>43880</v>
      </c>
      <c r="E17" s="1">
        <v>43889</v>
      </c>
      <c r="F17" s="7">
        <v>8</v>
      </c>
      <c r="G17" s="12">
        <v>5</v>
      </c>
      <c r="H17" s="11">
        <v>0.625</v>
      </c>
      <c r="I17" s="3">
        <v>338000</v>
      </c>
      <c r="J17" s="3">
        <v>205123</v>
      </c>
      <c r="K17"/>
      <c r="L17"/>
      <c r="M17"/>
      <c r="N17"/>
      <c r="O17"/>
      <c r="R17"/>
      <c r="S17"/>
      <c r="T17"/>
      <c r="U17"/>
      <c r="V17"/>
    </row>
    <row r="18" spans="1:22" s="15" customFormat="1" x14ac:dyDescent="0.3">
      <c r="A18"/>
      <c r="B18" t="s">
        <v>8</v>
      </c>
      <c r="C18" t="s">
        <v>21</v>
      </c>
      <c r="D18" s="1">
        <v>43885</v>
      </c>
      <c r="E18" s="1">
        <v>43896</v>
      </c>
      <c r="F18" s="7">
        <v>10</v>
      </c>
      <c r="G18" s="12">
        <v>3</v>
      </c>
      <c r="H18" s="11">
        <v>0.3</v>
      </c>
      <c r="I18" s="3">
        <v>857000</v>
      </c>
      <c r="J18" s="3">
        <v>305949</v>
      </c>
      <c r="K18"/>
      <c r="L18"/>
      <c r="M18"/>
      <c r="N18"/>
      <c r="O18"/>
      <c r="R18"/>
      <c r="S18"/>
      <c r="T18"/>
      <c r="U18"/>
      <c r="V18"/>
    </row>
    <row r="19" spans="1:22" s="15" customFormat="1" x14ac:dyDescent="0.3">
      <c r="A19"/>
      <c r="B19" t="s">
        <v>9</v>
      </c>
      <c r="C19" t="s">
        <v>35</v>
      </c>
      <c r="D19" s="1">
        <v>43886</v>
      </c>
      <c r="E19" s="1">
        <v>43893</v>
      </c>
      <c r="F19" s="7">
        <v>6</v>
      </c>
      <c r="G19" s="12">
        <v>3</v>
      </c>
      <c r="H19" s="11">
        <v>0.5</v>
      </c>
      <c r="I19" s="3">
        <v>602000</v>
      </c>
      <c r="J19" s="3">
        <v>322371</v>
      </c>
      <c r="K19"/>
      <c r="L19"/>
      <c r="M19"/>
      <c r="N19"/>
      <c r="O19"/>
      <c r="R19"/>
      <c r="S19"/>
      <c r="T19"/>
      <c r="U19"/>
      <c r="V19"/>
    </row>
    <row r="20" spans="1:22" s="15" customFormat="1" x14ac:dyDescent="0.3">
      <c r="A20"/>
      <c r="B20" t="s">
        <v>10</v>
      </c>
      <c r="C20" t="s">
        <v>20</v>
      </c>
      <c r="D20" s="1">
        <v>43886</v>
      </c>
      <c r="E20" s="1">
        <v>43889</v>
      </c>
      <c r="F20" s="7">
        <v>4</v>
      </c>
      <c r="G20" s="12">
        <v>2</v>
      </c>
      <c r="H20" s="11">
        <v>0.5</v>
      </c>
      <c r="I20" s="3">
        <v>990000</v>
      </c>
      <c r="J20" s="3">
        <v>451440</v>
      </c>
      <c r="L20"/>
      <c r="M20"/>
      <c r="N20"/>
      <c r="O20"/>
      <c r="R20"/>
      <c r="S20"/>
      <c r="T20"/>
      <c r="U20"/>
      <c r="V20"/>
    </row>
    <row r="21" spans="1:22" s="15" customFormat="1" x14ac:dyDescent="0.3">
      <c r="A21" t="s">
        <v>15</v>
      </c>
      <c r="B21" t="s">
        <v>4</v>
      </c>
      <c r="C21" t="s">
        <v>35</v>
      </c>
      <c r="D21" s="1">
        <v>43878</v>
      </c>
      <c r="E21" s="1">
        <v>43882</v>
      </c>
      <c r="F21" s="7">
        <v>5</v>
      </c>
      <c r="G21" s="12">
        <v>2</v>
      </c>
      <c r="H21" s="11">
        <v>0.4</v>
      </c>
      <c r="I21" s="3">
        <v>218000</v>
      </c>
      <c r="J21" s="3">
        <v>97337</v>
      </c>
      <c r="R21"/>
      <c r="S21"/>
      <c r="T21"/>
      <c r="U21"/>
      <c r="V21"/>
    </row>
    <row r="22" spans="1:22" s="15" customFormat="1" x14ac:dyDescent="0.3">
      <c r="A22"/>
      <c r="B22" t="s">
        <v>5</v>
      </c>
      <c r="C22" t="s">
        <v>20</v>
      </c>
      <c r="D22" s="1">
        <v>43878</v>
      </c>
      <c r="E22" s="1">
        <v>43885</v>
      </c>
      <c r="F22" s="7">
        <v>6</v>
      </c>
      <c r="G22" s="12">
        <v>3</v>
      </c>
      <c r="H22" s="11">
        <v>0.5</v>
      </c>
      <c r="I22" s="3">
        <v>393000</v>
      </c>
      <c r="J22" s="3">
        <v>177440</v>
      </c>
      <c r="R22"/>
      <c r="S22"/>
      <c r="T22"/>
      <c r="U22"/>
      <c r="V22"/>
    </row>
    <row r="23" spans="1:22" s="15" customFormat="1" x14ac:dyDescent="0.3">
      <c r="A23"/>
      <c r="B23" t="s">
        <v>6</v>
      </c>
      <c r="C23" t="s">
        <v>37</v>
      </c>
      <c r="D23" s="1">
        <v>43879</v>
      </c>
      <c r="E23" s="1">
        <v>43892</v>
      </c>
      <c r="F23" s="7">
        <v>10</v>
      </c>
      <c r="G23" s="12">
        <v>4</v>
      </c>
      <c r="H23" s="11">
        <v>0.4</v>
      </c>
      <c r="I23" s="3">
        <v>86000</v>
      </c>
      <c r="J23" s="3">
        <v>31046</v>
      </c>
    </row>
    <row r="24" spans="1:22" s="15" customFormat="1" x14ac:dyDescent="0.3">
      <c r="A24"/>
      <c r="B24" t="s">
        <v>7</v>
      </c>
      <c r="C24" t="s">
        <v>36</v>
      </c>
      <c r="D24" s="1">
        <v>43882</v>
      </c>
      <c r="E24" s="1">
        <v>43894</v>
      </c>
      <c r="F24" s="7">
        <v>9</v>
      </c>
      <c r="G24" s="12">
        <v>3</v>
      </c>
      <c r="H24" s="11">
        <v>0.33333333333333331</v>
      </c>
      <c r="I24" s="3">
        <v>732000</v>
      </c>
      <c r="J24" s="3">
        <v>261324</v>
      </c>
    </row>
    <row r="25" spans="1:22" s="15" customFormat="1" x14ac:dyDescent="0.3">
      <c r="A25"/>
      <c r="B25" t="s">
        <v>8</v>
      </c>
      <c r="C25" t="s">
        <v>21</v>
      </c>
      <c r="D25" s="1">
        <v>43878</v>
      </c>
      <c r="E25" s="1">
        <v>43881</v>
      </c>
      <c r="F25" s="7">
        <v>4</v>
      </c>
      <c r="G25" s="12">
        <v>1</v>
      </c>
      <c r="H25" s="14">
        <v>0.25</v>
      </c>
      <c r="I25" s="3">
        <v>492000</v>
      </c>
      <c r="J25" s="3">
        <v>116850</v>
      </c>
    </row>
    <row r="26" spans="1:22" s="15" customFormat="1" x14ac:dyDescent="0.3">
      <c r="A26"/>
      <c r="B26" t="s">
        <v>9</v>
      </c>
      <c r="C26" t="s">
        <v>35</v>
      </c>
      <c r="D26" s="1">
        <v>43881</v>
      </c>
      <c r="E26" s="1">
        <v>43888</v>
      </c>
      <c r="F26" s="7">
        <v>6</v>
      </c>
      <c r="G26" s="12">
        <v>0</v>
      </c>
      <c r="H26" s="11">
        <v>0</v>
      </c>
      <c r="I26" s="3">
        <v>188000</v>
      </c>
      <c r="J26" s="3">
        <v>0</v>
      </c>
    </row>
    <row r="27" spans="1:22" s="15" customFormat="1" x14ac:dyDescent="0.3">
      <c r="A27"/>
      <c r="B27" t="s">
        <v>10</v>
      </c>
      <c r="C27" t="s">
        <v>20</v>
      </c>
      <c r="D27" s="1">
        <v>43881</v>
      </c>
      <c r="E27" s="1">
        <v>43889</v>
      </c>
      <c r="F27" s="7">
        <v>7</v>
      </c>
      <c r="G27" s="12">
        <v>3</v>
      </c>
      <c r="H27" s="11">
        <v>0.42857142857142855</v>
      </c>
      <c r="I27" s="3">
        <v>180000</v>
      </c>
      <c r="J27" s="3">
        <v>79380</v>
      </c>
    </row>
    <row r="28" spans="1:22" s="15" customFormat="1" x14ac:dyDescent="0.3">
      <c r="A28"/>
      <c r="B28" t="s">
        <v>11</v>
      </c>
      <c r="C28" t="s">
        <v>37</v>
      </c>
      <c r="D28" s="1">
        <v>43885</v>
      </c>
      <c r="E28" s="1">
        <v>43889</v>
      </c>
      <c r="F28" s="7">
        <v>5</v>
      </c>
      <c r="G28" s="12">
        <v>2</v>
      </c>
      <c r="H28" s="11">
        <v>0.4</v>
      </c>
      <c r="I28" s="3">
        <v>582000</v>
      </c>
      <c r="J28" s="3">
        <v>195231</v>
      </c>
    </row>
    <row r="29" spans="1:22" s="15" customFormat="1" x14ac:dyDescent="0.3">
      <c r="A29"/>
      <c r="B29" t="s">
        <v>12</v>
      </c>
      <c r="C29" t="s">
        <v>36</v>
      </c>
      <c r="D29" s="1">
        <v>43885</v>
      </c>
      <c r="E29" s="1">
        <v>43895</v>
      </c>
      <c r="F29" s="7">
        <v>9</v>
      </c>
      <c r="G29" s="12">
        <v>1</v>
      </c>
      <c r="H29" s="11">
        <v>0.1111111111111111</v>
      </c>
      <c r="I29" s="3">
        <v>562000</v>
      </c>
      <c r="J29" s="3">
        <v>74746</v>
      </c>
    </row>
    <row r="30" spans="1:22" s="15" customFormat="1" x14ac:dyDescent="0.3">
      <c r="A30"/>
      <c r="B30" t="s">
        <v>53</v>
      </c>
      <c r="C30" t="s">
        <v>21</v>
      </c>
      <c r="D30" s="1">
        <v>43885</v>
      </c>
      <c r="E30" s="1">
        <v>43892</v>
      </c>
      <c r="F30" s="7">
        <v>6</v>
      </c>
      <c r="G30" s="12">
        <v>3</v>
      </c>
      <c r="H30" s="11">
        <v>0.5</v>
      </c>
      <c r="I30" s="3">
        <v>416000</v>
      </c>
      <c r="J30" s="3">
        <v>175015</v>
      </c>
    </row>
    <row r="31" spans="1:22" s="15" customFormat="1" x14ac:dyDescent="0.3">
      <c r="A31" t="s">
        <v>16</v>
      </c>
      <c r="B31" t="s">
        <v>4</v>
      </c>
      <c r="C31" t="s">
        <v>35</v>
      </c>
      <c r="D31" s="1">
        <v>43879</v>
      </c>
      <c r="E31" s="1">
        <v>43887</v>
      </c>
      <c r="F31" s="7">
        <v>7</v>
      </c>
      <c r="G31" s="12">
        <v>7</v>
      </c>
      <c r="H31" s="11">
        <v>1</v>
      </c>
      <c r="I31" s="3">
        <v>293000</v>
      </c>
      <c r="J31" s="3">
        <v>273001</v>
      </c>
    </row>
    <row r="32" spans="1:22" s="15" customFormat="1" x14ac:dyDescent="0.3">
      <c r="A32"/>
      <c r="B32" t="s">
        <v>5</v>
      </c>
      <c r="C32" t="s">
        <v>20</v>
      </c>
      <c r="D32" s="1">
        <v>43878</v>
      </c>
      <c r="E32" s="1">
        <v>43888</v>
      </c>
      <c r="F32" s="7">
        <v>9</v>
      </c>
      <c r="G32" s="12">
        <v>4</v>
      </c>
      <c r="H32" s="11">
        <v>0.44444444444444442</v>
      </c>
      <c r="I32" s="3">
        <v>224000</v>
      </c>
      <c r="J32" s="3">
        <v>57910</v>
      </c>
    </row>
    <row r="33" spans="1:10" s="15" customFormat="1" x14ac:dyDescent="0.3">
      <c r="A33"/>
      <c r="B33" t="s">
        <v>6</v>
      </c>
      <c r="C33" t="s">
        <v>37</v>
      </c>
      <c r="D33" s="1">
        <v>43879</v>
      </c>
      <c r="E33" s="1">
        <v>43888</v>
      </c>
      <c r="F33" s="7">
        <v>8</v>
      </c>
      <c r="G33" s="12">
        <v>0</v>
      </c>
      <c r="H33" s="11">
        <v>0</v>
      </c>
      <c r="I33" s="3">
        <v>978000</v>
      </c>
      <c r="J33" s="3">
        <v>0</v>
      </c>
    </row>
    <row r="34" spans="1:10" s="15" customFormat="1" x14ac:dyDescent="0.3">
      <c r="A34"/>
      <c r="B34" t="s">
        <v>7</v>
      </c>
      <c r="C34" t="s">
        <v>36</v>
      </c>
      <c r="D34" s="1">
        <v>43881</v>
      </c>
      <c r="E34" s="1">
        <v>43889</v>
      </c>
      <c r="F34" s="7">
        <v>7</v>
      </c>
      <c r="G34" s="12">
        <v>3</v>
      </c>
      <c r="H34" s="11">
        <v>0.42857142857142855</v>
      </c>
      <c r="I34" s="3">
        <v>932000</v>
      </c>
      <c r="J34" s="3">
        <v>379157</v>
      </c>
    </row>
    <row r="35" spans="1:10" s="15" customFormat="1" x14ac:dyDescent="0.3">
      <c r="A35"/>
      <c r="B35" t="s">
        <v>8</v>
      </c>
      <c r="C35" t="s">
        <v>21</v>
      </c>
      <c r="D35" s="1">
        <v>43882</v>
      </c>
      <c r="E35" s="1">
        <v>43887</v>
      </c>
      <c r="F35" s="7">
        <v>4</v>
      </c>
      <c r="G35" s="12">
        <v>1</v>
      </c>
      <c r="H35" s="11">
        <v>0.25</v>
      </c>
      <c r="I35" s="3">
        <v>854000</v>
      </c>
      <c r="J35" s="3">
        <v>322812</v>
      </c>
    </row>
    <row r="36" spans="1:10" s="15" customFormat="1" x14ac:dyDescent="0.3">
      <c r="A36"/>
      <c r="B36" t="s">
        <v>9</v>
      </c>
      <c r="C36" t="s">
        <v>35</v>
      </c>
      <c r="D36" s="1">
        <v>43882</v>
      </c>
      <c r="E36" s="1">
        <v>43889</v>
      </c>
      <c r="F36" s="7">
        <v>6</v>
      </c>
      <c r="G36" s="12">
        <v>3</v>
      </c>
      <c r="H36" s="11">
        <v>0.5</v>
      </c>
      <c r="I36" s="3">
        <v>81000</v>
      </c>
      <c r="J36" s="3">
        <v>38461</v>
      </c>
    </row>
    <row r="37" spans="1:10" s="15" customFormat="1" x14ac:dyDescent="0.3">
      <c r="A37"/>
      <c r="B37" t="s">
        <v>10</v>
      </c>
      <c r="C37" t="s">
        <v>20</v>
      </c>
      <c r="D37" s="1">
        <v>43885</v>
      </c>
      <c r="E37" s="1">
        <v>43892</v>
      </c>
      <c r="F37" s="7">
        <v>6</v>
      </c>
      <c r="G37" s="12">
        <v>5</v>
      </c>
      <c r="H37" s="11">
        <v>0.83333333333333337</v>
      </c>
      <c r="I37" s="3">
        <v>169000</v>
      </c>
      <c r="J37" s="3">
        <v>136468</v>
      </c>
    </row>
    <row r="38" spans="1:10" s="15" customFormat="1" x14ac:dyDescent="0.3">
      <c r="A38"/>
      <c r="B38" t="s">
        <v>11</v>
      </c>
      <c r="C38" t="s">
        <v>37</v>
      </c>
      <c r="D38" s="1">
        <v>43886</v>
      </c>
      <c r="E38" s="1">
        <v>43889</v>
      </c>
      <c r="F38" s="7">
        <v>4</v>
      </c>
      <c r="G38" s="12">
        <v>1</v>
      </c>
      <c r="H38" s="11">
        <v>0.25</v>
      </c>
      <c r="I38" s="3">
        <v>61000</v>
      </c>
      <c r="J38" s="3">
        <v>12078</v>
      </c>
    </row>
    <row r="39" spans="1:10" s="15" customFormat="1" x14ac:dyDescent="0.3">
      <c r="A39"/>
      <c r="B39" t="s">
        <v>12</v>
      </c>
      <c r="C39" t="s">
        <v>36</v>
      </c>
      <c r="D39" s="1">
        <v>43888</v>
      </c>
      <c r="E39" s="1">
        <v>43896</v>
      </c>
      <c r="F39" s="7">
        <v>7</v>
      </c>
      <c r="G39" s="12">
        <v>3</v>
      </c>
      <c r="H39" s="11">
        <v>0.42857142857142855</v>
      </c>
      <c r="I39" s="3">
        <v>645000</v>
      </c>
      <c r="J39" s="3">
        <v>273048</v>
      </c>
    </row>
    <row r="40" spans="1:10" s="15" customFormat="1" x14ac:dyDescent="0.3">
      <c r="A40"/>
      <c r="B40" t="s">
        <v>53</v>
      </c>
      <c r="C40" t="s">
        <v>21</v>
      </c>
      <c r="D40" s="1">
        <v>43878</v>
      </c>
      <c r="E40" s="1">
        <v>43880</v>
      </c>
      <c r="F40" s="7">
        <v>3</v>
      </c>
      <c r="G40" s="12">
        <v>3</v>
      </c>
      <c r="H40" s="11">
        <v>1</v>
      </c>
      <c r="I40" s="3">
        <v>68000</v>
      </c>
      <c r="J40" s="3">
        <v>64987</v>
      </c>
    </row>
    <row r="41" spans="1:10" s="15" customFormat="1" x14ac:dyDescent="0.3">
      <c r="A41" t="s">
        <v>17</v>
      </c>
      <c r="B41" t="s">
        <v>4</v>
      </c>
      <c r="C41" t="s">
        <v>35</v>
      </c>
      <c r="D41" s="1">
        <v>43878</v>
      </c>
      <c r="E41" s="1">
        <v>43889</v>
      </c>
      <c r="F41" s="7">
        <v>10</v>
      </c>
      <c r="G41" s="12">
        <v>5</v>
      </c>
      <c r="H41" s="11">
        <v>0.5</v>
      </c>
      <c r="I41" s="3">
        <v>839000</v>
      </c>
      <c r="J41" s="3">
        <v>406974</v>
      </c>
    </row>
    <row r="42" spans="1:10" s="15" customFormat="1" x14ac:dyDescent="0.3">
      <c r="A42"/>
      <c r="B42" t="s">
        <v>5</v>
      </c>
      <c r="C42" t="s">
        <v>20</v>
      </c>
      <c r="D42" s="1">
        <v>43882</v>
      </c>
      <c r="E42" s="1">
        <v>43888</v>
      </c>
      <c r="F42" s="7">
        <v>5</v>
      </c>
      <c r="G42" s="12">
        <v>4</v>
      </c>
      <c r="H42" s="11">
        <v>0.8</v>
      </c>
      <c r="I42" s="3">
        <v>729000</v>
      </c>
      <c r="J42" s="3">
        <v>487139</v>
      </c>
    </row>
    <row r="43" spans="1:10" s="15" customFormat="1" x14ac:dyDescent="0.3">
      <c r="A43"/>
      <c r="B43" t="s">
        <v>6</v>
      </c>
      <c r="C43" t="s">
        <v>37</v>
      </c>
      <c r="D43" s="1">
        <v>43885</v>
      </c>
      <c r="E43" s="1">
        <v>43893</v>
      </c>
      <c r="F43" s="7">
        <v>7</v>
      </c>
      <c r="G43" s="12">
        <v>3</v>
      </c>
      <c r="H43" s="11">
        <v>0.42857142857142855</v>
      </c>
      <c r="I43" s="3">
        <v>826000</v>
      </c>
      <c r="J43" s="3">
        <v>298186</v>
      </c>
    </row>
    <row r="44" spans="1:10" s="15" customFormat="1" x14ac:dyDescent="0.3">
      <c r="A44"/>
      <c r="B44" t="s">
        <v>7</v>
      </c>
      <c r="C44" t="s">
        <v>36</v>
      </c>
      <c r="D44" s="1">
        <v>43887</v>
      </c>
      <c r="E44" s="1">
        <v>43895</v>
      </c>
      <c r="F44" s="7">
        <v>7</v>
      </c>
      <c r="G44" s="12">
        <v>2</v>
      </c>
      <c r="H44" s="11">
        <v>0.2857142857142857</v>
      </c>
      <c r="I44" s="3">
        <v>895000</v>
      </c>
      <c r="J44" s="3">
        <v>280583</v>
      </c>
    </row>
    <row r="45" spans="1:10" s="15" customFormat="1" x14ac:dyDescent="0.3">
      <c r="A45"/>
      <c r="B45" t="s">
        <v>8</v>
      </c>
      <c r="C45" t="s">
        <v>21</v>
      </c>
      <c r="D45" s="1">
        <v>43889</v>
      </c>
      <c r="E45" s="1">
        <v>43893</v>
      </c>
      <c r="F45" s="7">
        <v>3</v>
      </c>
      <c r="G45" s="12">
        <v>2</v>
      </c>
      <c r="H45" s="11">
        <v>0.66666666666666663</v>
      </c>
      <c r="I45" s="3">
        <v>341000</v>
      </c>
      <c r="J45" s="3">
        <v>129785</v>
      </c>
    </row>
    <row r="46" spans="1:10" s="15" customFormat="1" x14ac:dyDescent="0.3">
      <c r="A46" s="13" t="s">
        <v>26</v>
      </c>
      <c r="B46" s="13"/>
      <c r="C46" s="13"/>
      <c r="D46" s="13"/>
      <c r="E46" s="13"/>
      <c r="F46" s="13"/>
      <c r="G46" s="13"/>
      <c r="H46" s="13"/>
      <c r="I46" s="3">
        <v>19695000</v>
      </c>
      <c r="J46" s="3">
        <v>8340291</v>
      </c>
    </row>
    <row r="47" spans="1:10" s="15" customFormat="1" x14ac:dyDescent="0.3">
      <c r="D47" s="16"/>
      <c r="E47" s="17"/>
      <c r="F47" s="16"/>
      <c r="G47" s="17"/>
      <c r="H47" s="21"/>
      <c r="I47" s="18"/>
      <c r="J47" s="18"/>
    </row>
    <row r="48" spans="1:10" s="15" customFormat="1" x14ac:dyDescent="0.3">
      <c r="D48" s="16"/>
      <c r="E48" s="17"/>
      <c r="F48" s="16"/>
      <c r="G48" s="17"/>
      <c r="H48" s="21"/>
      <c r="I48" s="18"/>
      <c r="J48" s="18"/>
    </row>
    <row r="49" spans="4:10" s="15" customFormat="1" x14ac:dyDescent="0.3">
      <c r="D49" s="16"/>
      <c r="E49" s="17"/>
      <c r="F49" s="16"/>
      <c r="G49" s="17"/>
      <c r="H49" s="21"/>
      <c r="I49" s="18"/>
      <c r="J49" s="18"/>
    </row>
    <row r="50" spans="4:10" s="15" customFormat="1" x14ac:dyDescent="0.3">
      <c r="D50" s="16"/>
      <c r="E50" s="17"/>
      <c r="F50" s="16"/>
      <c r="G50" s="17"/>
      <c r="H50" s="21"/>
      <c r="I50" s="18"/>
      <c r="J50" s="18"/>
    </row>
    <row r="51" spans="4:10" s="15" customFormat="1" x14ac:dyDescent="0.3">
      <c r="D51" s="16"/>
      <c r="E51" s="17"/>
      <c r="F51" s="16"/>
      <c r="G51" s="17"/>
      <c r="H51" s="21"/>
      <c r="I51" s="18"/>
      <c r="J51" s="18"/>
    </row>
    <row r="52" spans="4:10" s="15" customFormat="1" x14ac:dyDescent="0.3">
      <c r="D52" s="16"/>
      <c r="E52" s="17"/>
      <c r="F52" s="16"/>
      <c r="G52" s="17"/>
      <c r="H52" s="21"/>
      <c r="I52" s="18"/>
      <c r="J52" s="18"/>
    </row>
    <row r="53" spans="4:10" s="15" customFormat="1" x14ac:dyDescent="0.3">
      <c r="D53" s="16"/>
      <c r="E53" s="17"/>
      <c r="F53" s="16"/>
      <c r="G53" s="17"/>
      <c r="H53" s="21"/>
      <c r="I53" s="18"/>
      <c r="J53" s="18"/>
    </row>
    <row r="54" spans="4:10" s="15" customFormat="1" x14ac:dyDescent="0.3">
      <c r="D54" s="16"/>
      <c r="E54" s="17"/>
      <c r="F54" s="16"/>
      <c r="G54" s="17"/>
      <c r="H54" s="21"/>
      <c r="I54" s="18"/>
      <c r="J54" s="18"/>
    </row>
    <row r="55" spans="4:10" s="15" customFormat="1" x14ac:dyDescent="0.3">
      <c r="D55" s="16"/>
      <c r="E55" s="17"/>
      <c r="F55" s="16"/>
      <c r="G55" s="17"/>
      <c r="H55" s="21"/>
      <c r="I55" s="18"/>
      <c r="J55" s="18"/>
    </row>
    <row r="56" spans="4:10" s="15" customFormat="1" x14ac:dyDescent="0.3">
      <c r="D56" s="16"/>
      <c r="E56" s="17"/>
      <c r="F56" s="16"/>
      <c r="G56" s="17"/>
      <c r="H56" s="21"/>
      <c r="I56" s="18"/>
      <c r="J56" s="18"/>
    </row>
    <row r="57" spans="4:10" s="15" customFormat="1" x14ac:dyDescent="0.3">
      <c r="D57" s="16"/>
      <c r="E57" s="17"/>
      <c r="F57" s="16"/>
      <c r="G57" s="17"/>
      <c r="H57" s="21"/>
      <c r="I57" s="18"/>
      <c r="J57" s="18"/>
    </row>
    <row r="58" spans="4:10" s="15" customFormat="1" x14ac:dyDescent="0.3">
      <c r="D58" s="16"/>
      <c r="E58" s="17"/>
      <c r="F58" s="16"/>
      <c r="G58" s="17"/>
      <c r="H58" s="21"/>
      <c r="I58" s="18"/>
      <c r="J58" s="18"/>
    </row>
    <row r="59" spans="4:10" s="15" customFormat="1" x14ac:dyDescent="0.3">
      <c r="D59" s="16"/>
      <c r="E59" s="17"/>
      <c r="F59" s="16"/>
      <c r="G59" s="17"/>
      <c r="H59" s="21"/>
      <c r="I59" s="18"/>
      <c r="J59" s="18"/>
    </row>
    <row r="60" spans="4:10" s="15" customFormat="1" x14ac:dyDescent="0.3">
      <c r="D60" s="16"/>
      <c r="E60" s="17"/>
      <c r="F60" s="16"/>
      <c r="G60" s="17"/>
      <c r="H60" s="21"/>
      <c r="I60" s="18"/>
      <c r="J60" s="18"/>
    </row>
    <row r="61" spans="4:10" s="15" customFormat="1" x14ac:dyDescent="0.3">
      <c r="D61" s="16"/>
      <c r="E61" s="17"/>
      <c r="F61" s="16"/>
      <c r="G61" s="17"/>
      <c r="H61" s="21"/>
      <c r="I61" s="18"/>
      <c r="J61" s="18"/>
    </row>
    <row r="62" spans="4:10" s="15" customFormat="1" x14ac:dyDescent="0.3">
      <c r="D62" s="16"/>
      <c r="E62" s="17"/>
      <c r="F62" s="16"/>
      <c r="G62" s="17"/>
      <c r="H62" s="21"/>
      <c r="I62" s="18"/>
      <c r="J62" s="18"/>
    </row>
    <row r="63" spans="4:10" s="15" customFormat="1" x14ac:dyDescent="0.3">
      <c r="D63" s="16"/>
      <c r="E63" s="17"/>
      <c r="F63" s="16"/>
      <c r="G63" s="17"/>
      <c r="H63" s="21"/>
      <c r="I63" s="18"/>
      <c r="J63" s="18"/>
    </row>
    <row r="64" spans="4:10" s="15" customFormat="1" x14ac:dyDescent="0.3">
      <c r="D64" s="16"/>
      <c r="E64" s="17"/>
      <c r="F64" s="16"/>
      <c r="G64" s="17"/>
      <c r="H64" s="21"/>
      <c r="I64" s="18"/>
      <c r="J64" s="18"/>
    </row>
    <row r="65" spans="4:10" s="15" customFormat="1" x14ac:dyDescent="0.3">
      <c r="D65" s="16"/>
      <c r="E65" s="17"/>
      <c r="F65" s="16"/>
      <c r="G65" s="17"/>
      <c r="H65" s="21"/>
      <c r="I65" s="18"/>
      <c r="J65" s="18"/>
    </row>
    <row r="66" spans="4:10" s="15" customFormat="1" x14ac:dyDescent="0.3">
      <c r="D66" s="16"/>
      <c r="E66" s="17"/>
      <c r="F66" s="16"/>
      <c r="G66" s="17"/>
      <c r="H66" s="21"/>
      <c r="I66" s="18"/>
      <c r="J66" s="18"/>
    </row>
    <row r="67" spans="4:10" s="15" customFormat="1" x14ac:dyDescent="0.3">
      <c r="D67" s="16"/>
      <c r="E67" s="17"/>
      <c r="F67" s="16"/>
      <c r="G67" s="17"/>
      <c r="H67" s="21"/>
      <c r="I67" s="18"/>
      <c r="J67" s="18"/>
    </row>
    <row r="68" spans="4:10" s="15" customFormat="1" x14ac:dyDescent="0.3">
      <c r="D68" s="16"/>
      <c r="E68" s="17"/>
      <c r="F68" s="16"/>
      <c r="G68" s="17"/>
      <c r="H68" s="21"/>
      <c r="I68" s="18"/>
      <c r="J68" s="18"/>
    </row>
    <row r="69" spans="4:10" s="15" customFormat="1" x14ac:dyDescent="0.3">
      <c r="D69" s="16"/>
      <c r="E69" s="17"/>
      <c r="F69" s="16"/>
      <c r="G69" s="17"/>
      <c r="H69" s="21"/>
      <c r="I69" s="18"/>
      <c r="J69" s="18"/>
    </row>
    <row r="70" spans="4:10" s="15" customFormat="1" x14ac:dyDescent="0.3">
      <c r="D70" s="16"/>
      <c r="E70" s="17"/>
      <c r="F70" s="16"/>
      <c r="G70" s="17"/>
      <c r="H70" s="21"/>
      <c r="I70" s="18"/>
      <c r="J70" s="18"/>
    </row>
    <row r="71" spans="4:10" s="15" customFormat="1" x14ac:dyDescent="0.3">
      <c r="D71" s="16"/>
      <c r="E71" s="17"/>
      <c r="F71" s="16"/>
      <c r="G71" s="17"/>
      <c r="H71" s="21"/>
      <c r="I71" s="18"/>
      <c r="J71" s="18"/>
    </row>
    <row r="72" spans="4:10" s="15" customFormat="1" x14ac:dyDescent="0.3">
      <c r="D72" s="16"/>
      <c r="E72" s="17"/>
      <c r="F72" s="16"/>
      <c r="G72" s="17"/>
      <c r="H72" s="21"/>
      <c r="I72" s="18"/>
      <c r="J72" s="18"/>
    </row>
    <row r="73" spans="4:10" s="15" customFormat="1" x14ac:dyDescent="0.3">
      <c r="D73" s="16"/>
      <c r="E73" s="17"/>
      <c r="F73" s="16"/>
      <c r="G73" s="17"/>
      <c r="H73" s="21"/>
      <c r="I73" s="18"/>
      <c r="J73" s="18"/>
    </row>
    <row r="74" spans="4:10" s="15" customFormat="1" x14ac:dyDescent="0.3">
      <c r="D74" s="16"/>
      <c r="E74" s="17"/>
      <c r="F74" s="16"/>
      <c r="G74" s="17"/>
      <c r="H74" s="21"/>
      <c r="I74" s="18"/>
      <c r="J74" s="18"/>
    </row>
    <row r="75" spans="4:10" s="15" customFormat="1" x14ac:dyDescent="0.3">
      <c r="D75" s="16"/>
      <c r="E75" s="17"/>
      <c r="F75" s="16"/>
      <c r="G75" s="17"/>
      <c r="H75" s="21"/>
      <c r="I75" s="18"/>
      <c r="J75" s="18"/>
    </row>
    <row r="76" spans="4:10" s="15" customFormat="1" x14ac:dyDescent="0.3">
      <c r="D76" s="16"/>
      <c r="E76" s="17"/>
      <c r="F76" s="16"/>
      <c r="G76" s="17"/>
      <c r="H76" s="21"/>
      <c r="I76" s="18"/>
      <c r="J76" s="18"/>
    </row>
    <row r="77" spans="4:10" s="15" customFormat="1" x14ac:dyDescent="0.3">
      <c r="D77" s="16"/>
      <c r="E77" s="17"/>
      <c r="F77" s="16"/>
      <c r="G77" s="17"/>
      <c r="H77" s="21"/>
      <c r="I77" s="18"/>
      <c r="J77" s="18"/>
    </row>
    <row r="78" spans="4:10" s="15" customFormat="1" x14ac:dyDescent="0.3">
      <c r="D78" s="16"/>
      <c r="E78" s="17"/>
      <c r="F78" s="16"/>
      <c r="G78" s="17"/>
      <c r="H78" s="21"/>
      <c r="I78" s="18"/>
      <c r="J78" s="18"/>
    </row>
    <row r="79" spans="4:10" s="15" customFormat="1" x14ac:dyDescent="0.3">
      <c r="D79" s="16"/>
      <c r="E79" s="17"/>
      <c r="F79" s="16"/>
      <c r="G79" s="17"/>
      <c r="H79" s="21"/>
      <c r="I79" s="18"/>
      <c r="J79" s="18"/>
    </row>
    <row r="80" spans="4:10" s="15" customFormat="1" x14ac:dyDescent="0.3">
      <c r="D80" s="16"/>
      <c r="E80" s="17"/>
      <c r="F80" s="16"/>
      <c r="G80" s="17"/>
      <c r="H80" s="21"/>
      <c r="I80" s="18"/>
      <c r="J80" s="18"/>
    </row>
    <row r="81" spans="4:10" s="15" customFormat="1" x14ac:dyDescent="0.3">
      <c r="D81" s="16"/>
      <c r="E81" s="17"/>
      <c r="F81" s="16"/>
      <c r="G81" s="17"/>
      <c r="H81" s="21"/>
      <c r="I81" s="18"/>
      <c r="J81" s="18"/>
    </row>
    <row r="82" spans="4:10" s="15" customFormat="1" x14ac:dyDescent="0.3">
      <c r="D82" s="16"/>
      <c r="E82" s="17"/>
      <c r="F82" s="16"/>
      <c r="G82" s="17"/>
      <c r="H82" s="21"/>
      <c r="I82" s="18"/>
      <c r="J82" s="18"/>
    </row>
    <row r="83" spans="4:10" s="15" customFormat="1" x14ac:dyDescent="0.3">
      <c r="D83" s="16"/>
      <c r="E83" s="17"/>
      <c r="F83" s="16"/>
      <c r="G83" s="17"/>
      <c r="H83" s="21"/>
      <c r="I83" s="18"/>
      <c r="J83" s="18"/>
    </row>
    <row r="84" spans="4:10" s="15" customFormat="1" x14ac:dyDescent="0.3">
      <c r="D84" s="16"/>
      <c r="E84" s="17"/>
      <c r="F84" s="16"/>
      <c r="G84" s="17"/>
      <c r="H84" s="21"/>
      <c r="I84" s="18"/>
      <c r="J84" s="18"/>
    </row>
    <row r="85" spans="4:10" s="15" customFormat="1" x14ac:dyDescent="0.3">
      <c r="D85" s="16"/>
      <c r="E85" s="17"/>
      <c r="F85" s="16"/>
      <c r="G85" s="17"/>
      <c r="H85" s="21"/>
      <c r="I85" s="18"/>
      <c r="J85" s="18"/>
    </row>
  </sheetData>
  <conditionalFormatting sqref="K5:AQ5">
    <cfRule type="expression" dxfId="61" priority="7">
      <formula>K$5&lt;&gt;""</formula>
    </cfRule>
  </conditionalFormatting>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60" priority="1" stopIfTrue="1">
      <formula>$A6="Grand Total"</formula>
    </cfRule>
    <cfRule type="expression" dxfId="59" priority="2" stopIfTrue="1">
      <formula>AND(WEEKDAY(K$5,2)&gt;5,$B6&lt;&gt;"")</formula>
    </cfRule>
    <cfRule type="expression" dxfId="58" priority="3">
      <formula>AND(K$5&gt;=$D6,WORKDAY.INTL($D6,$G6,1)-1&gt;=K$5)</formula>
    </cfRule>
    <cfRule type="expression" dxfId="57" priority="5" stopIfTrue="1">
      <formula>AND(K$5&gt;=WORKDAY.INTL($D6,$G6,1),$H6=0,K$5&lt;=$E6)</formula>
    </cfRule>
    <cfRule type="expression" dxfId="56" priority="6">
      <formula>AND(K$5&gt;=WORKDAY.INTL($D6,$G6,1),$H6&lt;&gt;1,K$5&lt;=$E6)</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541020</xdr:colOff>
                    <xdr:row>0</xdr:row>
                    <xdr:rowOff>99060</xdr:rowOff>
                  </from>
                  <to>
                    <xdr:col>9</xdr:col>
                    <xdr:colOff>647700</xdr:colOff>
                    <xdr:row>0</xdr:row>
                    <xdr:rowOff>335280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1"/>
  <sheetViews>
    <sheetView topLeftCell="E1" workbookViewId="0">
      <selection activeCell="I13" sqref="I13"/>
    </sheetView>
  </sheetViews>
  <sheetFormatPr defaultRowHeight="14.4" x14ac:dyDescent="0.3"/>
  <cols>
    <col min="1" max="1" width="13.88671875" bestFit="1" customWidth="1"/>
    <col min="2" max="3" width="10.5546875" customWidth="1"/>
    <col min="4" max="4" width="7.5546875" customWidth="1"/>
    <col min="5" max="5" width="11.109375" bestFit="1" customWidth="1"/>
    <col min="7" max="7" width="59.5546875" bestFit="1" customWidth="1"/>
    <col min="8" max="8" width="5.6640625" customWidth="1"/>
    <col min="9" max="9" width="22.109375" bestFit="1" customWidth="1"/>
    <col min="10" max="10" width="8.33203125" customWidth="1"/>
    <col min="11" max="11" width="2" customWidth="1"/>
    <col min="12" max="12" width="15.5546875" bestFit="1" customWidth="1"/>
    <col min="14" max="14" width="11.5546875" customWidth="1"/>
    <col min="15" max="15" width="8.44140625" customWidth="1"/>
    <col min="16" max="16" width="17" bestFit="1" customWidth="1"/>
  </cols>
  <sheetData>
    <row r="1" spans="1:16" s="10" customFormat="1" ht="21" customHeight="1" x14ac:dyDescent="0.3">
      <c r="A1" s="44" t="s">
        <v>45</v>
      </c>
      <c r="B1" s="39"/>
      <c r="C1" s="39"/>
      <c r="E1" s="44" t="s">
        <v>44</v>
      </c>
      <c r="F1" s="39"/>
      <c r="G1" s="39"/>
      <c r="I1" s="44" t="s">
        <v>46</v>
      </c>
      <c r="J1" s="39"/>
      <c r="K1" s="39"/>
      <c r="L1" s="39"/>
      <c r="M1" s="39"/>
      <c r="N1" s="39"/>
      <c r="P1" s="45" t="s">
        <v>39</v>
      </c>
    </row>
    <row r="2" spans="1:16" x14ac:dyDescent="0.3">
      <c r="B2" t="s">
        <v>29</v>
      </c>
      <c r="C2" t="s">
        <v>28</v>
      </c>
      <c r="E2" s="5" t="s">
        <v>38</v>
      </c>
      <c r="F2" s="17">
        <f>COUNTIF(Dashboard!H6:H51,"="&amp;0)</f>
        <v>4</v>
      </c>
      <c r="G2" s="5" t="str">
        <f ca="1">_xlfn.FORMULATEXT(F2)</f>
        <v>=COUNTIF(Dashboard!H6:H51,"="&amp;0)</v>
      </c>
      <c r="I2" s="4" t="s">
        <v>31</v>
      </c>
      <c r="L2" s="25" t="s">
        <v>50</v>
      </c>
      <c r="M2" s="42" t="s">
        <v>40</v>
      </c>
      <c r="N2" s="43" t="s">
        <v>41</v>
      </c>
      <c r="P2">
        <v>0</v>
      </c>
    </row>
    <row r="3" spans="1:16" x14ac:dyDescent="0.3">
      <c r="A3" t="s">
        <v>51</v>
      </c>
      <c r="B3" s="29">
        <v>8340291</v>
      </c>
      <c r="C3" s="29">
        <v>19695000</v>
      </c>
      <c r="E3" s="5" t="s">
        <v>33</v>
      </c>
      <c r="F3" s="7">
        <f>COUNTIFS(Dashboard!H6:H51,"&lt;&gt;"&amp;0,Dashboard!H6:H51,"&lt;"&amp;1)</f>
        <v>33</v>
      </c>
      <c r="G3" s="5" t="str">
        <f ca="1">_xlfn.FORMULATEXT(F3)</f>
        <v>=COUNTIFS(Dashboard!H6:H51,"&lt;&gt;"&amp;0,Dashboard!H6:H51,"&lt;"&amp;1)</v>
      </c>
      <c r="I3" s="5" t="s">
        <v>43</v>
      </c>
      <c r="J3" s="6">
        <v>112</v>
      </c>
      <c r="K3" s="6"/>
      <c r="L3" t="s">
        <v>49</v>
      </c>
      <c r="M3" s="41">
        <f>J3/$J$4</f>
        <v>0.42105263157894735</v>
      </c>
      <c r="N3" s="2" t="str">
        <f ca="1">_xlfn.FORMULATEXT(M3)</f>
        <v>=J3/$J$4</v>
      </c>
    </row>
    <row r="4" spans="1:16" x14ac:dyDescent="0.3">
      <c r="A4" t="s">
        <v>52</v>
      </c>
      <c r="B4" s="2">
        <f>GETPIVOTDATA("Actual ",$B$2)/GETPIVOTDATA("Budget ",$B$2)</f>
        <v>0.42347250571210965</v>
      </c>
      <c r="C4" s="2">
        <f>1-B4</f>
        <v>0.57652749428789041</v>
      </c>
      <c r="E4" s="13" t="s">
        <v>34</v>
      </c>
      <c r="F4" s="17">
        <f>COUNTIF(Dashboard!H6:H51,"="&amp;1)</f>
        <v>3</v>
      </c>
      <c r="G4" s="5" t="str">
        <f ca="1">_xlfn.FORMULATEXT(F4)</f>
        <v>=COUNTIF(Dashboard!H6:H51,"="&amp;1)</v>
      </c>
      <c r="I4" s="5" t="s">
        <v>48</v>
      </c>
      <c r="J4" s="6">
        <v>266</v>
      </c>
      <c r="K4" s="6"/>
      <c r="L4" t="s">
        <v>47</v>
      </c>
      <c r="M4" s="41">
        <f>1-M3</f>
        <v>0.57894736842105265</v>
      </c>
      <c r="N4" s="2" t="str">
        <f ca="1">_xlfn.FORMULATEXT(M4)</f>
        <v>=1-M3</v>
      </c>
    </row>
    <row r="5" spans="1:16" x14ac:dyDescent="0.3">
      <c r="C5" t="str">
        <f ca="1">_xlfn.FORMULATEXT(C4)</f>
        <v>=1-B4</v>
      </c>
      <c r="D5" s="2"/>
      <c r="E5" s="13" t="s">
        <v>42</v>
      </c>
      <c r="F5" s="38">
        <f>F3+F2</f>
        <v>37</v>
      </c>
      <c r="G5" s="5" t="str">
        <f ca="1">_xlfn.FORMULATEXT(F5)</f>
        <v>=F3+F2</v>
      </c>
      <c r="L5" s="2"/>
      <c r="M5" s="2"/>
      <c r="N5" s="2"/>
    </row>
    <row r="6" spans="1:16" x14ac:dyDescent="0.3">
      <c r="E6" s="13" t="s">
        <v>32</v>
      </c>
      <c r="F6" s="7">
        <f>COUNTA(Dashboard!B6:B50)</f>
        <v>40</v>
      </c>
      <c r="G6" s="5" t="str">
        <f ca="1">_xlfn.FORMULATEXT(F6)</f>
        <v>=COUNTA(Dashboard!B6:B50)</v>
      </c>
    </row>
    <row r="11" spans="1:16" x14ac:dyDescent="0.3">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41"/>
  <sheetViews>
    <sheetView workbookViewId="0">
      <selection activeCell="A42" sqref="A42:J43"/>
    </sheetView>
  </sheetViews>
  <sheetFormatPr defaultRowHeight="14.4" x14ac:dyDescent="0.3"/>
  <cols>
    <col min="1" max="1" width="10" customWidth="1"/>
    <col min="2" max="2" width="11.5546875" customWidth="1"/>
    <col min="3" max="3" width="13.109375" customWidth="1"/>
    <col min="4" max="4" width="12" style="27" bestFit="1" customWidth="1"/>
    <col min="5" max="5" width="11.6640625" customWidth="1"/>
    <col min="6" max="6" width="11.109375" style="1" bestFit="1" customWidth="1"/>
    <col min="7" max="7" width="17.5546875" style="3" bestFit="1" customWidth="1"/>
    <col min="8" max="8" width="11.109375" customWidth="1"/>
    <col min="9" max="10" width="10.33203125" customWidth="1"/>
    <col min="12" max="12" width="23.5546875" bestFit="1" customWidth="1"/>
  </cols>
  <sheetData>
    <row r="1" spans="1:12" x14ac:dyDescent="0.3">
      <c r="A1" t="s">
        <v>0</v>
      </c>
      <c r="B1" t="s">
        <v>1</v>
      </c>
      <c r="C1" t="s">
        <v>23</v>
      </c>
      <c r="D1" s="27" t="s">
        <v>2</v>
      </c>
      <c r="E1" t="s">
        <v>22</v>
      </c>
      <c r="F1" s="1" t="s">
        <v>24</v>
      </c>
      <c r="G1" s="3" t="s">
        <v>25</v>
      </c>
      <c r="H1" t="s">
        <v>3</v>
      </c>
      <c r="I1" t="s">
        <v>13</v>
      </c>
      <c r="J1" t="s">
        <v>14</v>
      </c>
    </row>
    <row r="2" spans="1:12" x14ac:dyDescent="0.3">
      <c r="A2" t="s">
        <v>15</v>
      </c>
      <c r="B2" t="s">
        <v>4</v>
      </c>
      <c r="C2" t="s">
        <v>35</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3">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3">
      <c r="A4" t="s">
        <v>15</v>
      </c>
      <c r="B4" t="s">
        <v>6</v>
      </c>
      <c r="C4" t="s">
        <v>37</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3">
      <c r="A5" t="s">
        <v>15</v>
      </c>
      <c r="B5" t="s">
        <v>7</v>
      </c>
      <c r="C5" t="s">
        <v>36</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3">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3">
      <c r="A7" t="s">
        <v>15</v>
      </c>
      <c r="B7" t="s">
        <v>9</v>
      </c>
      <c r="C7" t="s">
        <v>35</v>
      </c>
      <c r="D7" s="1">
        <v>43881</v>
      </c>
      <c r="E7">
        <v>6</v>
      </c>
      <c r="F7" s="1">
        <f>WORKDAY.INTL(Table1[[#This Row],[Start Date]]-1,Table1[[#This Row],[Duration]],1)</f>
        <v>43888</v>
      </c>
      <c r="G7" s="3">
        <v>0</v>
      </c>
      <c r="H7" s="2">
        <f>Table1[[#This Row],[Days completed]]/Table1[[#This Row],[Duration]]</f>
        <v>0</v>
      </c>
      <c r="I7" s="3">
        <v>188000</v>
      </c>
      <c r="J7" s="3">
        <v>0</v>
      </c>
      <c r="L7" s="2"/>
    </row>
    <row r="8" spans="1:12" x14ac:dyDescent="0.3">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3">
      <c r="A9" t="s">
        <v>15</v>
      </c>
      <c r="B9" t="s">
        <v>11</v>
      </c>
      <c r="C9" t="s">
        <v>37</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3">
      <c r="A10" t="s">
        <v>15</v>
      </c>
      <c r="B10" t="s">
        <v>12</v>
      </c>
      <c r="C10" t="s">
        <v>36</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3">
      <c r="A11" t="s">
        <v>15</v>
      </c>
      <c r="B11" t="s">
        <v>53</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3">
      <c r="A12" t="s">
        <v>16</v>
      </c>
      <c r="B12" t="s">
        <v>4</v>
      </c>
      <c r="C12" t="s">
        <v>35</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3">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3">
      <c r="A14" t="s">
        <v>16</v>
      </c>
      <c r="B14" t="s">
        <v>6</v>
      </c>
      <c r="C14" t="s">
        <v>37</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3">
      <c r="A15" t="s">
        <v>16</v>
      </c>
      <c r="B15" t="s">
        <v>7</v>
      </c>
      <c r="C15" t="s">
        <v>36</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3">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3">
      <c r="A17" t="s">
        <v>16</v>
      </c>
      <c r="B17" t="s">
        <v>9</v>
      </c>
      <c r="C17" t="s">
        <v>35</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3">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3">
      <c r="A19" t="s">
        <v>16</v>
      </c>
      <c r="B19" t="s">
        <v>11</v>
      </c>
      <c r="C19" t="s">
        <v>37</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3">
      <c r="A20" t="s">
        <v>16</v>
      </c>
      <c r="B20" t="s">
        <v>12</v>
      </c>
      <c r="C20" t="s">
        <v>36</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3">
      <c r="A21" t="s">
        <v>16</v>
      </c>
      <c r="B21" t="s">
        <v>53</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3">
      <c r="A22" t="s">
        <v>17</v>
      </c>
      <c r="B22" t="s">
        <v>4</v>
      </c>
      <c r="C22" t="s">
        <v>35</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3">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3">
      <c r="A24" t="s">
        <v>17</v>
      </c>
      <c r="B24" t="s">
        <v>6</v>
      </c>
      <c r="C24" t="s">
        <v>37</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3">
      <c r="A25" t="s">
        <v>17</v>
      </c>
      <c r="B25" t="s">
        <v>7</v>
      </c>
      <c r="C25" t="s">
        <v>36</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3">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3">
      <c r="A27" t="s">
        <v>18</v>
      </c>
      <c r="B27" t="s">
        <v>4</v>
      </c>
      <c r="C27" t="s">
        <v>35</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3">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3">
      <c r="A29" t="s">
        <v>18</v>
      </c>
      <c r="B29" t="s">
        <v>6</v>
      </c>
      <c r="C29" t="s">
        <v>37</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3">
      <c r="A30" t="s">
        <v>18</v>
      </c>
      <c r="B30" t="s">
        <v>7</v>
      </c>
      <c r="C30" t="s">
        <v>36</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3">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3">
      <c r="A32" t="s">
        <v>18</v>
      </c>
      <c r="B32" t="s">
        <v>9</v>
      </c>
      <c r="C32" t="s">
        <v>35</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3">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3">
      <c r="A34" t="s">
        <v>19</v>
      </c>
      <c r="B34" t="s">
        <v>4</v>
      </c>
      <c r="C34" t="s">
        <v>37</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3">
      <c r="A35" t="s">
        <v>19</v>
      </c>
      <c r="B35" t="s">
        <v>5</v>
      </c>
      <c r="C35" t="s">
        <v>36</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3">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3">
      <c r="A37" t="s">
        <v>19</v>
      </c>
      <c r="B37" t="s">
        <v>7</v>
      </c>
      <c r="C37" t="s">
        <v>35</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3">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3">
      <c r="A39" t="s">
        <v>19</v>
      </c>
      <c r="B39" t="s">
        <v>9</v>
      </c>
      <c r="C39" t="s">
        <v>37</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3">
      <c r="A40" t="s">
        <v>19</v>
      </c>
      <c r="B40" t="s">
        <v>10</v>
      </c>
      <c r="C40" t="s">
        <v>36</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3">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Workings</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cp:lastPrinted>2020-03-13T06:15:47Z</cp:lastPrinted>
  <dcterms:created xsi:type="dcterms:W3CDTF">2019-08-20T08:51:45Z</dcterms:created>
  <dcterms:modified xsi:type="dcterms:W3CDTF">2022-07-27T07:31:06Z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