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229FFB56-2EEC-4840-A9B3-46E137AADC61}" xr6:coauthVersionLast="47" xr6:coauthVersionMax="47" xr10:uidLastSave="{00000000-0000-0000-0000-000000000000}"/>
  <bookViews>
    <workbookView xWindow="-120" yWindow="-120" windowWidth="29040" windowHeight="15840" tabRatio="915"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P477" i="93" s="1"/>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T437" i="93" s="1"/>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T436" i="93" s="1"/>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T434" i="93" s="1"/>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T433" i="93" s="1"/>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T432" i="93" s="1"/>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T412" i="93" s="1"/>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T411" i="93" s="1"/>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KQ392" i="93" s="1"/>
  <c r="DL392" i="93"/>
  <c r="DK392" i="93"/>
  <c r="DJ392" i="93"/>
  <c r="DI392" i="93"/>
  <c r="DH392" i="93"/>
  <c r="KL392" i="93" s="1"/>
  <c r="DG392" i="93"/>
  <c r="KK392" i="93" s="1"/>
  <c r="MK392" i="93" s="1"/>
  <c r="DF392" i="93"/>
  <c r="DE392" i="93"/>
  <c r="KI392" i="93" s="1"/>
  <c r="DD392" i="93"/>
  <c r="DC392" i="93"/>
  <c r="DB392" i="93"/>
  <c r="DA392" i="93"/>
  <c r="CZ392" i="93"/>
  <c r="KD392" i="93" s="1"/>
  <c r="CY392" i="93"/>
  <c r="KC392" i="93" s="1"/>
  <c r="MC392" i="93" s="1"/>
  <c r="CX392" i="93"/>
  <c r="KB392" i="93" s="1"/>
  <c r="CW392" i="93"/>
  <c r="KA392" i="93" s="1"/>
  <c r="CV392" i="93"/>
  <c r="CU392" i="93"/>
  <c r="CT392" i="93"/>
  <c r="CS392" i="93"/>
  <c r="CR392" i="93"/>
  <c r="JV392" i="93" s="1"/>
  <c r="CQ392" i="93"/>
  <c r="JU392" i="93" s="1"/>
  <c r="LU392" i="93" s="1"/>
  <c r="CP392" i="93"/>
  <c r="JT392" i="93" s="1"/>
  <c r="CO392" i="93"/>
  <c r="JS392" i="93" s="1"/>
  <c r="LS392" i="93" s="1"/>
  <c r="CN392" i="93"/>
  <c r="CM392" i="93"/>
  <c r="CL392" i="93"/>
  <c r="CK392" i="93"/>
  <c r="JO392" i="93" s="1"/>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KN391" i="93" s="1"/>
  <c r="DI391" i="93"/>
  <c r="KM391" i="93" s="1"/>
  <c r="DH391" i="93"/>
  <c r="KL391" i="93" s="1"/>
  <c r="DG391" i="93"/>
  <c r="DF391" i="93"/>
  <c r="DE391" i="93"/>
  <c r="DD391" i="93"/>
  <c r="DC391" i="93"/>
  <c r="KG391" i="93" s="1"/>
  <c r="DB391" i="93"/>
  <c r="KF391" i="93" s="1"/>
  <c r="DA391" i="93"/>
  <c r="KE391" i="93" s="1"/>
  <c r="CZ391" i="93"/>
  <c r="KD391" i="93" s="1"/>
  <c r="CY391" i="93"/>
  <c r="CX391" i="93"/>
  <c r="CW391" i="93"/>
  <c r="CV391" i="93"/>
  <c r="CU391" i="93"/>
  <c r="JY391" i="93" s="1"/>
  <c r="CT391" i="93"/>
  <c r="JX391" i="93" s="1"/>
  <c r="CS391" i="93"/>
  <c r="JW391" i="93" s="1"/>
  <c r="CR391" i="93"/>
  <c r="JV391" i="93" s="1"/>
  <c r="CQ391" i="93"/>
  <c r="CP391" i="93"/>
  <c r="CO391" i="93"/>
  <c r="CN391" i="93"/>
  <c r="CM391" i="93"/>
  <c r="JQ391" i="93" s="1"/>
  <c r="CL391" i="93"/>
  <c r="JP391" i="93" s="1"/>
  <c r="CK391" i="93"/>
  <c r="JO391" i="93" s="1"/>
  <c r="CJ391" i="93"/>
  <c r="JN391" i="93" s="1"/>
  <c r="CI391" i="93"/>
  <c r="CH391" i="93"/>
  <c r="CG391" i="93"/>
  <c r="CF391" i="93"/>
  <c r="CE391" i="93"/>
  <c r="JI391" i="93" s="1"/>
  <c r="CD391" i="93"/>
  <c r="JH391" i="93" s="1"/>
  <c r="CC391" i="93"/>
  <c r="JG391" i="93" s="1"/>
  <c r="CB391" i="93"/>
  <c r="JF391" i="93" s="1"/>
  <c r="CA391" i="93"/>
  <c r="BZ391" i="93"/>
  <c r="BY391" i="93"/>
  <c r="BX391" i="93"/>
  <c r="BW391" i="93"/>
  <c r="JA391" i="93" s="1"/>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DH390" i="93"/>
  <c r="KL390" i="93" s="1"/>
  <c r="DG390" i="93"/>
  <c r="KK390" i="93" s="1"/>
  <c r="MK390" i="93" s="1"/>
  <c r="DF390" i="93"/>
  <c r="KJ390" i="93" s="1"/>
  <c r="DE390" i="93"/>
  <c r="KI390" i="93" s="1"/>
  <c r="DD390" i="93"/>
  <c r="DC390" i="93"/>
  <c r="DB390" i="93"/>
  <c r="DA390" i="93"/>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KO389" i="93" s="1"/>
  <c r="DJ389" i="93"/>
  <c r="KN389" i="93" s="1"/>
  <c r="DI389" i="93"/>
  <c r="KM389" i="93" s="1"/>
  <c r="DH389" i="93"/>
  <c r="KL389" i="93" s="1"/>
  <c r="DG389" i="93"/>
  <c r="DF389" i="93"/>
  <c r="DE389" i="93"/>
  <c r="DD389" i="93"/>
  <c r="DC389" i="93"/>
  <c r="KG389" i="93" s="1"/>
  <c r="DB389" i="93"/>
  <c r="KF389" i="93" s="1"/>
  <c r="DA389" i="93"/>
  <c r="KE389" i="93" s="1"/>
  <c r="CZ389" i="93"/>
  <c r="KD389" i="93" s="1"/>
  <c r="CY389" i="93"/>
  <c r="CX389" i="93"/>
  <c r="CW389" i="93"/>
  <c r="CV389" i="93"/>
  <c r="CU389" i="93"/>
  <c r="JY389" i="93" s="1"/>
  <c r="CT389" i="93"/>
  <c r="JX389" i="93" s="1"/>
  <c r="CS389" i="93"/>
  <c r="JW389" i="93" s="1"/>
  <c r="CR389" i="93"/>
  <c r="JV389" i="93" s="1"/>
  <c r="CQ389" i="93"/>
  <c r="CP389" i="93"/>
  <c r="JT389" i="93" s="1"/>
  <c r="CO389" i="93"/>
  <c r="CN389" i="93"/>
  <c r="CM389" i="93"/>
  <c r="JQ389" i="93" s="1"/>
  <c r="CL389" i="93"/>
  <c r="JP389" i="93" s="1"/>
  <c r="CK389" i="93"/>
  <c r="JO389" i="93" s="1"/>
  <c r="CJ389" i="93"/>
  <c r="JN389" i="93" s="1"/>
  <c r="CI389" i="93"/>
  <c r="CH389" i="93"/>
  <c r="JL389" i="93" s="1"/>
  <c r="CG389" i="93"/>
  <c r="CF389" i="93"/>
  <c r="CE389" i="93"/>
  <c r="JI389" i="93" s="1"/>
  <c r="CD389" i="93"/>
  <c r="JH389" i="93" s="1"/>
  <c r="CC389" i="93"/>
  <c r="JG389" i="93" s="1"/>
  <c r="CB389" i="93"/>
  <c r="JF389" i="93" s="1"/>
  <c r="CA389" i="93"/>
  <c r="JE389" i="93" s="1"/>
  <c r="LE389" i="93" s="1"/>
  <c r="BZ389" i="93"/>
  <c r="JD389" i="93" s="1"/>
  <c r="BY389" i="93"/>
  <c r="BX389" i="93"/>
  <c r="BW389" i="93"/>
  <c r="JA389" i="93" s="1"/>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KM388" i="93" s="1"/>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KO387" i="93" s="1"/>
  <c r="DJ387" i="93"/>
  <c r="KN387" i="93" s="1"/>
  <c r="DI387" i="93"/>
  <c r="DH387" i="93"/>
  <c r="KL387" i="93" s="1"/>
  <c r="DG387" i="93"/>
  <c r="DF387" i="93"/>
  <c r="KJ387" i="93" s="1"/>
  <c r="DE387" i="93"/>
  <c r="DD387" i="93"/>
  <c r="DC387" i="93"/>
  <c r="KG387" i="93" s="1"/>
  <c r="DB387" i="93"/>
  <c r="KF387" i="93" s="1"/>
  <c r="DA387" i="93"/>
  <c r="KE387" i="93" s="1"/>
  <c r="CZ387" i="93"/>
  <c r="KD387" i="93" s="1"/>
  <c r="CY387" i="93"/>
  <c r="CX387" i="93"/>
  <c r="KB387" i="93" s="1"/>
  <c r="CW387" i="93"/>
  <c r="CV387" i="93"/>
  <c r="CU387" i="93"/>
  <c r="JY387" i="93" s="1"/>
  <c r="CT387" i="93"/>
  <c r="JX387" i="93" s="1"/>
  <c r="CS387" i="93"/>
  <c r="JW387" i="93" s="1"/>
  <c r="CR387" i="93"/>
  <c r="JV387" i="93" s="1"/>
  <c r="CQ387" i="93"/>
  <c r="JU387" i="93" s="1"/>
  <c r="LU387" i="93" s="1"/>
  <c r="CP387" i="93"/>
  <c r="JT387" i="93" s="1"/>
  <c r="CO387" i="93"/>
  <c r="CN387" i="93"/>
  <c r="CM387" i="93"/>
  <c r="JQ387" i="93" s="1"/>
  <c r="CL387" i="93"/>
  <c r="JP387" i="93" s="1"/>
  <c r="CK387" i="93"/>
  <c r="JO387" i="93" s="1"/>
  <c r="CJ387" i="93"/>
  <c r="JN387" i="93" s="1"/>
  <c r="CI387" i="93"/>
  <c r="JM387" i="93" s="1"/>
  <c r="LM387" i="93" s="1"/>
  <c r="CH387" i="93"/>
  <c r="JL387" i="93" s="1"/>
  <c r="CG387" i="93"/>
  <c r="CF387" i="93"/>
  <c r="CE387" i="93"/>
  <c r="JI387" i="93" s="1"/>
  <c r="CD387" i="93"/>
  <c r="JH387" i="93" s="1"/>
  <c r="CC387" i="93"/>
  <c r="JG387" i="93" s="1"/>
  <c r="CB387" i="93"/>
  <c r="JF387" i="93" s="1"/>
  <c r="CA387" i="93"/>
  <c r="JE387" i="93" s="1"/>
  <c r="LE387" i="93" s="1"/>
  <c r="BZ387" i="93"/>
  <c r="JD387" i="93" s="1"/>
  <c r="BY387" i="93"/>
  <c r="BX387" i="93"/>
  <c r="BW387" i="93"/>
  <c r="JA387" i="93" s="1"/>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KO385" i="93" s="1"/>
  <c r="DJ385" i="93"/>
  <c r="KN385" i="93" s="1"/>
  <c r="DI385" i="93"/>
  <c r="KM385" i="93" s="1"/>
  <c r="DH385" i="93"/>
  <c r="KL385" i="93" s="1"/>
  <c r="DG385" i="93"/>
  <c r="KK385" i="93" s="1"/>
  <c r="MK385" i="93" s="1"/>
  <c r="DF385" i="93"/>
  <c r="KJ385" i="93" s="1"/>
  <c r="DE385" i="93"/>
  <c r="DD385" i="93"/>
  <c r="DC385" i="93"/>
  <c r="KG385" i="93" s="1"/>
  <c r="DB385" i="93"/>
  <c r="KF385" i="93" s="1"/>
  <c r="DA385" i="93"/>
  <c r="KE385" i="93" s="1"/>
  <c r="CZ385" i="93"/>
  <c r="KD385" i="93" s="1"/>
  <c r="CY385" i="93"/>
  <c r="KC385" i="93" s="1"/>
  <c r="MC385" i="93" s="1"/>
  <c r="CX385" i="93"/>
  <c r="KB385" i="93" s="1"/>
  <c r="CW385" i="93"/>
  <c r="CV385" i="93"/>
  <c r="CU385" i="93"/>
  <c r="JY385" i="93" s="1"/>
  <c r="CT385" i="93"/>
  <c r="JX385" i="93" s="1"/>
  <c r="CS385" i="93"/>
  <c r="JW385" i="93" s="1"/>
  <c r="CR385" i="93"/>
  <c r="JV385" i="93" s="1"/>
  <c r="CQ385" i="93"/>
  <c r="JU385" i="93" s="1"/>
  <c r="LU385" i="93" s="1"/>
  <c r="CP385" i="93"/>
  <c r="JT385" i="93" s="1"/>
  <c r="CO385" i="93"/>
  <c r="CN385" i="93"/>
  <c r="CM385" i="93"/>
  <c r="JQ385" i="93" s="1"/>
  <c r="CL385" i="93"/>
  <c r="JP385" i="93" s="1"/>
  <c r="CK385" i="93"/>
  <c r="JO385" i="93" s="1"/>
  <c r="CJ385" i="93"/>
  <c r="JN385" i="93" s="1"/>
  <c r="CI385" i="93"/>
  <c r="JM385" i="93" s="1"/>
  <c r="LM385" i="93" s="1"/>
  <c r="CH385" i="93"/>
  <c r="JL385" i="93" s="1"/>
  <c r="CG385" i="93"/>
  <c r="CF385" i="93"/>
  <c r="CE385" i="93"/>
  <c r="JI385" i="93" s="1"/>
  <c r="CD385" i="93"/>
  <c r="JH385" i="93" s="1"/>
  <c r="CC385" i="93"/>
  <c r="JG385" i="93" s="1"/>
  <c r="CB385" i="93"/>
  <c r="JF385" i="93" s="1"/>
  <c r="CA385" i="93"/>
  <c r="JE385" i="93" s="1"/>
  <c r="LE385" i="93" s="1"/>
  <c r="BZ385" i="93"/>
  <c r="JD385" i="93" s="1"/>
  <c r="BY385" i="93"/>
  <c r="BX385" i="93"/>
  <c r="BW385" i="93"/>
  <c r="JA385" i="93" s="1"/>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KM384" i="93" s="1"/>
  <c r="DH384" i="93"/>
  <c r="KL384" i="93" s="1"/>
  <c r="DG384" i="93"/>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KO383" i="93" s="1"/>
  <c r="DJ383" i="93"/>
  <c r="KN383" i="93" s="1"/>
  <c r="DI383" i="93"/>
  <c r="KM383" i="93" s="1"/>
  <c r="DH383" i="93"/>
  <c r="KL383" i="93" s="1"/>
  <c r="DG383" i="93"/>
  <c r="KK383" i="93" s="1"/>
  <c r="MK383" i="93" s="1"/>
  <c r="DF383" i="93"/>
  <c r="KJ383" i="93" s="1"/>
  <c r="DE383" i="93"/>
  <c r="DD383" i="93"/>
  <c r="DC383" i="93"/>
  <c r="KG383" i="93" s="1"/>
  <c r="DB383" i="93"/>
  <c r="KF383" i="93" s="1"/>
  <c r="DA383" i="93"/>
  <c r="KE383" i="93" s="1"/>
  <c r="CZ383" i="93"/>
  <c r="KD383" i="93" s="1"/>
  <c r="CY383" i="93"/>
  <c r="KC383" i="93" s="1"/>
  <c r="MC383" i="93" s="1"/>
  <c r="CX383" i="93"/>
  <c r="KB383" i="93" s="1"/>
  <c r="CW383" i="93"/>
  <c r="CV383" i="93"/>
  <c r="CU383" i="93"/>
  <c r="JY383" i="93" s="1"/>
  <c r="CT383" i="93"/>
  <c r="JX383" i="93" s="1"/>
  <c r="CS383" i="93"/>
  <c r="JW383" i="93" s="1"/>
  <c r="CR383" i="93"/>
  <c r="JV383" i="93" s="1"/>
  <c r="CQ383" i="93"/>
  <c r="JU383" i="93" s="1"/>
  <c r="LU383" i="93" s="1"/>
  <c r="CP383" i="93"/>
  <c r="JT383" i="93" s="1"/>
  <c r="CO383" i="93"/>
  <c r="CN383" i="93"/>
  <c r="CM383" i="93"/>
  <c r="JQ383" i="93" s="1"/>
  <c r="CL383" i="93"/>
  <c r="JP383" i="93" s="1"/>
  <c r="CK383" i="93"/>
  <c r="JO383" i="93" s="1"/>
  <c r="CJ383" i="93"/>
  <c r="JN383" i="93" s="1"/>
  <c r="CI383" i="93"/>
  <c r="JM383" i="93" s="1"/>
  <c r="LM383" i="93" s="1"/>
  <c r="CH383" i="93"/>
  <c r="JL383" i="93" s="1"/>
  <c r="CG383" i="93"/>
  <c r="CF383" i="93"/>
  <c r="CE383" i="93"/>
  <c r="JI383" i="93" s="1"/>
  <c r="CD383" i="93"/>
  <c r="JH383" i="93" s="1"/>
  <c r="CC383" i="93"/>
  <c r="JG383" i="93" s="1"/>
  <c r="CB383" i="93"/>
  <c r="JF383" i="93" s="1"/>
  <c r="CA383" i="93"/>
  <c r="JE383" i="93" s="1"/>
  <c r="LE383" i="93" s="1"/>
  <c r="BZ383" i="93"/>
  <c r="JD383" i="93" s="1"/>
  <c r="BY383" i="93"/>
  <c r="BX383" i="93"/>
  <c r="BW383" i="93"/>
  <c r="JA383" i="93" s="1"/>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KO381" i="93" s="1"/>
  <c r="DJ381" i="93"/>
  <c r="KN381" i="93" s="1"/>
  <c r="DI381" i="93"/>
  <c r="KM381" i="93" s="1"/>
  <c r="DH381" i="93"/>
  <c r="KL381" i="93" s="1"/>
  <c r="DG381" i="93"/>
  <c r="KK381" i="93" s="1"/>
  <c r="DF381" i="93"/>
  <c r="KJ381" i="93" s="1"/>
  <c r="DE381" i="93"/>
  <c r="DD381" i="93"/>
  <c r="DC381" i="93"/>
  <c r="KG381" i="93" s="1"/>
  <c r="DB381" i="93"/>
  <c r="KF381" i="93" s="1"/>
  <c r="DA381" i="93"/>
  <c r="KE381" i="93" s="1"/>
  <c r="CZ381" i="93"/>
  <c r="KD381" i="93" s="1"/>
  <c r="CY381" i="93"/>
  <c r="KC381" i="93" s="1"/>
  <c r="CX381" i="93"/>
  <c r="KB381" i="93" s="1"/>
  <c r="CW381" i="93"/>
  <c r="CV381" i="93"/>
  <c r="CU381" i="93"/>
  <c r="JY381" i="93" s="1"/>
  <c r="CT381" i="93"/>
  <c r="JX381" i="93" s="1"/>
  <c r="CS381" i="93"/>
  <c r="JW381" i="93" s="1"/>
  <c r="CR381" i="93"/>
  <c r="JV381" i="93" s="1"/>
  <c r="CQ381" i="93"/>
  <c r="JU381" i="93" s="1"/>
  <c r="CP381" i="93"/>
  <c r="JT381" i="93" s="1"/>
  <c r="CO381" i="93"/>
  <c r="CN381" i="93"/>
  <c r="CM381" i="93"/>
  <c r="JQ381" i="93" s="1"/>
  <c r="CL381" i="93"/>
  <c r="JP381" i="93" s="1"/>
  <c r="CK381" i="93"/>
  <c r="JO381" i="93" s="1"/>
  <c r="CJ381" i="93"/>
  <c r="JN381" i="93" s="1"/>
  <c r="CI381" i="93"/>
  <c r="JM381" i="93" s="1"/>
  <c r="LM381" i="93" s="1"/>
  <c r="CH381" i="93"/>
  <c r="JL381" i="93" s="1"/>
  <c r="CG381" i="93"/>
  <c r="CF381" i="93"/>
  <c r="CE381" i="93"/>
  <c r="JI381" i="93" s="1"/>
  <c r="CD381" i="93"/>
  <c r="JH381" i="93" s="1"/>
  <c r="CC381" i="93"/>
  <c r="JG381" i="93" s="1"/>
  <c r="CB381" i="93"/>
  <c r="JF381" i="93" s="1"/>
  <c r="CA381" i="93"/>
  <c r="JE381" i="93" s="1"/>
  <c r="BZ381" i="93"/>
  <c r="JD381" i="93" s="1"/>
  <c r="BY381" i="93"/>
  <c r="BX381" i="93"/>
  <c r="BW381" i="93"/>
  <c r="JA381" i="93" s="1"/>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KO379" i="93" s="1"/>
  <c r="DJ379" i="93"/>
  <c r="KN379" i="93" s="1"/>
  <c r="DI379" i="93"/>
  <c r="KM379" i="93" s="1"/>
  <c r="DH379" i="93"/>
  <c r="KL379" i="93" s="1"/>
  <c r="DG379" i="93"/>
  <c r="KK379" i="93" s="1"/>
  <c r="MK379" i="93" s="1"/>
  <c r="DF379" i="93"/>
  <c r="KJ379" i="93" s="1"/>
  <c r="DE379" i="93"/>
  <c r="DD379" i="93"/>
  <c r="DC379" i="93"/>
  <c r="KG379" i="93" s="1"/>
  <c r="DB379" i="93"/>
  <c r="KF379" i="93" s="1"/>
  <c r="DA379" i="93"/>
  <c r="KE379" i="93" s="1"/>
  <c r="CZ379" i="93"/>
  <c r="KD379" i="93" s="1"/>
  <c r="CY379" i="93"/>
  <c r="KC379" i="93" s="1"/>
  <c r="MC379" i="93" s="1"/>
  <c r="CX379" i="93"/>
  <c r="KB379" i="93" s="1"/>
  <c r="CW379" i="93"/>
  <c r="CV379" i="93"/>
  <c r="CU379" i="93"/>
  <c r="JY379" i="93" s="1"/>
  <c r="CT379" i="93"/>
  <c r="JX379" i="93" s="1"/>
  <c r="CS379" i="93"/>
  <c r="JW379" i="93" s="1"/>
  <c r="CR379" i="93"/>
  <c r="JV379" i="93" s="1"/>
  <c r="CQ379" i="93"/>
  <c r="JU379" i="93" s="1"/>
  <c r="LU379" i="93" s="1"/>
  <c r="CP379" i="93"/>
  <c r="JT379" i="93" s="1"/>
  <c r="CO379" i="93"/>
  <c r="CN379" i="93"/>
  <c r="CM379" i="93"/>
  <c r="JQ379" i="93" s="1"/>
  <c r="CL379" i="93"/>
  <c r="JP379" i="93" s="1"/>
  <c r="CK379" i="93"/>
  <c r="JO379" i="93" s="1"/>
  <c r="CJ379" i="93"/>
  <c r="JN379" i="93" s="1"/>
  <c r="CI379" i="93"/>
  <c r="JM379" i="93" s="1"/>
  <c r="LM379" i="93" s="1"/>
  <c r="CH379" i="93"/>
  <c r="JL379" i="93" s="1"/>
  <c r="CG379" i="93"/>
  <c r="CF379" i="93"/>
  <c r="CE379" i="93"/>
  <c r="JI379" i="93" s="1"/>
  <c r="CD379" i="93"/>
  <c r="JH379" i="93" s="1"/>
  <c r="CC379" i="93"/>
  <c r="JG379" i="93" s="1"/>
  <c r="CB379" i="93"/>
  <c r="JF379" i="93" s="1"/>
  <c r="CA379" i="93"/>
  <c r="JE379" i="93" s="1"/>
  <c r="LE379" i="93" s="1"/>
  <c r="BZ379" i="93"/>
  <c r="JD379" i="93" s="1"/>
  <c r="BY379" i="93"/>
  <c r="BX379" i="93"/>
  <c r="BW379" i="93"/>
  <c r="JA379" i="93" s="1"/>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KM377" i="93" s="1"/>
  <c r="DH377" i="93"/>
  <c r="KL377" i="93" s="1"/>
  <c r="DG377" i="93"/>
  <c r="KK377" i="93" s="1"/>
  <c r="MK377" i="93" s="1"/>
  <c r="DF377" i="93"/>
  <c r="DE377" i="93"/>
  <c r="DD377" i="93"/>
  <c r="DC377" i="93"/>
  <c r="KG377" i="93" s="1"/>
  <c r="DB377" i="93"/>
  <c r="DA377" i="93"/>
  <c r="KE377" i="93" s="1"/>
  <c r="CZ377" i="93"/>
  <c r="KD377" i="93" s="1"/>
  <c r="CY377" i="93"/>
  <c r="KC377" i="93" s="1"/>
  <c r="MC377" i="93" s="1"/>
  <c r="CX377" i="93"/>
  <c r="CW377" i="93"/>
  <c r="CV377" i="93"/>
  <c r="CU377" i="93"/>
  <c r="JY377" i="93" s="1"/>
  <c r="CT377" i="93"/>
  <c r="CS377" i="93"/>
  <c r="JW377" i="93" s="1"/>
  <c r="CR377" i="93"/>
  <c r="JV377" i="93" s="1"/>
  <c r="CQ377" i="93"/>
  <c r="JU377" i="93" s="1"/>
  <c r="LU377" i="93" s="1"/>
  <c r="CP377" i="93"/>
  <c r="CO377" i="93"/>
  <c r="CN377" i="93"/>
  <c r="CM377" i="93"/>
  <c r="JQ377" i="93" s="1"/>
  <c r="CL377" i="93"/>
  <c r="CK377" i="93"/>
  <c r="JO377" i="93" s="1"/>
  <c r="CJ377" i="93"/>
  <c r="JN377" i="93" s="1"/>
  <c r="CI377" i="93"/>
  <c r="JM377" i="93" s="1"/>
  <c r="LM377" i="93" s="1"/>
  <c r="CH377" i="93"/>
  <c r="CG377" i="93"/>
  <c r="CF377" i="93"/>
  <c r="CE377" i="93"/>
  <c r="JI377" i="93" s="1"/>
  <c r="CD377" i="93"/>
  <c r="CC377" i="93"/>
  <c r="JG377" i="93" s="1"/>
  <c r="CB377" i="93"/>
  <c r="JF377" i="93" s="1"/>
  <c r="CA377" i="93"/>
  <c r="JE377" i="93" s="1"/>
  <c r="LE377" i="93" s="1"/>
  <c r="BZ377" i="93"/>
  <c r="BY377" i="93"/>
  <c r="BX377" i="93"/>
  <c r="BW377" i="93"/>
  <c r="JA377" i="93" s="1"/>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DI376" i="93"/>
  <c r="DH376" i="93"/>
  <c r="KL376" i="93" s="1"/>
  <c r="DG376" i="93"/>
  <c r="DF376" i="93"/>
  <c r="DE376" i="93"/>
  <c r="KI376" i="93" s="1"/>
  <c r="DD376" i="93"/>
  <c r="DC376" i="93"/>
  <c r="DB376" i="93"/>
  <c r="DA376" i="93"/>
  <c r="CZ376" i="93"/>
  <c r="KD376" i="93" s="1"/>
  <c r="CY376" i="93"/>
  <c r="CX376" i="93"/>
  <c r="CW376" i="93"/>
  <c r="KA376" i="93" s="1"/>
  <c r="CV376" i="93"/>
  <c r="CU376" i="93"/>
  <c r="JY376" i="93" s="1"/>
  <c r="CT376" i="93"/>
  <c r="CS376" i="93"/>
  <c r="CR376" i="93"/>
  <c r="JV376" i="93" s="1"/>
  <c r="CQ376" i="93"/>
  <c r="CP376" i="93"/>
  <c r="CO376" i="93"/>
  <c r="JS376" i="93" s="1"/>
  <c r="CN376" i="93"/>
  <c r="CM376" i="93"/>
  <c r="JQ376" i="93" s="1"/>
  <c r="CL376" i="93"/>
  <c r="CK376" i="93"/>
  <c r="CJ376" i="93"/>
  <c r="JN376" i="93" s="1"/>
  <c r="CI376" i="93"/>
  <c r="CH376" i="93"/>
  <c r="CG376" i="93"/>
  <c r="JK376" i="93" s="1"/>
  <c r="CF376" i="93"/>
  <c r="CE376" i="93"/>
  <c r="JI376" i="93" s="1"/>
  <c r="CD376" i="93"/>
  <c r="CC376" i="93"/>
  <c r="CB376" i="93"/>
  <c r="JF376" i="93" s="1"/>
  <c r="CA376" i="93"/>
  <c r="BZ376" i="93"/>
  <c r="BY376" i="93"/>
  <c r="JC376" i="93" s="1"/>
  <c r="BX376" i="93"/>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KO375" i="93" s="1"/>
  <c r="DJ375" i="93"/>
  <c r="DI375" i="93"/>
  <c r="KM375" i="93" s="1"/>
  <c r="DH375" i="93"/>
  <c r="KL375" i="93" s="1"/>
  <c r="DG375" i="93"/>
  <c r="KK375" i="93" s="1"/>
  <c r="MK375" i="93" s="1"/>
  <c r="DF375" i="93"/>
  <c r="DE375" i="93"/>
  <c r="DD375" i="93"/>
  <c r="DC375" i="93"/>
  <c r="KG375" i="93" s="1"/>
  <c r="DB375" i="93"/>
  <c r="DA375" i="93"/>
  <c r="KE375" i="93" s="1"/>
  <c r="CZ375" i="93"/>
  <c r="KD375" i="93" s="1"/>
  <c r="CY375" i="93"/>
  <c r="KC375" i="93" s="1"/>
  <c r="MC375" i="93" s="1"/>
  <c r="CX375" i="93"/>
  <c r="CW375" i="93"/>
  <c r="CV375" i="93"/>
  <c r="CU375" i="93"/>
  <c r="JY375" i="93" s="1"/>
  <c r="CT375" i="93"/>
  <c r="CS375" i="93"/>
  <c r="JW375" i="93" s="1"/>
  <c r="CR375" i="93"/>
  <c r="JV375" i="93" s="1"/>
  <c r="CQ375" i="93"/>
  <c r="JU375" i="93" s="1"/>
  <c r="LU375" i="93" s="1"/>
  <c r="CP375" i="93"/>
  <c r="CO375" i="93"/>
  <c r="CN375" i="93"/>
  <c r="CM375" i="93"/>
  <c r="JQ375" i="93" s="1"/>
  <c r="CL375" i="93"/>
  <c r="CK375" i="93"/>
  <c r="JO375" i="93" s="1"/>
  <c r="CJ375" i="93"/>
  <c r="JN375" i="93" s="1"/>
  <c r="CI375" i="93"/>
  <c r="JM375" i="93" s="1"/>
  <c r="LM375" i="93" s="1"/>
  <c r="CH375" i="93"/>
  <c r="CG375" i="93"/>
  <c r="CF375" i="93"/>
  <c r="CE375" i="93"/>
  <c r="JI375" i="93" s="1"/>
  <c r="CD375" i="93"/>
  <c r="CC375" i="93"/>
  <c r="JG375" i="93" s="1"/>
  <c r="CB375" i="93"/>
  <c r="JF375" i="93" s="1"/>
  <c r="CA375" i="93"/>
  <c r="JE375" i="93" s="1"/>
  <c r="LE375" i="93" s="1"/>
  <c r="BZ375" i="93"/>
  <c r="BY375" i="93"/>
  <c r="BX375" i="93"/>
  <c r="BW375" i="93"/>
  <c r="JA375" i="93" s="1"/>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DK374" i="93"/>
  <c r="KO374" i="93" s="1"/>
  <c r="DJ374" i="93"/>
  <c r="DI374" i="93"/>
  <c r="DH374" i="93"/>
  <c r="KL374" i="93" s="1"/>
  <c r="DG374" i="93"/>
  <c r="DF374" i="93"/>
  <c r="DE374" i="93"/>
  <c r="KI374" i="93" s="1"/>
  <c r="DD374" i="93"/>
  <c r="DC374" i="93"/>
  <c r="KG374" i="93" s="1"/>
  <c r="DB374" i="93"/>
  <c r="DA374" i="93"/>
  <c r="CZ374" i="93"/>
  <c r="KD374" i="93" s="1"/>
  <c r="CY374" i="93"/>
  <c r="CX374" i="93"/>
  <c r="CW374" i="93"/>
  <c r="KA374" i="93" s="1"/>
  <c r="CV374" i="93"/>
  <c r="CU374" i="93"/>
  <c r="JY374" i="93" s="1"/>
  <c r="CT374" i="93"/>
  <c r="CS374" i="93"/>
  <c r="CR374" i="93"/>
  <c r="JV374" i="93" s="1"/>
  <c r="CQ374" i="93"/>
  <c r="JU374" i="93" s="1"/>
  <c r="LU374" i="93" s="1"/>
  <c r="CP374" i="93"/>
  <c r="CO374" i="93"/>
  <c r="JS374" i="93" s="1"/>
  <c r="CN374" i="93"/>
  <c r="JR374" i="93" s="1"/>
  <c r="CM374" i="93"/>
  <c r="JQ374" i="93" s="1"/>
  <c r="CL374" i="93"/>
  <c r="CK374" i="93"/>
  <c r="CJ374" i="93"/>
  <c r="JN374" i="93" s="1"/>
  <c r="CI374" i="93"/>
  <c r="JM374" i="93" s="1"/>
  <c r="LM374" i="93" s="1"/>
  <c r="CH374" i="93"/>
  <c r="CG374" i="93"/>
  <c r="JK374" i="93" s="1"/>
  <c r="CF374" i="93"/>
  <c r="JJ374" i="93" s="1"/>
  <c r="CE374" i="93"/>
  <c r="JI374" i="93" s="1"/>
  <c r="CD374" i="93"/>
  <c r="CC374" i="93"/>
  <c r="CB374" i="93"/>
  <c r="JF374" i="93" s="1"/>
  <c r="CA374" i="93"/>
  <c r="JE374" i="93" s="1"/>
  <c r="LE374" i="93" s="1"/>
  <c r="BZ374" i="93"/>
  <c r="JD374" i="93" s="1"/>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KO373" i="93" s="1"/>
  <c r="DJ373" i="93"/>
  <c r="DI373" i="93"/>
  <c r="KM373" i="93" s="1"/>
  <c r="DH373" i="93"/>
  <c r="KL373" i="93" s="1"/>
  <c r="DG373" i="93"/>
  <c r="KK373" i="93" s="1"/>
  <c r="MK373" i="93" s="1"/>
  <c r="DF373" i="93"/>
  <c r="DE373" i="93"/>
  <c r="DD373" i="93"/>
  <c r="DC373" i="93"/>
  <c r="KG373" i="93" s="1"/>
  <c r="DB373" i="93"/>
  <c r="DA373" i="93"/>
  <c r="KE373" i="93" s="1"/>
  <c r="CZ373" i="93"/>
  <c r="KD373" i="93" s="1"/>
  <c r="CY373" i="93"/>
  <c r="KC373" i="93" s="1"/>
  <c r="MC373" i="93" s="1"/>
  <c r="CX373" i="93"/>
  <c r="CW373" i="93"/>
  <c r="CV373" i="93"/>
  <c r="CU373" i="93"/>
  <c r="JY373" i="93" s="1"/>
  <c r="CT373" i="93"/>
  <c r="CS373" i="93"/>
  <c r="JW373" i="93" s="1"/>
  <c r="CR373" i="93"/>
  <c r="JV373" i="93" s="1"/>
  <c r="CQ373" i="93"/>
  <c r="JU373" i="93" s="1"/>
  <c r="LU373" i="93" s="1"/>
  <c r="CP373" i="93"/>
  <c r="CO373" i="93"/>
  <c r="CN373" i="93"/>
  <c r="CM373" i="93"/>
  <c r="JQ373" i="93" s="1"/>
  <c r="CL373" i="93"/>
  <c r="CK373" i="93"/>
  <c r="JO373" i="93" s="1"/>
  <c r="CJ373" i="93"/>
  <c r="JN373" i="93" s="1"/>
  <c r="CI373" i="93"/>
  <c r="JM373" i="93" s="1"/>
  <c r="LM373" i="93" s="1"/>
  <c r="CH373" i="93"/>
  <c r="CG373" i="93"/>
  <c r="CF373" i="93"/>
  <c r="CE373" i="93"/>
  <c r="JI373" i="93" s="1"/>
  <c r="CD373" i="93"/>
  <c r="CC373" i="93"/>
  <c r="JG373" i="93" s="1"/>
  <c r="CB373" i="93"/>
  <c r="JF373" i="93" s="1"/>
  <c r="CA373" i="93"/>
  <c r="JE373" i="93" s="1"/>
  <c r="LE373" i="93" s="1"/>
  <c r="BZ373" i="93"/>
  <c r="BY373" i="93"/>
  <c r="BX373" i="93"/>
  <c r="BW373" i="93"/>
  <c r="JA373" i="93" s="1"/>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DI372" i="93"/>
  <c r="DH372" i="93"/>
  <c r="KL372" i="93" s="1"/>
  <c r="DG372" i="93"/>
  <c r="KK372" i="93" s="1"/>
  <c r="MK372" i="93" s="1"/>
  <c r="DF372" i="93"/>
  <c r="DE372" i="93"/>
  <c r="KI372" i="93" s="1"/>
  <c r="DD372" i="93"/>
  <c r="KH372" i="93" s="1"/>
  <c r="DC372" i="93"/>
  <c r="KG372" i="93" s="1"/>
  <c r="DB372" i="93"/>
  <c r="DA372" i="93"/>
  <c r="CZ372" i="93"/>
  <c r="KD372" i="93" s="1"/>
  <c r="CY372" i="93"/>
  <c r="KC372" i="93" s="1"/>
  <c r="MC372" i="93" s="1"/>
  <c r="CX372" i="93"/>
  <c r="CW372" i="93"/>
  <c r="KA372" i="93" s="1"/>
  <c r="CV372" i="93"/>
  <c r="JZ372" i="93" s="1"/>
  <c r="CU372" i="93"/>
  <c r="JY372" i="93" s="1"/>
  <c r="CT372" i="93"/>
  <c r="CS372" i="93"/>
  <c r="CR372" i="93"/>
  <c r="JV372" i="93" s="1"/>
  <c r="CQ372" i="93"/>
  <c r="JU372" i="93" s="1"/>
  <c r="LU372" i="93" s="1"/>
  <c r="CP372" i="93"/>
  <c r="JT372" i="93" s="1"/>
  <c r="CO372" i="93"/>
  <c r="JS372" i="93" s="1"/>
  <c r="CN372" i="93"/>
  <c r="JR372" i="93" s="1"/>
  <c r="CM372" i="93"/>
  <c r="JQ372" i="93" s="1"/>
  <c r="CL372" i="93"/>
  <c r="JP372" i="93" s="1"/>
  <c r="CK372" i="93"/>
  <c r="CJ372" i="93"/>
  <c r="JN372" i="93" s="1"/>
  <c r="CI372" i="93"/>
  <c r="JM372" i="93" s="1"/>
  <c r="LM372" i="93" s="1"/>
  <c r="CH372" i="93"/>
  <c r="JL372" i="93" s="1"/>
  <c r="CG372" i="93"/>
  <c r="JK372" i="93" s="1"/>
  <c r="CF372" i="93"/>
  <c r="JJ372" i="93" s="1"/>
  <c r="CE372" i="93"/>
  <c r="JI372" i="93" s="1"/>
  <c r="CD372" i="93"/>
  <c r="JH372" i="93" s="1"/>
  <c r="CC372" i="93"/>
  <c r="JG372" i="93" s="1"/>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KM371" i="93" s="1"/>
  <c r="DH371" i="93"/>
  <c r="KL371" i="93" s="1"/>
  <c r="DG371" i="93"/>
  <c r="KK371" i="93" s="1"/>
  <c r="MK371" i="93" s="1"/>
  <c r="DF371" i="93"/>
  <c r="DE371" i="93"/>
  <c r="DD371" i="93"/>
  <c r="DC371" i="93"/>
  <c r="KG371" i="93" s="1"/>
  <c r="DB371" i="93"/>
  <c r="DA371" i="93"/>
  <c r="KE371" i="93" s="1"/>
  <c r="CZ371" i="93"/>
  <c r="KD371" i="93" s="1"/>
  <c r="CY371" i="93"/>
  <c r="KC371" i="93" s="1"/>
  <c r="MC371" i="93" s="1"/>
  <c r="CX371" i="93"/>
  <c r="CW371" i="93"/>
  <c r="CV371" i="93"/>
  <c r="CU371" i="93"/>
  <c r="JY371" i="93" s="1"/>
  <c r="CT371" i="93"/>
  <c r="CS371" i="93"/>
  <c r="JW371" i="93" s="1"/>
  <c r="CR371" i="93"/>
  <c r="JV371" i="93" s="1"/>
  <c r="CQ371" i="93"/>
  <c r="JU371" i="93" s="1"/>
  <c r="LU371" i="93" s="1"/>
  <c r="CP371" i="93"/>
  <c r="CO371" i="93"/>
  <c r="CN371" i="93"/>
  <c r="CM371" i="93"/>
  <c r="JQ371" i="93" s="1"/>
  <c r="CL371" i="93"/>
  <c r="CK371" i="93"/>
  <c r="JO371" i="93" s="1"/>
  <c r="CJ371" i="93"/>
  <c r="JN371" i="93" s="1"/>
  <c r="CI371" i="93"/>
  <c r="JM371" i="93" s="1"/>
  <c r="LM371" i="93" s="1"/>
  <c r="CH371" i="93"/>
  <c r="CG371" i="93"/>
  <c r="CF371" i="93"/>
  <c r="CE371" i="93"/>
  <c r="JI371" i="93" s="1"/>
  <c r="CD371" i="93"/>
  <c r="CC371" i="93"/>
  <c r="JG371" i="93" s="1"/>
  <c r="CB371" i="93"/>
  <c r="JF371" i="93" s="1"/>
  <c r="CA371" i="93"/>
  <c r="JE371" i="93" s="1"/>
  <c r="LE371" i="93" s="1"/>
  <c r="BZ371" i="93"/>
  <c r="BY371" i="93"/>
  <c r="BX371" i="93"/>
  <c r="BW371" i="93"/>
  <c r="JA371" i="93" s="1"/>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KO369" i="93" s="1"/>
  <c r="DJ369" i="93"/>
  <c r="DI369" i="93"/>
  <c r="KM369" i="93" s="1"/>
  <c r="DH369" i="93"/>
  <c r="KL369" i="93" s="1"/>
  <c r="DG369" i="93"/>
  <c r="KK369" i="93" s="1"/>
  <c r="MK369" i="93" s="1"/>
  <c r="DF369" i="93"/>
  <c r="DE369" i="93"/>
  <c r="DD369" i="93"/>
  <c r="DC369" i="93"/>
  <c r="KG369" i="93" s="1"/>
  <c r="DB369" i="93"/>
  <c r="DA369" i="93"/>
  <c r="KE369" i="93" s="1"/>
  <c r="CZ369" i="93"/>
  <c r="KD369" i="93" s="1"/>
  <c r="CY369" i="93"/>
  <c r="KC369" i="93" s="1"/>
  <c r="MC369" i="93" s="1"/>
  <c r="CX369" i="93"/>
  <c r="CW369" i="93"/>
  <c r="CV369" i="93"/>
  <c r="CU369" i="93"/>
  <c r="JY369" i="93" s="1"/>
  <c r="CT369" i="93"/>
  <c r="CS369" i="93"/>
  <c r="JW369" i="93" s="1"/>
  <c r="CR369" i="93"/>
  <c r="JV369" i="93" s="1"/>
  <c r="CQ369" i="93"/>
  <c r="JU369" i="93" s="1"/>
  <c r="LU369" i="93" s="1"/>
  <c r="CP369" i="93"/>
  <c r="CO369" i="93"/>
  <c r="CN369" i="93"/>
  <c r="CM369" i="93"/>
  <c r="JQ369" i="93" s="1"/>
  <c r="CL369" i="93"/>
  <c r="CK369" i="93"/>
  <c r="JO369" i="93" s="1"/>
  <c r="CJ369" i="93"/>
  <c r="JN369" i="93" s="1"/>
  <c r="CI369" i="93"/>
  <c r="JM369" i="93" s="1"/>
  <c r="LM369" i="93" s="1"/>
  <c r="CH369" i="93"/>
  <c r="CG369" i="93"/>
  <c r="CF369" i="93"/>
  <c r="CE369" i="93"/>
  <c r="JI369" i="93" s="1"/>
  <c r="CD369" i="93"/>
  <c r="CC369" i="93"/>
  <c r="JG369" i="93" s="1"/>
  <c r="CB369" i="93"/>
  <c r="JF369" i="93" s="1"/>
  <c r="CA369" i="93"/>
  <c r="JE369" i="93" s="1"/>
  <c r="LE369" i="93" s="1"/>
  <c r="BZ369" i="93"/>
  <c r="BY369" i="93"/>
  <c r="BX369" i="93"/>
  <c r="BW369" i="93"/>
  <c r="JA369" i="93" s="1"/>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KQ368" i="93" s="1"/>
  <c r="DL368" i="93"/>
  <c r="DK368" i="93"/>
  <c r="DJ368" i="93"/>
  <c r="DI368" i="93"/>
  <c r="DH368" i="93"/>
  <c r="KL368" i="93" s="1"/>
  <c r="DG368" i="93"/>
  <c r="KK368" i="93" s="1"/>
  <c r="MK368" i="93" s="1"/>
  <c r="DF368" i="93"/>
  <c r="DE368" i="93"/>
  <c r="KI368" i="93" s="1"/>
  <c r="DD368" i="93"/>
  <c r="DC368" i="93"/>
  <c r="DB368" i="93"/>
  <c r="DA368" i="93"/>
  <c r="CZ368" i="93"/>
  <c r="KD368" i="93" s="1"/>
  <c r="CY368" i="93"/>
  <c r="KC368" i="93" s="1"/>
  <c r="MC368" i="93" s="1"/>
  <c r="CX368" i="93"/>
  <c r="CW368" i="93"/>
  <c r="KA368" i="93" s="1"/>
  <c r="CV368" i="93"/>
  <c r="CU368" i="93"/>
  <c r="CT368" i="93"/>
  <c r="JX368" i="93" s="1"/>
  <c r="CS368" i="93"/>
  <c r="CR368" i="93"/>
  <c r="JV368" i="93" s="1"/>
  <c r="CQ368" i="93"/>
  <c r="JU368" i="93" s="1"/>
  <c r="LU368" i="93" s="1"/>
  <c r="CP368" i="93"/>
  <c r="CO368" i="93"/>
  <c r="JS368" i="93" s="1"/>
  <c r="CN368" i="93"/>
  <c r="CM368" i="93"/>
  <c r="JQ368" i="93" s="1"/>
  <c r="CL368" i="93"/>
  <c r="JP368" i="93" s="1"/>
  <c r="CK368" i="93"/>
  <c r="CJ368" i="93"/>
  <c r="JN368" i="93" s="1"/>
  <c r="CI368" i="93"/>
  <c r="JM368" i="93" s="1"/>
  <c r="LM368" i="93" s="1"/>
  <c r="CH368" i="93"/>
  <c r="CG368" i="93"/>
  <c r="JK368" i="93" s="1"/>
  <c r="CF368" i="93"/>
  <c r="JJ368" i="93" s="1"/>
  <c r="CE368" i="93"/>
  <c r="JI368" i="93" s="1"/>
  <c r="CD368" i="93"/>
  <c r="JH368" i="93" s="1"/>
  <c r="CC368" i="93"/>
  <c r="CB368" i="93"/>
  <c r="JF368" i="93" s="1"/>
  <c r="CA368" i="93"/>
  <c r="JE368" i="93" s="1"/>
  <c r="LE368" i="93" s="1"/>
  <c r="BZ368" i="93"/>
  <c r="JD368" i="93" s="1"/>
  <c r="BY368" i="93"/>
  <c r="JC368" i="93" s="1"/>
  <c r="BX368" i="93"/>
  <c r="JB368" i="93" s="1"/>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KM367" i="93" s="1"/>
  <c r="DH367" i="93"/>
  <c r="KL367" i="93" s="1"/>
  <c r="DG367" i="93"/>
  <c r="KK367" i="93" s="1"/>
  <c r="MK367" i="93" s="1"/>
  <c r="DF367" i="93"/>
  <c r="DE367" i="93"/>
  <c r="DD367" i="93"/>
  <c r="DC367" i="93"/>
  <c r="DB367" i="93"/>
  <c r="DA367" i="93"/>
  <c r="KE367" i="93" s="1"/>
  <c r="CZ367" i="93"/>
  <c r="KD367" i="93" s="1"/>
  <c r="CY367" i="93"/>
  <c r="KC367" i="93" s="1"/>
  <c r="MC367" i="93" s="1"/>
  <c r="CX367" i="93"/>
  <c r="CW367" i="93"/>
  <c r="CV367" i="93"/>
  <c r="CU367" i="93"/>
  <c r="JY367" i="93" s="1"/>
  <c r="CT367" i="93"/>
  <c r="CS367" i="93"/>
  <c r="JW367" i="93" s="1"/>
  <c r="CR367" i="93"/>
  <c r="JV367" i="93" s="1"/>
  <c r="CQ367" i="93"/>
  <c r="JU367" i="93" s="1"/>
  <c r="LU367" i="93" s="1"/>
  <c r="CP367" i="93"/>
  <c r="CO367" i="93"/>
  <c r="CN367" i="93"/>
  <c r="CM367" i="93"/>
  <c r="JQ367" i="93" s="1"/>
  <c r="CL367" i="93"/>
  <c r="CK367" i="93"/>
  <c r="JO367" i="93" s="1"/>
  <c r="CJ367" i="93"/>
  <c r="JN367" i="93" s="1"/>
  <c r="CI367" i="93"/>
  <c r="JM367" i="93" s="1"/>
  <c r="LM367" i="93" s="1"/>
  <c r="CH367" i="93"/>
  <c r="CG367" i="93"/>
  <c r="CF367" i="93"/>
  <c r="CE367" i="93"/>
  <c r="JI367" i="93" s="1"/>
  <c r="CD367" i="93"/>
  <c r="CC367" i="93"/>
  <c r="JG367" i="93" s="1"/>
  <c r="CB367" i="93"/>
  <c r="JF367" i="93" s="1"/>
  <c r="CA367" i="93"/>
  <c r="JE367" i="93" s="1"/>
  <c r="LE367" i="93" s="1"/>
  <c r="BZ367" i="93"/>
  <c r="BY367" i="93"/>
  <c r="BX367" i="93"/>
  <c r="JB367" i="93" s="1"/>
  <c r="BW367" i="93"/>
  <c r="JA367" i="93" s="1"/>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KQ366" i="93" s="1"/>
  <c r="DL366" i="93"/>
  <c r="DK366" i="93"/>
  <c r="KO366" i="93" s="1"/>
  <c r="DJ366" i="93"/>
  <c r="DI366" i="93"/>
  <c r="DH366" i="93"/>
  <c r="KL366" i="93" s="1"/>
  <c r="DG366" i="93"/>
  <c r="KK366" i="93" s="1"/>
  <c r="MK366" i="93" s="1"/>
  <c r="DF366" i="93"/>
  <c r="DE366" i="93"/>
  <c r="KI366" i="93" s="1"/>
  <c r="DD366" i="93"/>
  <c r="DC366" i="93"/>
  <c r="KG366" i="93" s="1"/>
  <c r="DB366" i="93"/>
  <c r="DA366" i="93"/>
  <c r="CZ366" i="93"/>
  <c r="KD366" i="93" s="1"/>
  <c r="CY366" i="93"/>
  <c r="KC366" i="93" s="1"/>
  <c r="MC366" i="93" s="1"/>
  <c r="CX366" i="93"/>
  <c r="CW366" i="93"/>
  <c r="KA366" i="93" s="1"/>
  <c r="CV366" i="93"/>
  <c r="JZ366" i="93" s="1"/>
  <c r="CU366" i="93"/>
  <c r="JY366" i="93" s="1"/>
  <c r="CT366" i="93"/>
  <c r="CS366" i="93"/>
  <c r="CR366" i="93"/>
  <c r="JV366" i="93" s="1"/>
  <c r="CQ366" i="93"/>
  <c r="JU366" i="93" s="1"/>
  <c r="LU366" i="93" s="1"/>
  <c r="CP366" i="93"/>
  <c r="CO366" i="93"/>
  <c r="JS366" i="93" s="1"/>
  <c r="CN366" i="93"/>
  <c r="JR366" i="93" s="1"/>
  <c r="CM366" i="93"/>
  <c r="JQ366" i="93" s="1"/>
  <c r="CL366" i="93"/>
  <c r="CK366" i="93"/>
  <c r="CJ366" i="93"/>
  <c r="JN366" i="93" s="1"/>
  <c r="CI366" i="93"/>
  <c r="JM366" i="93" s="1"/>
  <c r="LM366" i="93" s="1"/>
  <c r="CH366" i="93"/>
  <c r="CG366" i="93"/>
  <c r="JK366" i="93" s="1"/>
  <c r="CF366" i="93"/>
  <c r="JJ366" i="93" s="1"/>
  <c r="CE366" i="93"/>
  <c r="JI366" i="93" s="1"/>
  <c r="CD366" i="93"/>
  <c r="CC366" i="93"/>
  <c r="CB366" i="93"/>
  <c r="JF366" i="93" s="1"/>
  <c r="CA366" i="93"/>
  <c r="JE366" i="93" s="1"/>
  <c r="LE366" i="93" s="1"/>
  <c r="BZ366" i="93"/>
  <c r="BY366" i="93"/>
  <c r="JC366" i="93" s="1"/>
  <c r="BX366" i="93"/>
  <c r="JB366" i="93" s="1"/>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KM365" i="93" s="1"/>
  <c r="DH365" i="93"/>
  <c r="KL365" i="93" s="1"/>
  <c r="DG365" i="93"/>
  <c r="KK365" i="93" s="1"/>
  <c r="MK365" i="93" s="1"/>
  <c r="DF365" i="93"/>
  <c r="DE365" i="93"/>
  <c r="DD365" i="93"/>
  <c r="DC365" i="93"/>
  <c r="DB365" i="93"/>
  <c r="DA365" i="93"/>
  <c r="KE365" i="93" s="1"/>
  <c r="CZ365" i="93"/>
  <c r="KD365" i="93" s="1"/>
  <c r="CY365" i="93"/>
  <c r="KC365" i="93" s="1"/>
  <c r="MC365" i="93" s="1"/>
  <c r="CX365" i="93"/>
  <c r="CW365" i="93"/>
  <c r="CV365" i="93"/>
  <c r="CU365" i="93"/>
  <c r="JY365" i="93" s="1"/>
  <c r="CT365" i="93"/>
  <c r="CS365" i="93"/>
  <c r="JW365" i="93" s="1"/>
  <c r="CR365" i="93"/>
  <c r="JV365" i="93" s="1"/>
  <c r="CQ365" i="93"/>
  <c r="JU365" i="93" s="1"/>
  <c r="LU365" i="93" s="1"/>
  <c r="CP365" i="93"/>
  <c r="CO365" i="93"/>
  <c r="CN365" i="93"/>
  <c r="CM365" i="93"/>
  <c r="JQ365" i="93" s="1"/>
  <c r="CL365" i="93"/>
  <c r="CK365" i="93"/>
  <c r="JO365" i="93" s="1"/>
  <c r="CJ365" i="93"/>
  <c r="JN365" i="93" s="1"/>
  <c r="CI365" i="93"/>
  <c r="JM365" i="93" s="1"/>
  <c r="LM365" i="93" s="1"/>
  <c r="CH365" i="93"/>
  <c r="CG365" i="93"/>
  <c r="CF365" i="93"/>
  <c r="CE365" i="93"/>
  <c r="JI365" i="93" s="1"/>
  <c r="CD365" i="93"/>
  <c r="CC365" i="93"/>
  <c r="JG365" i="93" s="1"/>
  <c r="CB365" i="93"/>
  <c r="JF365" i="93" s="1"/>
  <c r="CA365" i="93"/>
  <c r="JE365" i="93" s="1"/>
  <c r="LE365" i="93" s="1"/>
  <c r="BZ365" i="93"/>
  <c r="BY365" i="93"/>
  <c r="BX365" i="93"/>
  <c r="BW365" i="93"/>
  <c r="JA365" i="93" s="1"/>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KQ364" i="93" s="1"/>
  <c r="DL364" i="93"/>
  <c r="KP364" i="93" s="1"/>
  <c r="DK364" i="93"/>
  <c r="KO364" i="93" s="1"/>
  <c r="DJ364" i="93"/>
  <c r="DI364" i="93"/>
  <c r="DH364" i="93"/>
  <c r="KL364" i="93" s="1"/>
  <c r="DG364" i="93"/>
  <c r="KK364" i="93" s="1"/>
  <c r="MK364" i="93" s="1"/>
  <c r="DF364" i="93"/>
  <c r="DE364" i="93"/>
  <c r="KI364" i="93" s="1"/>
  <c r="DD364" i="93"/>
  <c r="KH364" i="93" s="1"/>
  <c r="DC364" i="93"/>
  <c r="KG364" i="93" s="1"/>
  <c r="DB364" i="93"/>
  <c r="DA364" i="93"/>
  <c r="CZ364" i="93"/>
  <c r="KD364" i="93" s="1"/>
  <c r="CY364" i="93"/>
  <c r="KC364" i="93" s="1"/>
  <c r="MC364" i="93" s="1"/>
  <c r="CX364" i="93"/>
  <c r="KB364" i="93" s="1"/>
  <c r="CW364" i="93"/>
  <c r="KA364" i="93" s="1"/>
  <c r="CV364" i="93"/>
  <c r="JZ364" i="93" s="1"/>
  <c r="CU364" i="93"/>
  <c r="JY364" i="93" s="1"/>
  <c r="CT364" i="93"/>
  <c r="CS364" i="93"/>
  <c r="CR364" i="93"/>
  <c r="JV364" i="93" s="1"/>
  <c r="CQ364" i="93"/>
  <c r="JU364" i="93" s="1"/>
  <c r="LU364" i="93" s="1"/>
  <c r="CP364" i="93"/>
  <c r="JT364" i="93" s="1"/>
  <c r="CO364" i="93"/>
  <c r="JS364" i="93" s="1"/>
  <c r="CN364" i="93"/>
  <c r="JR364" i="93" s="1"/>
  <c r="CM364" i="93"/>
  <c r="JQ364" i="93" s="1"/>
  <c r="CL364" i="93"/>
  <c r="CK364" i="93"/>
  <c r="CJ364" i="93"/>
  <c r="JN364" i="93" s="1"/>
  <c r="CI364" i="93"/>
  <c r="JM364" i="93" s="1"/>
  <c r="LM364" i="93" s="1"/>
  <c r="CH364" i="93"/>
  <c r="JL364" i="93" s="1"/>
  <c r="CG364" i="93"/>
  <c r="JK364" i="93" s="1"/>
  <c r="CF364" i="93"/>
  <c r="JJ364" i="93" s="1"/>
  <c r="CE364" i="93"/>
  <c r="JI364" i="93" s="1"/>
  <c r="CD364" i="93"/>
  <c r="CC364" i="93"/>
  <c r="CB364" i="93"/>
  <c r="JF364" i="93" s="1"/>
  <c r="CA364" i="93"/>
  <c r="JE364" i="93" s="1"/>
  <c r="LE364" i="93" s="1"/>
  <c r="BZ364" i="93"/>
  <c r="JD364" i="93" s="1"/>
  <c r="BY364" i="93"/>
  <c r="JC364" i="93" s="1"/>
  <c r="BX364" i="93"/>
  <c r="JB364" i="93" s="1"/>
  <c r="BW364" i="93"/>
  <c r="JA364" i="93" s="1"/>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KO360" i="93" s="1"/>
  <c r="DJ360" i="93"/>
  <c r="DI360" i="93"/>
  <c r="KM360" i="93" s="1"/>
  <c r="DH360" i="93"/>
  <c r="KL360" i="93" s="1"/>
  <c r="DG360" i="93"/>
  <c r="DF360" i="93"/>
  <c r="DE360" i="93"/>
  <c r="DD360" i="93"/>
  <c r="DC360" i="93"/>
  <c r="KG360" i="93" s="1"/>
  <c r="DB360" i="93"/>
  <c r="DA360" i="93"/>
  <c r="KE360" i="93" s="1"/>
  <c r="CZ360" i="93"/>
  <c r="KD360" i="93" s="1"/>
  <c r="CY360" i="93"/>
  <c r="CX360" i="93"/>
  <c r="CW360" i="93"/>
  <c r="CV360" i="93"/>
  <c r="CU360" i="93"/>
  <c r="JY360" i="93" s="1"/>
  <c r="CT360" i="93"/>
  <c r="CS360" i="93"/>
  <c r="JW360" i="93" s="1"/>
  <c r="CR360" i="93"/>
  <c r="JV360" i="93" s="1"/>
  <c r="CQ360" i="93"/>
  <c r="JU360" i="93" s="1"/>
  <c r="LU360" i="93" s="1"/>
  <c r="CP360" i="93"/>
  <c r="CO360" i="93"/>
  <c r="CN360" i="93"/>
  <c r="JR360" i="93" s="1"/>
  <c r="CM360" i="93"/>
  <c r="JQ360" i="93" s="1"/>
  <c r="CL360" i="93"/>
  <c r="CK360" i="93"/>
  <c r="JO360" i="93" s="1"/>
  <c r="CJ360" i="93"/>
  <c r="JN360" i="93" s="1"/>
  <c r="CI360" i="93"/>
  <c r="JM360" i="93" s="1"/>
  <c r="LM360" i="93" s="1"/>
  <c r="CH360" i="93"/>
  <c r="CG360" i="93"/>
  <c r="CF360" i="93"/>
  <c r="JJ360" i="93" s="1"/>
  <c r="CE360" i="93"/>
  <c r="JI360" i="93" s="1"/>
  <c r="CD360" i="93"/>
  <c r="CC360" i="93"/>
  <c r="JG360" i="93" s="1"/>
  <c r="CB360" i="93"/>
  <c r="JF360" i="93" s="1"/>
  <c r="CA360" i="93"/>
  <c r="JE360" i="93" s="1"/>
  <c r="LE360" i="93" s="1"/>
  <c r="BZ360" i="93"/>
  <c r="BY360" i="93"/>
  <c r="BX360" i="93"/>
  <c r="JB360" i="93" s="1"/>
  <c r="BW360" i="93"/>
  <c r="JA360" i="93" s="1"/>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JT358" i="93" s="1"/>
  <c r="CO358" i="93"/>
  <c r="CN358" i="93"/>
  <c r="CM358" i="93"/>
  <c r="CL358" i="93"/>
  <c r="CK358" i="93"/>
  <c r="CJ358" i="93"/>
  <c r="CI358" i="93"/>
  <c r="JM358" i="93" s="1"/>
  <c r="CH358" i="93"/>
  <c r="JL358" i="93" s="1"/>
  <c r="CG358" i="93"/>
  <c r="CF358" i="93"/>
  <c r="CE358" i="93"/>
  <c r="CD358" i="93"/>
  <c r="CC358" i="93"/>
  <c r="CB358" i="93"/>
  <c r="CA358" i="93"/>
  <c r="JE358" i="93" s="1"/>
  <c r="BZ358" i="93"/>
  <c r="JD358" i="93" s="1"/>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KK355" i="93" s="1"/>
  <c r="MK355" i="93" s="1"/>
  <c r="DF355" i="93"/>
  <c r="DE355" i="93"/>
  <c r="DD355" i="93"/>
  <c r="DC355" i="93"/>
  <c r="DB355" i="93"/>
  <c r="DA355" i="93"/>
  <c r="CZ355" i="93"/>
  <c r="CY355" i="93"/>
  <c r="KC355" i="93" s="1"/>
  <c r="MC355" i="93" s="1"/>
  <c r="CX355" i="93"/>
  <c r="CW355" i="93"/>
  <c r="CV355" i="93"/>
  <c r="CU355" i="93"/>
  <c r="CT355" i="93"/>
  <c r="CS355" i="93"/>
  <c r="CR355" i="93"/>
  <c r="CQ355" i="93"/>
  <c r="JU355" i="93" s="1"/>
  <c r="LU355" i="93" s="1"/>
  <c r="CP355" i="93"/>
  <c r="CO355" i="93"/>
  <c r="CN355" i="93"/>
  <c r="CM355" i="93"/>
  <c r="CL355" i="93"/>
  <c r="CK355" i="93"/>
  <c r="CJ355" i="93"/>
  <c r="CI355" i="93"/>
  <c r="JM355" i="93" s="1"/>
  <c r="LM355" i="93" s="1"/>
  <c r="CH355" i="93"/>
  <c r="CG355" i="93"/>
  <c r="CF355" i="93"/>
  <c r="CE355" i="93"/>
  <c r="CD355" i="93"/>
  <c r="CC355" i="93"/>
  <c r="CB355" i="93"/>
  <c r="CA355" i="93"/>
  <c r="JE355" i="93" s="1"/>
  <c r="L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KN354" i="93" s="1"/>
  <c r="DI354" i="93"/>
  <c r="DH354" i="93"/>
  <c r="DG354" i="93"/>
  <c r="KK354" i="93" s="1"/>
  <c r="DF354" i="93"/>
  <c r="DE354" i="93"/>
  <c r="DD354" i="93"/>
  <c r="DC354" i="93"/>
  <c r="DB354" i="93"/>
  <c r="KF354" i="93" s="1"/>
  <c r="DA354" i="93"/>
  <c r="CZ354" i="93"/>
  <c r="CY354" i="93"/>
  <c r="KC354" i="93" s="1"/>
  <c r="CX354" i="93"/>
  <c r="CW354" i="93"/>
  <c r="CV354" i="93"/>
  <c r="CU354" i="93"/>
  <c r="CT354" i="93"/>
  <c r="JX354" i="93" s="1"/>
  <c r="CS354" i="93"/>
  <c r="CR354" i="93"/>
  <c r="CQ354" i="93"/>
  <c r="JU354" i="93" s="1"/>
  <c r="CP354" i="93"/>
  <c r="CO354" i="93"/>
  <c r="CN354" i="93"/>
  <c r="CM354" i="93"/>
  <c r="CL354" i="93"/>
  <c r="JP354" i="93" s="1"/>
  <c r="CK354" i="93"/>
  <c r="CJ354" i="93"/>
  <c r="CI354" i="93"/>
  <c r="JM354" i="93" s="1"/>
  <c r="CH354" i="93"/>
  <c r="CG354" i="93"/>
  <c r="CF354" i="93"/>
  <c r="CE354" i="93"/>
  <c r="CD354" i="93"/>
  <c r="JH354" i="93" s="1"/>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JA353" i="93" s="1"/>
  <c r="LA353" i="93" s="1"/>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KM351" i="93" s="1"/>
  <c r="DH351" i="93"/>
  <c r="DG351" i="93"/>
  <c r="KK351" i="93" s="1"/>
  <c r="DF351" i="93"/>
  <c r="DE351" i="93"/>
  <c r="DD351" i="93"/>
  <c r="DC351" i="93"/>
  <c r="DB351" i="93"/>
  <c r="DA351" i="93"/>
  <c r="KE351" i="93" s="1"/>
  <c r="CZ351" i="93"/>
  <c r="CY351" i="93"/>
  <c r="KC351" i="93" s="1"/>
  <c r="CX351" i="93"/>
  <c r="CW351" i="93"/>
  <c r="CV351" i="93"/>
  <c r="CU351" i="93"/>
  <c r="CT351" i="93"/>
  <c r="CS351" i="93"/>
  <c r="JW351" i="93" s="1"/>
  <c r="CR351" i="93"/>
  <c r="CQ351" i="93"/>
  <c r="JU351" i="93" s="1"/>
  <c r="CP351" i="93"/>
  <c r="CO351" i="93"/>
  <c r="CN351" i="93"/>
  <c r="CM351" i="93"/>
  <c r="CL351" i="93"/>
  <c r="CK351" i="93"/>
  <c r="JO351" i="93" s="1"/>
  <c r="CJ351" i="93"/>
  <c r="CI351" i="93"/>
  <c r="JM351" i="93" s="1"/>
  <c r="CH351" i="93"/>
  <c r="CG351" i="93"/>
  <c r="CF351" i="93"/>
  <c r="CE351" i="93"/>
  <c r="CD351" i="93"/>
  <c r="CC351" i="93"/>
  <c r="JG351" i="93" s="1"/>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KK350" i="93" s="1"/>
  <c r="MK350" i="93" s="1"/>
  <c r="DF350" i="93"/>
  <c r="KJ350" i="93" s="1"/>
  <c r="MJ350" i="93" s="1"/>
  <c r="DE350" i="93"/>
  <c r="DD350" i="93"/>
  <c r="DC350" i="93"/>
  <c r="DB350" i="93"/>
  <c r="DA350" i="93"/>
  <c r="CZ350" i="93"/>
  <c r="CY350" i="93"/>
  <c r="KC350" i="93" s="1"/>
  <c r="MC350" i="93" s="1"/>
  <c r="CX350" i="93"/>
  <c r="KB350" i="93" s="1"/>
  <c r="MB350" i="93" s="1"/>
  <c r="CW350" i="93"/>
  <c r="CV350" i="93"/>
  <c r="CU350" i="93"/>
  <c r="CT350" i="93"/>
  <c r="CS350" i="93"/>
  <c r="CR350" i="93"/>
  <c r="CQ350" i="93"/>
  <c r="JU350" i="93" s="1"/>
  <c r="LU350" i="93" s="1"/>
  <c r="CP350" i="93"/>
  <c r="JT350" i="93" s="1"/>
  <c r="LT350" i="93" s="1"/>
  <c r="CO350" i="93"/>
  <c r="CN350" i="93"/>
  <c r="CM350" i="93"/>
  <c r="CL350" i="93"/>
  <c r="CK350" i="93"/>
  <c r="CJ350" i="93"/>
  <c r="CI350" i="93"/>
  <c r="JM350" i="93" s="1"/>
  <c r="LM350" i="93" s="1"/>
  <c r="CH350" i="93"/>
  <c r="JL350" i="93" s="1"/>
  <c r="LL350" i="93" s="1"/>
  <c r="CG350" i="93"/>
  <c r="CF350" i="93"/>
  <c r="CE350" i="93"/>
  <c r="CD350" i="93"/>
  <c r="CC350" i="93"/>
  <c r="CB350" i="93"/>
  <c r="CA350" i="93"/>
  <c r="JE350" i="93" s="1"/>
  <c r="LE350" i="93" s="1"/>
  <c r="BZ350" i="93"/>
  <c r="JD350" i="93" s="1"/>
  <c r="LD350" i="93" s="1"/>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KK349" i="93" s="1"/>
  <c r="MK349" i="93" s="1"/>
  <c r="DF349" i="93"/>
  <c r="DE349" i="93"/>
  <c r="DD349" i="93"/>
  <c r="DC349" i="93"/>
  <c r="DB349" i="93"/>
  <c r="DA349" i="93"/>
  <c r="CZ349" i="93"/>
  <c r="CY349" i="93"/>
  <c r="KC349" i="93" s="1"/>
  <c r="MC349" i="93" s="1"/>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F352" i="93" l="1"/>
  <c r="LF352" i="93" s="1"/>
  <c r="JN352" i="93"/>
  <c r="LN352" i="93" s="1"/>
  <c r="JV352" i="93"/>
  <c r="LV352" i="93" s="1"/>
  <c r="KD352" i="93"/>
  <c r="MD352" i="93" s="1"/>
  <c r="KL352" i="93"/>
  <c r="ML352" i="93" s="1"/>
  <c r="JC353" i="93"/>
  <c r="LC353" i="93" s="1"/>
  <c r="JK353" i="93"/>
  <c r="JS353" i="93"/>
  <c r="LS353" i="93" s="1"/>
  <c r="KA353" i="93"/>
  <c r="KI353" i="93"/>
  <c r="KQ353" i="93"/>
  <c r="JG352" i="93"/>
  <c r="LG352" i="93" s="1"/>
  <c r="JO352" i="93"/>
  <c r="LO352" i="93" s="1"/>
  <c r="JW352" i="93"/>
  <c r="LW352" i="93" s="1"/>
  <c r="KE352" i="93"/>
  <c r="ME352" i="93" s="1"/>
  <c r="JH352" i="93"/>
  <c r="LH352" i="93" s="1"/>
  <c r="JP352" i="93"/>
  <c r="LP352" i="93" s="1"/>
  <c r="JX352" i="93"/>
  <c r="LX352" i="93" s="1"/>
  <c r="KF352" i="93"/>
  <c r="MF352" i="93" s="1"/>
  <c r="KN352" i="93"/>
  <c r="MN352" i="93" s="1"/>
  <c r="FP497" i="93"/>
  <c r="JA352" i="93"/>
  <c r="LA352" i="93" s="1"/>
  <c r="JI352" i="93"/>
  <c r="LI352" i="93" s="1"/>
  <c r="JQ352" i="93"/>
  <c r="LQ352" i="93" s="1"/>
  <c r="JY352" i="93"/>
  <c r="LY352" i="93" s="1"/>
  <c r="KG352" i="93"/>
  <c r="MG352" i="93" s="1"/>
  <c r="KO352" i="93"/>
  <c r="MO352" i="93" s="1"/>
  <c r="KK357" i="93"/>
  <c r="KM352" i="93"/>
  <c r="MM352" i="93" s="1"/>
  <c r="JH365" i="93"/>
  <c r="JP365" i="93"/>
  <c r="JX365" i="93"/>
  <c r="LX365" i="93" s="1"/>
  <c r="KF365" i="93"/>
  <c r="KN365" i="93"/>
  <c r="MN365" i="93" s="1"/>
  <c r="IN365" i="93" s="1"/>
  <c r="JD366" i="93"/>
  <c r="JL366" i="93"/>
  <c r="LL366" i="93" s="1"/>
  <c r="JT366" i="93"/>
  <c r="KB366" i="93"/>
  <c r="JH367" i="93"/>
  <c r="JP367" i="93"/>
  <c r="LP367" i="93" s="1"/>
  <c r="JX367" i="93"/>
  <c r="KF367" i="93"/>
  <c r="MF367" i="93" s="1"/>
  <c r="KN367" i="93"/>
  <c r="JH369" i="93"/>
  <c r="LH369" i="93" s="1"/>
  <c r="JP369" i="93"/>
  <c r="JX369" i="93"/>
  <c r="KF369" i="93"/>
  <c r="KN369" i="93"/>
  <c r="MN369" i="93" s="1"/>
  <c r="IN369" i="93" s="1"/>
  <c r="JH371" i="93"/>
  <c r="JP371" i="93"/>
  <c r="LP371" i="93" s="1"/>
  <c r="JX371" i="93"/>
  <c r="KF371" i="93"/>
  <c r="KB372" i="93"/>
  <c r="KJ372" i="93"/>
  <c r="JH373" i="93"/>
  <c r="JP373" i="93"/>
  <c r="LP373" i="93" s="1"/>
  <c r="JX373" i="93"/>
  <c r="KF373" i="93"/>
  <c r="KN373" i="93"/>
  <c r="JL374" i="93"/>
  <c r="LL374" i="93" s="1"/>
  <c r="JT374" i="93"/>
  <c r="JH375" i="93"/>
  <c r="JP375" i="93"/>
  <c r="JX375" i="93"/>
  <c r="LX375" i="93" s="1"/>
  <c r="KF375" i="93"/>
  <c r="JH377" i="93"/>
  <c r="LH377" i="93" s="1"/>
  <c r="JP377" i="93"/>
  <c r="JX377" i="93"/>
  <c r="LX377" i="93" s="1"/>
  <c r="KF377" i="93"/>
  <c r="KN377" i="93"/>
  <c r="KJ392" i="93"/>
  <c r="FT450" i="93"/>
  <c r="KO377" i="93"/>
  <c r="FP445" i="93"/>
  <c r="FP499" i="93"/>
  <c r="JB365" i="93"/>
  <c r="JJ365" i="93"/>
  <c r="JR365" i="93"/>
  <c r="JJ367" i="93"/>
  <c r="JB369" i="93"/>
  <c r="LB369" i="93" s="1"/>
  <c r="JC360" i="93"/>
  <c r="JO372" i="93"/>
  <c r="LO372" i="93" s="1"/>
  <c r="JW372" i="93"/>
  <c r="KE372" i="93"/>
  <c r="ME372" i="93" s="1"/>
  <c r="KM372" i="93"/>
  <c r="JG374" i="93"/>
  <c r="JO374" i="93"/>
  <c r="JW374" i="93"/>
  <c r="LW374" i="93" s="1"/>
  <c r="KE390" i="93"/>
  <c r="KM390" i="93"/>
  <c r="JW392" i="93"/>
  <c r="JH362" i="93"/>
  <c r="LH362" i="93" s="1"/>
  <c r="JP362" i="93"/>
  <c r="JX362" i="93"/>
  <c r="JH364" i="93"/>
  <c r="JP364" i="93"/>
  <c r="LP364" i="93" s="1"/>
  <c r="JX364" i="93"/>
  <c r="KF364" i="93"/>
  <c r="JD365" i="93"/>
  <c r="JL365" i="93"/>
  <c r="LL365" i="93" s="1"/>
  <c r="JT365" i="93"/>
  <c r="JH366" i="93"/>
  <c r="JP366" i="93"/>
  <c r="JX366" i="93"/>
  <c r="LX366" i="93" s="1"/>
  <c r="JD367" i="93"/>
  <c r="JL367" i="93"/>
  <c r="LL367" i="93" s="1"/>
  <c r="JT367" i="93"/>
  <c r="KB367" i="93"/>
  <c r="MB367" i="93" s="1"/>
  <c r="KF368" i="93"/>
  <c r="JD369" i="93"/>
  <c r="JL369" i="93"/>
  <c r="JT369" i="93"/>
  <c r="LT369" i="93" s="1"/>
  <c r="KN370" i="93"/>
  <c r="JX372" i="93"/>
  <c r="KF372" i="93"/>
  <c r="KN372" i="93"/>
  <c r="JD373" i="93"/>
  <c r="JL373" i="93"/>
  <c r="JT373" i="93"/>
  <c r="KB373" i="93"/>
  <c r="MB373" i="93" s="1"/>
  <c r="KJ373" i="93"/>
  <c r="JH374" i="93"/>
  <c r="LH374" i="93" s="1"/>
  <c r="JP374" i="93"/>
  <c r="JX374" i="93"/>
  <c r="LX374" i="93" s="1"/>
  <c r="JD375" i="93"/>
  <c r="JL375" i="93"/>
  <c r="JT375" i="93"/>
  <c r="KB375" i="93"/>
  <c r="MB375" i="93" s="1"/>
  <c r="KJ375" i="93"/>
  <c r="JD377" i="93"/>
  <c r="LD377" i="93" s="1"/>
  <c r="JL377" i="93"/>
  <c r="JT377" i="93"/>
  <c r="LT377" i="93" s="1"/>
  <c r="KB377" i="93"/>
  <c r="KJ377" i="93"/>
  <c r="KB389" i="93"/>
  <c r="KJ389" i="93"/>
  <c r="MJ389" i="93" s="1"/>
  <c r="JM389" i="93"/>
  <c r="LM389" i="93" s="1"/>
  <c r="JY354" i="93"/>
  <c r="LY354" i="93" s="1"/>
  <c r="JI354" i="93"/>
  <c r="JC354" i="93"/>
  <c r="JK354" i="93"/>
  <c r="LK354" i="93" s="1"/>
  <c r="JS354" i="93"/>
  <c r="LS354" i="93" s="1"/>
  <c r="KA354" i="93"/>
  <c r="KI354" i="93"/>
  <c r="MI354" i="93" s="1"/>
  <c r="KQ354" i="93"/>
  <c r="JR367" i="93"/>
  <c r="JZ367" i="93"/>
  <c r="JJ369" i="93"/>
  <c r="JR369" i="93"/>
  <c r="LR369" i="93" s="1"/>
  <c r="JA354" i="93"/>
  <c r="LA354" i="93" s="1"/>
  <c r="JQ354" i="93"/>
  <c r="KG354" i="93"/>
  <c r="MG354" i="93" s="1"/>
  <c r="KO354" i="93"/>
  <c r="JD354" i="93"/>
  <c r="JK360" i="93"/>
  <c r="JS360" i="93"/>
  <c r="KA360" i="93"/>
  <c r="KI360" i="93"/>
  <c r="MI360" i="93" s="1"/>
  <c r="KQ360" i="93"/>
  <c r="JG364" i="93"/>
  <c r="LG364" i="93" s="1"/>
  <c r="JO364" i="93"/>
  <c r="JW364" i="93"/>
  <c r="LW364" i="93" s="1"/>
  <c r="KE364" i="93"/>
  <c r="KM364" i="93"/>
  <c r="MM364" i="93" s="1"/>
  <c r="JC365" i="93"/>
  <c r="JK365" i="93"/>
  <c r="LK365" i="93" s="1"/>
  <c r="JS365" i="93"/>
  <c r="KA365" i="93"/>
  <c r="MA365" i="93" s="1"/>
  <c r="KI365" i="93"/>
  <c r="JG366" i="93"/>
  <c r="LG366" i="93" s="1"/>
  <c r="JO366" i="93"/>
  <c r="JW366" i="93"/>
  <c r="LW366" i="93" s="1"/>
  <c r="JC367" i="93"/>
  <c r="JK367" i="93"/>
  <c r="LK367" i="93" s="1"/>
  <c r="JS367" i="93"/>
  <c r="KA367" i="93"/>
  <c r="MA367" i="93" s="1"/>
  <c r="KI367" i="93"/>
  <c r="JG368" i="93"/>
  <c r="LG368" i="93" s="1"/>
  <c r="JC369" i="93"/>
  <c r="JK369" i="93"/>
  <c r="LK369" i="93" s="1"/>
  <c r="KE392" i="93"/>
  <c r="JD391" i="93"/>
  <c r="LD391" i="93" s="1"/>
  <c r="LE381" i="93"/>
  <c r="LU381" i="93"/>
  <c r="MK381" i="93"/>
  <c r="JE391" i="93"/>
  <c r="LE391" i="93" s="1"/>
  <c r="KO391" i="93"/>
  <c r="MC381" i="93"/>
  <c r="JB373" i="93"/>
  <c r="LB373" i="93" s="1"/>
  <c r="JJ373" i="93"/>
  <c r="LJ373" i="93" s="1"/>
  <c r="JR373" i="93"/>
  <c r="JZ373" i="93"/>
  <c r="LZ373" i="93" s="1"/>
  <c r="KH373" i="93"/>
  <c r="KP373" i="93"/>
  <c r="MP373" i="93" s="1"/>
  <c r="JB375" i="93"/>
  <c r="JJ375" i="93"/>
  <c r="LJ375" i="93" s="1"/>
  <c r="JR375" i="93"/>
  <c r="LR375" i="93" s="1"/>
  <c r="JZ375" i="93"/>
  <c r="LZ375" i="93" s="1"/>
  <c r="KH375" i="93"/>
  <c r="JB377" i="93"/>
  <c r="LB377" i="93" s="1"/>
  <c r="JJ377" i="93"/>
  <c r="JR377" i="93"/>
  <c r="LR377" i="93" s="1"/>
  <c r="JZ377" i="93"/>
  <c r="KH377" i="93"/>
  <c r="MH377" i="93" s="1"/>
  <c r="KP377" i="93"/>
  <c r="MP377" i="93" s="1"/>
  <c r="IP377" i="93" s="1"/>
  <c r="JB379" i="93"/>
  <c r="LB379" i="93" s="1"/>
  <c r="JJ379" i="93"/>
  <c r="JR379" i="93"/>
  <c r="LR379" i="93" s="1"/>
  <c r="JZ379" i="93"/>
  <c r="KH379" i="93"/>
  <c r="MH379" i="93" s="1"/>
  <c r="KP379" i="93"/>
  <c r="JB381" i="93"/>
  <c r="LB381" i="93" s="1"/>
  <c r="JJ381" i="93"/>
  <c r="LJ381" i="93" s="1"/>
  <c r="JR381" i="93"/>
  <c r="LR381" i="93" s="1"/>
  <c r="JZ381" i="93"/>
  <c r="KH381" i="93"/>
  <c r="MH381" i="93" s="1"/>
  <c r="KP381" i="93"/>
  <c r="JB383" i="93"/>
  <c r="LB383" i="93" s="1"/>
  <c r="JJ383" i="93"/>
  <c r="JR383" i="93"/>
  <c r="LR383" i="93" s="1"/>
  <c r="JZ383" i="93"/>
  <c r="LZ383" i="93" s="1"/>
  <c r="KH383" i="93"/>
  <c r="MH383" i="93" s="1"/>
  <c r="KP383" i="93"/>
  <c r="JB385" i="93"/>
  <c r="LB385" i="93" s="1"/>
  <c r="JJ385" i="93"/>
  <c r="JR385" i="93"/>
  <c r="LR385" i="93" s="1"/>
  <c r="JZ385" i="93"/>
  <c r="KH385" i="93"/>
  <c r="MH385" i="93" s="1"/>
  <c r="KP385" i="93"/>
  <c r="MP385" i="93" s="1"/>
  <c r="IP385" i="93" s="1"/>
  <c r="JB387" i="93"/>
  <c r="LB387" i="93" s="1"/>
  <c r="JJ387" i="93"/>
  <c r="JR387" i="93"/>
  <c r="LR387" i="93" s="1"/>
  <c r="JZ387" i="93"/>
  <c r="KH387" i="93"/>
  <c r="MH387" i="93" s="1"/>
  <c r="KP387" i="93"/>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KI373" i="93"/>
  <c r="MI373" i="93" s="1"/>
  <c r="KQ373" i="93"/>
  <c r="JC375" i="93"/>
  <c r="JK375" i="93"/>
  <c r="LK375" i="93" s="1"/>
  <c r="JS375" i="93"/>
  <c r="LS375" i="93" s="1"/>
  <c r="KA375" i="93"/>
  <c r="KI375" i="93"/>
  <c r="MI375" i="93" s="1"/>
  <c r="KQ375" i="93"/>
  <c r="JC377" i="93"/>
  <c r="LC377" i="93" s="1"/>
  <c r="JK377" i="93"/>
  <c r="JS377" i="93"/>
  <c r="LS377" i="93" s="1"/>
  <c r="KA377" i="93"/>
  <c r="KI377" i="93"/>
  <c r="MI377" i="93" s="1"/>
  <c r="KQ377" i="93"/>
  <c r="JC379" i="93"/>
  <c r="LC379" i="93" s="1"/>
  <c r="JK379" i="93"/>
  <c r="JS379" i="93"/>
  <c r="KA379" i="93"/>
  <c r="KI379" i="93"/>
  <c r="KQ379" i="93"/>
  <c r="JC381" i="93"/>
  <c r="LC381" i="93" s="1"/>
  <c r="JK381" i="93"/>
  <c r="JS381" i="93"/>
  <c r="LS381" i="93" s="1"/>
  <c r="KA381" i="93"/>
  <c r="KI381" i="93"/>
  <c r="MI381" i="93" s="1"/>
  <c r="KQ381" i="93"/>
  <c r="JC383" i="93"/>
  <c r="LC383" i="93" s="1"/>
  <c r="JK383" i="93"/>
  <c r="LK383" i="93" s="1"/>
  <c r="JS383" i="93"/>
  <c r="LS383" i="93" s="1"/>
  <c r="KA383" i="93"/>
  <c r="KI383" i="93"/>
  <c r="KQ383" i="93"/>
  <c r="JC385" i="93"/>
  <c r="LC385" i="93" s="1"/>
  <c r="JK385" i="93"/>
  <c r="JS385" i="93"/>
  <c r="LS385" i="93" s="1"/>
  <c r="KA385" i="93"/>
  <c r="MA385" i="93" s="1"/>
  <c r="KI385" i="93"/>
  <c r="MI385" i="93" s="1"/>
  <c r="KQ385" i="93"/>
  <c r="JC387" i="93"/>
  <c r="LC387" i="93" s="1"/>
  <c r="JK387" i="93"/>
  <c r="JS387" i="93"/>
  <c r="LS387" i="93" s="1"/>
  <c r="KA387" i="93"/>
  <c r="KI387" i="93"/>
  <c r="MI387" i="93" s="1"/>
  <c r="KQ387" i="93"/>
  <c r="MQ387" i="93" s="1"/>
  <c r="JC389" i="93"/>
  <c r="LC389" i="93" s="1"/>
  <c r="JK389" i="93"/>
  <c r="JS389" i="93"/>
  <c r="KA389" i="93"/>
  <c r="KI389" i="93"/>
  <c r="MI389" i="93" s="1"/>
  <c r="KQ389" i="93"/>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LG351" i="93"/>
  <c r="LO351" i="93"/>
  <c r="LW351" i="93"/>
  <c r="ME351" i="93"/>
  <c r="MM351" i="93"/>
  <c r="JI353" i="93"/>
  <c r="LI353" i="93" s="1"/>
  <c r="JQ353" i="93"/>
  <c r="LQ353" i="93" s="1"/>
  <c r="JY353" i="93"/>
  <c r="LY353" i="93" s="1"/>
  <c r="JB358" i="93"/>
  <c r="JF350" i="93"/>
  <c r="LF350" i="93" s="1"/>
  <c r="JN350" i="93"/>
  <c r="LN350" i="93" s="1"/>
  <c r="JF358" i="93"/>
  <c r="JN358" i="93"/>
  <c r="FP483" i="93"/>
  <c r="JG350" i="93"/>
  <c r="LG350" i="93" s="1"/>
  <c r="JG358" i="93"/>
  <c r="LG358" i="93" s="1"/>
  <c r="JO358" i="93"/>
  <c r="LO358" i="93" s="1"/>
  <c r="JH361" i="93"/>
  <c r="LH361" i="93" s="1"/>
  <c r="JP361" i="93"/>
  <c r="JX361" i="93"/>
  <c r="LX361" i="93" s="1"/>
  <c r="KF361" i="93"/>
  <c r="KN361" i="93"/>
  <c r="MN361" i="93" s="1"/>
  <c r="JZ369" i="93"/>
  <c r="KH369" i="93"/>
  <c r="MH369" i="93" s="1"/>
  <c r="KP369" i="93"/>
  <c r="MP369" i="93" s="1"/>
  <c r="IP369" i="93" s="1"/>
  <c r="JB371" i="93"/>
  <c r="LB371" i="93" s="1"/>
  <c r="JJ371" i="93"/>
  <c r="JR371" i="93"/>
  <c r="LR371" i="93" s="1"/>
  <c r="JZ371" i="93"/>
  <c r="KH371" i="93"/>
  <c r="MH371" i="93" s="1"/>
  <c r="KP371" i="93"/>
  <c r="JH350" i="93"/>
  <c r="LH350" i="93" s="1"/>
  <c r="JP350" i="93"/>
  <c r="LP350" i="93" s="1"/>
  <c r="JX350" i="93"/>
  <c r="LX350" i="93" s="1"/>
  <c r="KF350" i="93"/>
  <c r="MF350" i="93" s="1"/>
  <c r="KN350" i="93"/>
  <c r="MN350" i="93" s="1"/>
  <c r="IN350" i="93" s="1"/>
  <c r="JH358" i="93"/>
  <c r="JP358" i="93"/>
  <c r="JS369" i="93"/>
  <c r="KA369" i="93"/>
  <c r="MA369" i="93" s="1"/>
  <c r="KI369" i="93"/>
  <c r="MI369" i="93" s="1"/>
  <c r="KQ369" i="93"/>
  <c r="MQ369" i="93" s="1"/>
  <c r="JC371" i="93"/>
  <c r="JK371" i="93"/>
  <c r="JS371" i="93"/>
  <c r="KA371" i="93"/>
  <c r="KI371" i="93"/>
  <c r="JA358" i="93"/>
  <c r="LA358" i="93" s="1"/>
  <c r="JI358" i="93"/>
  <c r="LI358" i="93" s="1"/>
  <c r="JQ358" i="93"/>
  <c r="LQ358" i="93" s="1"/>
  <c r="JB361" i="93"/>
  <c r="JJ361" i="93"/>
  <c r="LJ361" i="93" s="1"/>
  <c r="JR361" i="93"/>
  <c r="JZ361" i="93"/>
  <c r="KH361" i="93"/>
  <c r="KP361" i="93"/>
  <c r="MP361" i="93" s="1"/>
  <c r="IP361" i="93" s="1"/>
  <c r="KB369" i="93"/>
  <c r="MB369" i="93" s="1"/>
  <c r="KJ369" i="93"/>
  <c r="MJ369" i="93" s="1"/>
  <c r="JD371" i="93"/>
  <c r="JL371" i="93"/>
  <c r="LL371" i="93" s="1"/>
  <c r="JT371" i="93"/>
  <c r="KB371" i="93"/>
  <c r="MB371" i="93" s="1"/>
  <c r="KJ371" i="93"/>
  <c r="LF360" i="93"/>
  <c r="LN360" i="93"/>
  <c r="LV360" i="93"/>
  <c r="MD360" i="93"/>
  <c r="ML360" i="93"/>
  <c r="LK353" i="93"/>
  <c r="MA353" i="93"/>
  <c r="MI353" i="93"/>
  <c r="MQ353" i="93"/>
  <c r="KB358" i="93"/>
  <c r="KJ358" i="93"/>
  <c r="MJ358" i="93" s="1"/>
  <c r="LG360" i="93"/>
  <c r="LO360" i="93"/>
  <c r="LW360" i="93"/>
  <c r="ME360" i="93"/>
  <c r="MM360" i="93"/>
  <c r="LE353" i="93"/>
  <c r="LM353" i="93"/>
  <c r="LU353" i="93"/>
  <c r="MC353" i="93"/>
  <c r="MK353" i="93"/>
  <c r="LA360" i="93"/>
  <c r="LI360" i="93"/>
  <c r="LQ360" i="93"/>
  <c r="LY360" i="93"/>
  <c r="MG360" i="93"/>
  <c r="MO360" i="93"/>
  <c r="KK384" i="93"/>
  <c r="MK384" i="93" s="1"/>
  <c r="JW358" i="93"/>
  <c r="LW358" i="93" s="1"/>
  <c r="KE358" i="93"/>
  <c r="ME358" i="93" s="1"/>
  <c r="KM358" i="93"/>
  <c r="MM358" i="93" s="1"/>
  <c r="LB360" i="93"/>
  <c r="LJ360" i="93"/>
  <c r="LR360" i="93"/>
  <c r="JX358" i="93"/>
  <c r="LX358" i="93" s="1"/>
  <c r="KF358" i="93"/>
  <c r="LC360" i="93"/>
  <c r="LK360" i="93"/>
  <c r="LS360" i="93"/>
  <c r="MA360" i="93"/>
  <c r="MQ360" i="93"/>
  <c r="JY358" i="93"/>
  <c r="KG358" i="93"/>
  <c r="MG358" i="93" s="1"/>
  <c r="KO358" i="93"/>
  <c r="JC350" i="93"/>
  <c r="LC350" i="93" s="1"/>
  <c r="JK350" i="93"/>
  <c r="LK350" i="93" s="1"/>
  <c r="JS350" i="93"/>
  <c r="LS350" i="93" s="1"/>
  <c r="KA350" i="93"/>
  <c r="MA350" i="93" s="1"/>
  <c r="KI350" i="93"/>
  <c r="MI350" i="93" s="1"/>
  <c r="KQ350" i="93"/>
  <c r="MQ350" i="93" s="1"/>
  <c r="LO369" i="93"/>
  <c r="ME371" i="93"/>
  <c r="LO373" i="93"/>
  <c r="LO375" i="93"/>
  <c r="LO377" i="93"/>
  <c r="LW379" i="93"/>
  <c r="LO381" i="93"/>
  <c r="LO383" i="93"/>
  <c r="LG385" i="93"/>
  <c r="MM385" i="93"/>
  <c r="ME387" i="93"/>
  <c r="LG389" i="93"/>
  <c r="MM389" i="93"/>
  <c r="LG391" i="93"/>
  <c r="MM391"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O371" i="93"/>
  <c r="LG373" i="93"/>
  <c r="ME373" i="93"/>
  <c r="ME375" i="93"/>
  <c r="LG377" i="93"/>
  <c r="MM377" i="93"/>
  <c r="MM379" i="93"/>
  <c r="LW381" i="93"/>
  <c r="LG383" i="93"/>
  <c r="ME385" i="93"/>
  <c r="LG387"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LG371" i="93"/>
  <c r="MM373" i="93"/>
  <c r="LW375" i="93"/>
  <c r="ME377" i="93"/>
  <c r="LO379" i="93"/>
  <c r="LG381" i="93"/>
  <c r="MM381" i="93"/>
  <c r="ME383" i="93"/>
  <c r="LW385" i="93"/>
  <c r="LW387" i="93"/>
  <c r="LO389" i="93"/>
  <c r="ME391"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W377" i="93"/>
  <c r="LG379" i="93"/>
  <c r="ME379" i="93"/>
  <c r="ME381" i="93"/>
  <c r="LW383" i="93"/>
  <c r="LO385" i="93"/>
  <c r="LO387" i="93"/>
  <c r="ME389"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KP374" i="93"/>
  <c r="MP374" i="93" s="1"/>
  <c r="IP374" i="93" s="1"/>
  <c r="LF375" i="93"/>
  <c r="LN375" i="93"/>
  <c r="LV375" i="93"/>
  <c r="MD375" i="93"/>
  <c r="ML375" i="93"/>
  <c r="JB376" i="93"/>
  <c r="LB376" i="93" s="1"/>
  <c r="JJ376" i="93"/>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P361" i="93"/>
  <c r="LP369" i="93"/>
  <c r="LX369" i="93"/>
  <c r="MF369" i="93"/>
  <c r="LH371" i="93"/>
  <c r="LX371" i="93"/>
  <c r="LH373" i="93"/>
  <c r="LX373" i="93"/>
  <c r="MF373" i="93"/>
  <c r="MN373" i="93"/>
  <c r="KB374" i="93"/>
  <c r="MB374" i="93" s="1"/>
  <c r="KJ374" i="93"/>
  <c r="LH375" i="93"/>
  <c r="LP375" i="93"/>
  <c r="MF375" i="93"/>
  <c r="JD376" i="93"/>
  <c r="LD376" i="93" s="1"/>
  <c r="JL376" i="93"/>
  <c r="LL376" i="93" s="1"/>
  <c r="JT376" i="93"/>
  <c r="LT376" i="93" s="1"/>
  <c r="KB376" i="93"/>
  <c r="KJ376" i="93"/>
  <c r="MJ376" i="93" s="1"/>
  <c r="LP377" i="93"/>
  <c r="MF377" i="93"/>
  <c r="MN377" i="93"/>
  <c r="LH379" i="93"/>
  <c r="LP379" i="93"/>
  <c r="LX379" i="93"/>
  <c r="MF379" i="93"/>
  <c r="MN379" i="93"/>
  <c r="LH381" i="93"/>
  <c r="LP381" i="93"/>
  <c r="LX381" i="93"/>
  <c r="MF381" i="93"/>
  <c r="MN381" i="93"/>
  <c r="LH383" i="93"/>
  <c r="LP383" i="93"/>
  <c r="LX383" i="93"/>
  <c r="MF383" i="93"/>
  <c r="LH385" i="93"/>
  <c r="LP385" i="93"/>
  <c r="LX385" i="93"/>
  <c r="MF385" i="93"/>
  <c r="MN385" i="93"/>
  <c r="LH387" i="93"/>
  <c r="LP387" i="93"/>
  <c r="LX387" i="93"/>
  <c r="MF387" i="93"/>
  <c r="MN387" i="93"/>
  <c r="LH389" i="93"/>
  <c r="LP389" i="93"/>
  <c r="LX389" i="93"/>
  <c r="MF389" i="93"/>
  <c r="MN389" i="93"/>
  <c r="LH391" i="93"/>
  <c r="LP391" i="93"/>
  <c r="LX391" i="93"/>
  <c r="MF391" i="93"/>
  <c r="MN391" i="93"/>
  <c r="KE353" i="93"/>
  <c r="ME353" i="93" s="1"/>
  <c r="KM353" i="93"/>
  <c r="MM353" i="93" s="1"/>
  <c r="JA355" i="93"/>
  <c r="LA355" i="93" s="1"/>
  <c r="JI355" i="93"/>
  <c r="LI355" i="93" s="1"/>
  <c r="LA369" i="93"/>
  <c r="LI369" i="93"/>
  <c r="LQ369" i="93"/>
  <c r="LY369" i="93"/>
  <c r="MG369" i="93"/>
  <c r="LA371" i="93"/>
  <c r="LI371" i="93"/>
  <c r="LQ371" i="93"/>
  <c r="LY371" i="93"/>
  <c r="LA373" i="93"/>
  <c r="LI373" i="93"/>
  <c r="LQ373" i="93"/>
  <c r="LY373" i="93"/>
  <c r="MG373" i="93"/>
  <c r="MO373" i="93"/>
  <c r="KC374" i="93"/>
  <c r="MC374" i="93" s="1"/>
  <c r="KK374" i="93"/>
  <c r="MK374" i="93" s="1"/>
  <c r="LA375" i="93"/>
  <c r="LI375" i="93"/>
  <c r="LQ375" i="93"/>
  <c r="LY375" i="93"/>
  <c r="MG375" i="93"/>
  <c r="MO375" i="93"/>
  <c r="JE376" i="93"/>
  <c r="LE376" i="93" s="1"/>
  <c r="JM376" i="93"/>
  <c r="LM376" i="93" s="1"/>
  <c r="JU376" i="93"/>
  <c r="LU376" i="93" s="1"/>
  <c r="KC376" i="93"/>
  <c r="MC376" i="93" s="1"/>
  <c r="KK376" i="93"/>
  <c r="MK376" i="93" s="1"/>
  <c r="LA377" i="93"/>
  <c r="LI377" i="93"/>
  <c r="LQ377" i="93"/>
  <c r="LY377" i="93"/>
  <c r="MG377" i="93"/>
  <c r="MO377" i="93"/>
  <c r="LA379" i="93"/>
  <c r="LI379" i="93"/>
  <c r="LQ379" i="93"/>
  <c r="LY379" i="93"/>
  <c r="MG379" i="93"/>
  <c r="MO379" i="93"/>
  <c r="JE380" i="93"/>
  <c r="LE380" i="93" s="1"/>
  <c r="JM380" i="93"/>
  <c r="LM380" i="93" s="1"/>
  <c r="JU380" i="93"/>
  <c r="LU380" i="93" s="1"/>
  <c r="KC380" i="93"/>
  <c r="MC380" i="93" s="1"/>
  <c r="KK380" i="93"/>
  <c r="MK380" i="93" s="1"/>
  <c r="LA381" i="93"/>
  <c r="LI381" i="93"/>
  <c r="LQ381" i="93"/>
  <c r="LY381" i="93"/>
  <c r="MG381" i="93"/>
  <c r="MO381" i="93"/>
  <c r="LA383" i="93"/>
  <c r="LI383" i="93"/>
  <c r="LQ383" i="93"/>
  <c r="LY383" i="93"/>
  <c r="MG383" i="93"/>
  <c r="MO383" i="93"/>
  <c r="LA385" i="93"/>
  <c r="LI385" i="93"/>
  <c r="LQ385" i="93"/>
  <c r="LY385" i="93"/>
  <c r="MG385" i="93"/>
  <c r="MO385" i="93"/>
  <c r="LA387" i="93"/>
  <c r="LI387" i="93"/>
  <c r="LQ387" i="93"/>
  <c r="LY387" i="93"/>
  <c r="MG387" i="93"/>
  <c r="MO387" i="93"/>
  <c r="LA389" i="93"/>
  <c r="LI389" i="93"/>
  <c r="LQ389" i="93"/>
  <c r="LY389" i="93"/>
  <c r="MG389" i="93"/>
  <c r="MO389" i="93"/>
  <c r="IO389" i="93" s="1"/>
  <c r="LA391" i="93"/>
  <c r="LI391" i="93"/>
  <c r="LQ391" i="93"/>
  <c r="LY391" i="93"/>
  <c r="MG391" i="93"/>
  <c r="MO391" i="93"/>
  <c r="KF353" i="93"/>
  <c r="MF353" i="93" s="1"/>
  <c r="KN353" i="93"/>
  <c r="MN353" i="93" s="1"/>
  <c r="JB355" i="93"/>
  <c r="LB355" i="93" s="1"/>
  <c r="JJ355" i="93"/>
  <c r="LJ355" i="93" s="1"/>
  <c r="JR355" i="93"/>
  <c r="LR355" i="93" s="1"/>
  <c r="LB361" i="93"/>
  <c r="DQ363" i="93"/>
  <c r="LJ369" i="93"/>
  <c r="LZ369" i="93"/>
  <c r="LJ371" i="93"/>
  <c r="LZ371" i="93"/>
  <c r="LR373" i="93"/>
  <c r="MH373" i="93"/>
  <c r="LB375" i="93"/>
  <c r="MH375" i="93"/>
  <c r="LJ377" i="93"/>
  <c r="LZ377" i="93"/>
  <c r="LJ379" i="93"/>
  <c r="LZ379" i="93"/>
  <c r="MP379" i="93"/>
  <c r="LZ381" i="93"/>
  <c r="MP381" i="93"/>
  <c r="LJ383" i="93"/>
  <c r="MP383" i="93"/>
  <c r="LJ385" i="93"/>
  <c r="LZ385" i="93"/>
  <c r="LJ387" i="93"/>
  <c r="LZ387" i="93"/>
  <c r="MP387" i="93"/>
  <c r="LB391" i="93"/>
  <c r="KG353" i="93"/>
  <c r="MG353" i="93" s="1"/>
  <c r="KO353" i="93"/>
  <c r="MO353" i="93" s="1"/>
  <c r="LE357" i="93"/>
  <c r="LM357" i="93"/>
  <c r="LU357" i="93"/>
  <c r="MC357" i="93"/>
  <c r="MK357" i="93"/>
  <c r="LC369" i="93"/>
  <c r="LS369" i="93"/>
  <c r="LC371" i="93"/>
  <c r="LK371" i="93"/>
  <c r="LS371" i="93"/>
  <c r="MA371" i="93"/>
  <c r="LK373" i="93"/>
  <c r="MA373" i="93"/>
  <c r="MQ373" i="93"/>
  <c r="KE374" i="93"/>
  <c r="ME374" i="93" s="1"/>
  <c r="KM374" i="93"/>
  <c r="MM374" i="93" s="1"/>
  <c r="LC375" i="93"/>
  <c r="MA375" i="93"/>
  <c r="MQ375" i="93"/>
  <c r="JG376" i="93"/>
  <c r="LG376" i="93" s="1"/>
  <c r="JO376" i="93"/>
  <c r="LO376" i="93" s="1"/>
  <c r="JW376" i="93"/>
  <c r="LW376" i="93" s="1"/>
  <c r="LK377" i="93"/>
  <c r="MA377" i="93"/>
  <c r="MQ377" i="93"/>
  <c r="LK379" i="93"/>
  <c r="LS379" i="93"/>
  <c r="MA379" i="93"/>
  <c r="MI379" i="93"/>
  <c r="MQ379" i="93"/>
  <c r="JG380" i="93"/>
  <c r="JO380" i="93"/>
  <c r="LO380" i="93" s="1"/>
  <c r="LK381" i="93"/>
  <c r="MA381" i="93"/>
  <c r="MQ381" i="93"/>
  <c r="MA383" i="93"/>
  <c r="MI383" i="93"/>
  <c r="MQ383" i="93"/>
  <c r="LK385" i="93"/>
  <c r="MQ385" i="93"/>
  <c r="LK387" i="93"/>
  <c r="MA387" i="93"/>
  <c r="LK389" i="93"/>
  <c r="LS389" i="93"/>
  <c r="MA389" i="93"/>
  <c r="MQ389" i="93"/>
  <c r="MA391" i="93"/>
  <c r="KI391" i="93"/>
  <c r="MI391" i="93" s="1"/>
  <c r="JB353" i="93"/>
  <c r="LB353" i="93" s="1"/>
  <c r="JJ353" i="93"/>
  <c r="LJ353" i="93" s="1"/>
  <c r="JR353" i="93"/>
  <c r="LR353" i="93" s="1"/>
  <c r="LD369" i="93"/>
  <c r="LL369" i="93"/>
  <c r="LD371" i="93"/>
  <c r="LT371" i="93"/>
  <c r="MJ371" i="93"/>
  <c r="LD373" i="93"/>
  <c r="LL373" i="93"/>
  <c r="LT373" i="93"/>
  <c r="MJ373" i="93"/>
  <c r="KF374" i="93"/>
  <c r="MF374" i="93" s="1"/>
  <c r="KN374" i="93"/>
  <c r="LD375" i="93"/>
  <c r="LL375" i="93"/>
  <c r="LT375" i="93"/>
  <c r="MJ375" i="93"/>
  <c r="JH376" i="93"/>
  <c r="LH376" i="93" s="1"/>
  <c r="JP376" i="93"/>
  <c r="LP376" i="93" s="1"/>
  <c r="JX376" i="93"/>
  <c r="KF376" i="93"/>
  <c r="MF376" i="93" s="1"/>
  <c r="KN376" i="93"/>
  <c r="MN376" i="93" s="1"/>
  <c r="LL377" i="93"/>
  <c r="MB377" i="93"/>
  <c r="MJ377" i="93"/>
  <c r="LD379" i="93"/>
  <c r="LL379" i="93"/>
  <c r="LT379" i="93"/>
  <c r="MB379" i="93"/>
  <c r="MJ379" i="93"/>
  <c r="LD381" i="93"/>
  <c r="LL381" i="93"/>
  <c r="LT381" i="93"/>
  <c r="MB381" i="93"/>
  <c r="MJ381" i="93"/>
  <c r="LD383" i="93"/>
  <c r="LL383" i="93"/>
  <c r="LT383" i="93"/>
  <c r="MB383" i="93"/>
  <c r="MJ383" i="93"/>
  <c r="LD385" i="93"/>
  <c r="LL385" i="93"/>
  <c r="LT385" i="93"/>
  <c r="MB385" i="93"/>
  <c r="MJ385" i="93"/>
  <c r="LD387" i="93"/>
  <c r="LL387" i="93"/>
  <c r="LT387" i="93"/>
  <c r="MB387" i="93"/>
  <c r="MJ387" i="93"/>
  <c r="LD389" i="93"/>
  <c r="LL389" i="93"/>
  <c r="LT389" i="93"/>
  <c r="MB389" i="93"/>
  <c r="JT391" i="93"/>
  <c r="LT391" i="93" s="1"/>
  <c r="KB391" i="93"/>
  <c r="MB391" i="93" s="1"/>
  <c r="KJ391" i="93"/>
  <c r="MJ391" i="93" s="1"/>
  <c r="FR436" i="93"/>
  <c r="FR440" i="93"/>
  <c r="JL359" i="93"/>
  <c r="KB359" i="93"/>
  <c r="JD363" i="93"/>
  <c r="LD363" i="93" s="1"/>
  <c r="JT363" i="93"/>
  <c r="LT363" i="93" s="1"/>
  <c r="KJ363" i="93"/>
  <c r="LC364" i="93"/>
  <c r="LS364" i="93"/>
  <c r="MI364" i="93"/>
  <c r="LS366" i="93"/>
  <c r="MI366" i="93"/>
  <c r="LC368" i="93"/>
  <c r="LS368" i="93"/>
  <c r="MI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LD359" i="93" s="1"/>
  <c r="JT359" i="93"/>
  <c r="LT359" i="93" s="1"/>
  <c r="KJ359" i="93"/>
  <c r="JL363" i="93"/>
  <c r="LL363" i="93" s="1"/>
  <c r="KB363" i="93"/>
  <c r="MB363" i="93" s="1"/>
  <c r="LK364" i="93"/>
  <c r="MA364" i="93"/>
  <c r="MQ364" i="93"/>
  <c r="LC366" i="93"/>
  <c r="LK366" i="93"/>
  <c r="MA366" i="93"/>
  <c r="MQ366" i="93"/>
  <c r="LK368" i="93"/>
  <c r="MA368" i="93"/>
  <c r="MQ368" i="93"/>
  <c r="JC349" i="93"/>
  <c r="LC349" i="93" s="1"/>
  <c r="JK349" i="93"/>
  <c r="LK349" i="93" s="1"/>
  <c r="JS349" i="93"/>
  <c r="LS349" i="93" s="1"/>
  <c r="KA349" i="93"/>
  <c r="MA349" i="93" s="1"/>
  <c r="KI349" i="93"/>
  <c r="MI349" i="93" s="1"/>
  <c r="KQ349" i="93"/>
  <c r="MQ349" i="93" s="1"/>
  <c r="LD354" i="93"/>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JR359" i="93"/>
  <c r="JZ359" i="93"/>
  <c r="LZ359" i="93" s="1"/>
  <c r="JB363" i="93"/>
  <c r="LB363" i="93" s="1"/>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IO372" i="93" s="1"/>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MA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MP364" i="93"/>
  <c r="LB366" i="93"/>
  <c r="LJ366" i="93"/>
  <c r="LR366" i="93"/>
  <c r="LZ366" i="93"/>
  <c r="KH366" i="93"/>
  <c r="MH366" i="93" s="1"/>
  <c r="KP366" i="93"/>
  <c r="MP366" i="93" s="1"/>
  <c r="LB368" i="93"/>
  <c r="LJ368" i="93"/>
  <c r="JR368" i="93"/>
  <c r="LR368" i="93" s="1"/>
  <c r="JZ368" i="93"/>
  <c r="LZ368" i="93" s="1"/>
  <c r="KH368" i="93"/>
  <c r="MH368" i="93" s="1"/>
  <c r="KP368" i="93"/>
  <c r="MP368" i="93" s="1"/>
  <c r="LB372" i="93"/>
  <c r="LJ372" i="93"/>
  <c r="LR372" i="93"/>
  <c r="LZ372" i="93"/>
  <c r="MH372" i="93"/>
  <c r="MP372" i="93"/>
  <c r="IP372" i="93" s="1"/>
  <c r="LB374" i="93"/>
  <c r="LJ374" i="93"/>
  <c r="LR374" i="93"/>
  <c r="MH374" i="93"/>
  <c r="LJ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KM362" i="93"/>
  <c r="MM362" i="93" s="1"/>
  <c r="JE363" i="93"/>
  <c r="LE363" i="93" s="1"/>
  <c r="JM363" i="93"/>
  <c r="LM363" i="93" s="1"/>
  <c r="JU363" i="93"/>
  <c r="LU363" i="93" s="1"/>
  <c r="KC363" i="93"/>
  <c r="MC363" i="93" s="1"/>
  <c r="KK363" i="93"/>
  <c r="MK363" i="93" s="1"/>
  <c r="LD364" i="93"/>
  <c r="LL364" i="93"/>
  <c r="LT364" i="93"/>
  <c r="MB364" i="93"/>
  <c r="KJ364" i="93"/>
  <c r="MJ364" i="93" s="1"/>
  <c r="LD366" i="93"/>
  <c r="LT366" i="93"/>
  <c r="MB366" i="93"/>
  <c r="KJ366" i="93"/>
  <c r="MJ366" i="93" s="1"/>
  <c r="LD368" i="93"/>
  <c r="JL368" i="93"/>
  <c r="LL368" i="93" s="1"/>
  <c r="JT368" i="93"/>
  <c r="LT368" i="93" s="1"/>
  <c r="KB368" i="93"/>
  <c r="MB368" i="93" s="1"/>
  <c r="KJ368" i="93"/>
  <c r="MJ368" i="93" s="1"/>
  <c r="LD372" i="93"/>
  <c r="LL372" i="93"/>
  <c r="LT372" i="93"/>
  <c r="MB372" i="93"/>
  <c r="MJ372" i="93"/>
  <c r="LD374" i="93"/>
  <c r="LT374" i="93"/>
  <c r="MJ374" i="93"/>
  <c r="MB376"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LG359" i="93" s="1"/>
  <c r="JO359" i="93"/>
  <c r="JW359" i="93"/>
  <c r="LW359" i="93" s="1"/>
  <c r="KE359" i="93"/>
  <c r="ME359" i="93" s="1"/>
  <c r="KM359" i="93"/>
  <c r="MM359" i="93" s="1"/>
  <c r="JC361" i="93"/>
  <c r="LC361" i="93" s="1"/>
  <c r="JK361" i="93"/>
  <c r="LK361" i="93" s="1"/>
  <c r="JS361" i="93"/>
  <c r="LS361" i="93" s="1"/>
  <c r="KA361" i="93"/>
  <c r="MA361" i="93" s="1"/>
  <c r="KI361" i="93"/>
  <c r="KQ361" i="93"/>
  <c r="MQ361" i="93" s="1"/>
  <c r="JA362" i="93"/>
  <c r="LA362" i="93" s="1"/>
  <c r="JI362" i="93"/>
  <c r="LI362" i="93" s="1"/>
  <c r="JQ362" i="93"/>
  <c r="LQ362" i="93" s="1"/>
  <c r="JY362" i="93"/>
  <c r="KG362" i="93"/>
  <c r="MG362" i="93" s="1"/>
  <c r="JG363" i="93"/>
  <c r="LG363" i="93" s="1"/>
  <c r="JO363" i="93"/>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H354" i="93"/>
  <c r="LP354" i="93"/>
  <c r="LX354" i="93"/>
  <c r="MF354" i="93"/>
  <c r="MN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JD361" i="93"/>
  <c r="LD361" i="93" s="1"/>
  <c r="JL361" i="93"/>
  <c r="LL361" i="93" s="1"/>
  <c r="JT361" i="93"/>
  <c r="LT361" i="93" s="1"/>
  <c r="KB361" i="93"/>
  <c r="MB361" i="93" s="1"/>
  <c r="KJ361" i="93"/>
  <c r="MJ361" i="93" s="1"/>
  <c r="JB362" i="93"/>
  <c r="LB362" i="93" s="1"/>
  <c r="JJ362" i="93"/>
  <c r="LJ362" i="93" s="1"/>
  <c r="JR362" i="93"/>
  <c r="LR362" i="93" s="1"/>
  <c r="JZ362" i="93"/>
  <c r="KH362" i="93"/>
  <c r="MH362" i="93" s="1"/>
  <c r="KP362" i="93"/>
  <c r="MP362" i="93" s="1"/>
  <c r="IP362" i="93" s="1"/>
  <c r="JH363" i="93"/>
  <c r="LH363" i="93" s="1"/>
  <c r="JP363" i="93"/>
  <c r="LP363" i="93" s="1"/>
  <c r="LO364" i="93"/>
  <c r="ME364" i="93"/>
  <c r="KQ365" i="93"/>
  <c r="MQ365" i="93" s="1"/>
  <c r="LO366" i="93"/>
  <c r="KE366" i="93"/>
  <c r="ME366" i="93" s="1"/>
  <c r="KM366" i="93"/>
  <c r="MM366" i="93" s="1"/>
  <c r="KQ367" i="93"/>
  <c r="MQ367" i="93" s="1"/>
  <c r="JO368" i="93"/>
  <c r="LO368" i="93" s="1"/>
  <c r="JW368" i="93"/>
  <c r="LW368" i="93" s="1"/>
  <c r="KE368" i="93"/>
  <c r="ME368" i="93" s="1"/>
  <c r="KM368" i="93"/>
  <c r="MM368" i="93" s="1"/>
  <c r="LG372" i="93"/>
  <c r="LW372" i="93"/>
  <c r="MM372" i="93"/>
  <c r="LG374"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I354" i="93"/>
  <c r="LQ354" i="93"/>
  <c r="MO354" i="93"/>
  <c r="IO354" i="93" s="1"/>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KO359" i="93"/>
  <c r="JE361" i="93"/>
  <c r="LE361" i="93" s="1"/>
  <c r="JM361" i="93"/>
  <c r="LM361" i="93" s="1"/>
  <c r="JU361" i="93"/>
  <c r="LU361" i="93" s="1"/>
  <c r="KC361" i="93"/>
  <c r="MC361" i="93" s="1"/>
  <c r="KK361" i="93"/>
  <c r="MK361" i="93" s="1"/>
  <c r="JC362" i="93"/>
  <c r="LC362" i="93" s="1"/>
  <c r="JK362" i="93"/>
  <c r="JS362" i="93"/>
  <c r="KA362" i="93"/>
  <c r="KI362" i="93"/>
  <c r="MI362" i="93" s="1"/>
  <c r="KQ362" i="93"/>
  <c r="JA363" i="93"/>
  <c r="LA363" i="93" s="1"/>
  <c r="JI363" i="93"/>
  <c r="LI363" i="93" s="1"/>
  <c r="JQ363" i="93"/>
  <c r="LQ363" i="93" s="1"/>
  <c r="JY363" i="93"/>
  <c r="LY363" i="93" s="1"/>
  <c r="KG363" i="93"/>
  <c r="KO363" i="93"/>
  <c r="MO363" i="93" s="1"/>
  <c r="IO363" i="93" s="1"/>
  <c r="KN364" i="93"/>
  <c r="MN364" i="93" s="1"/>
  <c r="IN364" i="93" s="1"/>
  <c r="LH366" i="93"/>
  <c r="LP366" i="93"/>
  <c r="KF366" i="93"/>
  <c r="MF366" i="93" s="1"/>
  <c r="KN366" i="93"/>
  <c r="MN366" i="93" s="1"/>
  <c r="LH368" i="93"/>
  <c r="LP368" i="93"/>
  <c r="LX368" i="93"/>
  <c r="MF368" i="93"/>
  <c r="KN368" i="93"/>
  <c r="MN368" i="93" s="1"/>
  <c r="LH370" i="93"/>
  <c r="LP370" i="93"/>
  <c r="LX370" i="93"/>
  <c r="MF370" i="93"/>
  <c r="MN370" i="93"/>
  <c r="LH372" i="93"/>
  <c r="LP372" i="93"/>
  <c r="LX372" i="93"/>
  <c r="MF372" i="93"/>
  <c r="MN372" i="93"/>
  <c r="IN372" i="93" s="1"/>
  <c r="LP374" i="93"/>
  <c r="MN374" i="93"/>
  <c r="LX376" i="93"/>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LH358" i="93"/>
  <c r="LP358" i="93"/>
  <c r="MF358" i="93"/>
  <c r="KN358" i="93"/>
  <c r="MN358" i="93" s="1"/>
  <c r="IN358" i="93" s="1"/>
  <c r="LL359" i="93"/>
  <c r="MB359" i="93"/>
  <c r="MJ359" i="93"/>
  <c r="JZ360" i="93"/>
  <c r="LZ360" i="93" s="1"/>
  <c r="KH360" i="93"/>
  <c r="MH360" i="93" s="1"/>
  <c r="KP360" i="93"/>
  <c r="MP360" i="93" s="1"/>
  <c r="MF361" i="93"/>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MO358" i="93"/>
  <c r="ME362"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ML371" i="93"/>
  <c r="JH378" i="93"/>
  <c r="LH378" i="93" s="1"/>
  <c r="JP378" i="93"/>
  <c r="LP378" i="93" s="1"/>
  <c r="JX378" i="93"/>
  <c r="LX378" i="93" s="1"/>
  <c r="KF378" i="93"/>
  <c r="MF378" i="93" s="1"/>
  <c r="KN378" i="93"/>
  <c r="MN378" i="93" s="1"/>
  <c r="LG380" i="93"/>
  <c r="JW380" i="93"/>
  <c r="LW380" i="93" s="1"/>
  <c r="KE380" i="93"/>
  <c r="ME380" i="93" s="1"/>
  <c r="KM380" i="93"/>
  <c r="MM380" i="93" s="1"/>
  <c r="LG382" i="93"/>
  <c r="LO382" i="93"/>
  <c r="LW382" i="93"/>
  <c r="ME382" i="93"/>
  <c r="MM382" i="93"/>
  <c r="LG384" i="93"/>
  <c r="LO384" i="93"/>
  <c r="LW384" i="93"/>
  <c r="ME384" i="93"/>
  <c r="MM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LF359" i="93"/>
  <c r="LN359" i="93"/>
  <c r="LV359" i="93"/>
  <c r="MD359" i="93"/>
  <c r="ML359" i="93"/>
  <c r="JD360" i="93"/>
  <c r="LD360" i="93" s="1"/>
  <c r="JL360" i="93"/>
  <c r="LL360" i="93" s="1"/>
  <c r="JT360" i="93"/>
  <c r="LT360" i="93" s="1"/>
  <c r="KB360" i="93"/>
  <c r="MB360" i="93" s="1"/>
  <c r="KJ360" i="93"/>
  <c r="MJ360" i="93" s="1"/>
  <c r="LR361" i="93"/>
  <c r="LZ361" i="93"/>
  <c r="MH361" i="93"/>
  <c r="LP362" i="93"/>
  <c r="LX362" i="93"/>
  <c r="KF362" i="93"/>
  <c r="MF362" i="93" s="1"/>
  <c r="KN362" i="93"/>
  <c r="MN362" i="93" s="1"/>
  <c r="LF363" i="93"/>
  <c r="LN363" i="93"/>
  <c r="LV363" i="93"/>
  <c r="MD363" i="93"/>
  <c r="LH365" i="93"/>
  <c r="LP365" i="93"/>
  <c r="MF365" i="93"/>
  <c r="LH367" i="93"/>
  <c r="LX367" i="93"/>
  <c r="MN367" i="93"/>
  <c r="MM369"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O359" i="93"/>
  <c r="KC360" i="93"/>
  <c r="MC360" i="93" s="1"/>
  <c r="KK360" i="93"/>
  <c r="MK360" i="93" s="1"/>
  <c r="MI361" i="93"/>
  <c r="LY362" i="93"/>
  <c r="KO362" i="93"/>
  <c r="MO362" i="93" s="1"/>
  <c r="LO363" i="93"/>
  <c r="LA365" i="93"/>
  <c r="LI365" i="93"/>
  <c r="LQ365" i="93"/>
  <c r="LY365" i="93"/>
  <c r="KG365" i="93"/>
  <c r="MG365" i="93" s="1"/>
  <c r="KO365" i="93"/>
  <c r="MO365" i="93" s="1"/>
  <c r="LA367" i="93"/>
  <c r="LI367" i="93"/>
  <c r="LQ367" i="93"/>
  <c r="LY367" i="93"/>
  <c r="KG367" i="93"/>
  <c r="MG367" i="93" s="1"/>
  <c r="KO367" i="93"/>
  <c r="MO367"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MM388" i="93"/>
  <c r="LG390" i="93"/>
  <c r="LO390" i="93"/>
  <c r="LW390" i="93"/>
  <c r="ME390" i="93"/>
  <c r="MM390" i="93"/>
  <c r="LG392" i="93"/>
  <c r="LO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MN359" i="93"/>
  <c r="LZ362" i="93"/>
  <c r="JX363" i="93"/>
  <c r="LX363" i="93" s="1"/>
  <c r="KF363" i="93"/>
  <c r="MF363" i="93" s="1"/>
  <c r="KN363" i="93"/>
  <c r="MN363" i="93" s="1"/>
  <c r="LV364" i="93"/>
  <c r="MD364" i="93"/>
  <c r="ML364" i="93"/>
  <c r="DQ364" i="93"/>
  <c r="LB365" i="93"/>
  <c r="LJ365" i="93"/>
  <c r="LR365" i="93"/>
  <c r="JZ365" i="93"/>
  <c r="LZ365" i="93" s="1"/>
  <c r="KH365" i="93"/>
  <c r="MH365" i="93" s="1"/>
  <c r="KP365" i="93"/>
  <c r="MP365" i="93" s="1"/>
  <c r="IP365" i="93" s="1"/>
  <c r="LB367" i="93"/>
  <c r="LJ367" i="93"/>
  <c r="LR367" i="93"/>
  <c r="LZ367" i="93"/>
  <c r="KH367" i="93"/>
  <c r="MH367" i="93" s="1"/>
  <c r="KP367" i="93"/>
  <c r="MP367" i="93" s="1"/>
  <c r="MO369" i="93"/>
  <c r="JE370" i="93"/>
  <c r="LE370" i="93" s="1"/>
  <c r="JM370" i="93"/>
  <c r="LM370" i="93" s="1"/>
  <c r="JU370" i="93"/>
  <c r="LU370" i="93" s="1"/>
  <c r="KC370" i="93"/>
  <c r="MC370" i="93" s="1"/>
  <c r="KK370" i="93"/>
  <c r="MK370" i="93" s="1"/>
  <c r="MG371" i="93"/>
  <c r="KO371" i="93"/>
  <c r="MO371" i="93" s="1"/>
  <c r="IO371" i="93" s="1"/>
  <c r="KN375" i="93"/>
  <c r="M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G359" i="93"/>
  <c r="MO359" i="93"/>
  <c r="LK362" i="93"/>
  <c r="LS362" i="93"/>
  <c r="MA362" i="93"/>
  <c r="MQ362" i="93"/>
  <c r="MG363" i="93"/>
  <c r="LC365" i="93"/>
  <c r="LS365" i="93"/>
  <c r="MI365" i="93"/>
  <c r="LC367" i="93"/>
  <c r="LS367" i="93"/>
  <c r="MI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F358" i="93"/>
  <c r="LN358" i="93"/>
  <c r="JV358" i="93"/>
  <c r="LV358" i="93" s="1"/>
  <c r="KD358" i="93"/>
  <c r="MD358" i="93" s="1"/>
  <c r="KL358" i="93"/>
  <c r="ML358" i="93" s="1"/>
  <c r="LJ359" i="93"/>
  <c r="LR359" i="93"/>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X364" i="93"/>
  <c r="MF364" i="93"/>
  <c r="LD365" i="93"/>
  <c r="LT365" i="93"/>
  <c r="KB365" i="93"/>
  <c r="MB365" i="93" s="1"/>
  <c r="KJ365" i="93"/>
  <c r="MJ365" i="93" s="1"/>
  <c r="LD367" i="93"/>
  <c r="LT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MN383" i="93"/>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IN378"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92" i="93"/>
  <c r="IP391" i="93"/>
  <c r="IO391" i="93"/>
  <c r="IO386" i="93"/>
  <c r="IO382" i="93"/>
  <c r="IN382" i="93"/>
  <c r="IP381" i="93"/>
  <c r="IP378" i="93"/>
  <c r="IO377" i="93"/>
  <c r="IN377" i="93"/>
  <c r="IP375" i="93"/>
  <c r="IO375" i="93"/>
  <c r="IN375" i="93"/>
  <c r="IO374" i="93"/>
  <c r="IN374" i="93"/>
  <c r="IP371" i="93"/>
  <c r="IP370" i="93"/>
  <c r="IN370" i="93"/>
  <c r="IO369" i="93"/>
  <c r="IP366" i="93"/>
  <c r="IN366" i="93"/>
  <c r="IO365" i="93"/>
  <c r="IP364" i="93"/>
  <c r="IO364" i="93"/>
  <c r="IP363" i="93"/>
  <c r="IN363" i="93"/>
  <c r="IO362" i="93"/>
  <c r="IN362" i="93"/>
  <c r="IO359" i="93"/>
  <c r="IN359" i="93"/>
  <c r="IP358" i="93"/>
  <c r="IO358" i="93"/>
  <c r="IO357" i="93"/>
  <c r="IP354" i="93"/>
  <c r="IN354" i="93"/>
  <c r="IP352" i="93"/>
  <c r="IO352" i="93"/>
  <c r="IN352" i="93"/>
  <c r="IP351" i="93"/>
  <c r="IN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JI28" i="93" s="1"/>
  <c r="LI28" i="93" s="1"/>
  <c r="CC28" i="93"/>
  <c r="JG28" i="93" s="1"/>
  <c r="CB28" i="93"/>
  <c r="JF28" i="93" s="1"/>
  <c r="BZ28" i="93"/>
  <c r="JD28" i="93" s="1"/>
  <c r="BY28" i="93"/>
  <c r="JC28" i="93" s="1"/>
  <c r="LC28" i="93" s="1"/>
  <c r="CI27" i="93"/>
  <c r="CG27" i="93"/>
  <c r="JK27" i="93" s="1"/>
  <c r="LK27" i="93" s="1"/>
  <c r="CE27" i="93"/>
  <c r="JI27" i="93" s="1"/>
  <c r="LI27" i="93" s="1"/>
  <c r="CC27" i="93"/>
  <c r="CB27" i="93"/>
  <c r="BZ27" i="93"/>
  <c r="JD27" i="93" s="1"/>
  <c r="LD27" i="93" s="1"/>
  <c r="BY27" i="93"/>
  <c r="CI26" i="93"/>
  <c r="CG26" i="93"/>
  <c r="CE26" i="93"/>
  <c r="JI26" i="93" s="1"/>
  <c r="LI26" i="93" s="1"/>
  <c r="CC26" i="93"/>
  <c r="CB26" i="93"/>
  <c r="BZ26" i="93"/>
  <c r="BY26" i="93"/>
  <c r="CI25" i="93"/>
  <c r="CG25" i="93"/>
  <c r="JK25" i="93" s="1"/>
  <c r="CE25" i="93"/>
  <c r="CC25" i="93"/>
  <c r="CB25" i="93"/>
  <c r="BZ25" i="93"/>
  <c r="BY25" i="93"/>
  <c r="CI24" i="93"/>
  <c r="CG24" i="93"/>
  <c r="CE24" i="93"/>
  <c r="CC24" i="93"/>
  <c r="JG24" i="93" s="1"/>
  <c r="CB24" i="93"/>
  <c r="JF24" i="93" s="1"/>
  <c r="BZ24" i="93"/>
  <c r="BY24" i="93"/>
  <c r="CI23" i="93"/>
  <c r="CG23" i="93"/>
  <c r="CE23" i="93"/>
  <c r="CC23" i="93"/>
  <c r="CB23" i="93"/>
  <c r="BZ23" i="93"/>
  <c r="JD23" i="93" s="1"/>
  <c r="L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JI18" i="93" s="1"/>
  <c r="LI18" i="93" s="1"/>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BX23" i="93"/>
  <c r="BX22" i="93"/>
  <c r="BX21" i="93"/>
  <c r="BX20" i="93"/>
  <c r="JB20" i="93" s="1"/>
  <c r="LB20" i="93" s="1"/>
  <c r="BX19" i="93"/>
  <c r="JB19" i="93" s="1"/>
  <c r="LB19" i="93" s="1"/>
  <c r="BX18" i="93"/>
  <c r="JB18" i="93" s="1"/>
  <c r="BX17" i="93"/>
  <c r="BX16" i="93"/>
  <c r="BX15" i="93"/>
  <c r="BX14" i="93"/>
  <c r="BW28" i="93"/>
  <c r="JA28" i="93" s="1"/>
  <c r="BW27" i="93"/>
  <c r="JA27" i="93" s="1"/>
  <c r="LA27" i="93" s="1"/>
  <c r="BW26" i="93"/>
  <c r="JA26" i="93" s="1"/>
  <c r="LA26" i="93" s="1"/>
  <c r="BW25" i="93"/>
  <c r="BW24" i="93"/>
  <c r="BW23" i="93"/>
  <c r="BW22" i="93"/>
  <c r="JA22" i="93" s="1"/>
  <c r="BW21" i="93"/>
  <c r="JA21" i="93" s="1"/>
  <c r="BW20" i="93"/>
  <c r="JA20" i="93" s="1"/>
  <c r="BW19" i="93"/>
  <c r="JA19" i="93" s="1"/>
  <c r="LA19" i="93" s="1"/>
  <c r="BW18" i="93"/>
  <c r="JA18" i="93" s="1"/>
  <c r="LA18" i="93" s="1"/>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G16" i="93" l="1"/>
  <c r="LG16" i="93" s="1"/>
  <c r="JI24" i="93"/>
  <c r="LI24" i="93" s="1"/>
  <c r="JI16" i="93"/>
  <c r="JB16" i="93"/>
  <c r="JB24" i="93"/>
  <c r="LB24" i="93" s="1"/>
  <c r="HB24" i="93" s="1"/>
  <c r="JK16" i="93"/>
  <c r="JM24" i="93"/>
  <c r="JO16" i="93"/>
  <c r="JA16" i="93"/>
  <c r="LA16" i="93" s="1"/>
  <c r="HA16" i="93" s="1"/>
  <c r="JA24" i="93"/>
  <c r="JM16" i="93"/>
  <c r="JP24" i="93"/>
  <c r="JO24" i="93"/>
  <c r="LO24" i="93" s="1"/>
  <c r="JC16" i="93"/>
  <c r="LI17" i="93"/>
  <c r="JM18" i="93"/>
  <c r="JC18" i="93"/>
  <c r="LC18" i="93" s="1"/>
  <c r="JF18" i="93"/>
  <c r="JG18" i="93"/>
  <c r="LG18" i="93" s="1"/>
  <c r="JK18" i="93"/>
  <c r="JK26" i="93"/>
  <c r="LK26" i="93" s="1"/>
  <c r="LK25" i="93"/>
  <c r="JM26" i="93"/>
  <c r="JC26" i="93"/>
  <c r="LC26" i="93" s="1"/>
  <c r="JD18" i="93"/>
  <c r="LD18" i="93" s="1"/>
  <c r="JD26" i="93"/>
  <c r="JF26" i="93"/>
  <c r="LF26" i="93" s="1"/>
  <c r="JG26" i="93"/>
  <c r="LG26" i="93" s="1"/>
  <c r="JK24" i="93"/>
  <c r="LK24" i="93" s="1"/>
  <c r="JC24" i="93"/>
  <c r="JD24" i="93"/>
  <c r="LD24" i="93" s="1"/>
  <c r="LA20" i="93"/>
  <c r="LA28" i="93"/>
  <c r="JB21" i="93"/>
  <c r="LB21" i="93" s="1"/>
  <c r="HB21" i="93" s="1"/>
  <c r="JC21" i="93"/>
  <c r="LC21" i="93" s="1"/>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LF24" i="93"/>
  <c r="JG25" i="93"/>
  <c r="LG25" i="93" s="1"/>
  <c r="LF16" i="93"/>
  <c r="JG17" i="93"/>
  <c r="LG17" i="93" s="1"/>
  <c r="LG24" i="93"/>
  <c r="JI25" i="93"/>
  <c r="LI25" i="93" s="1"/>
  <c r="LI16" i="93"/>
  <c r="JM17" i="93"/>
  <c r="LM17" i="93" s="1"/>
  <c r="JM25" i="93"/>
  <c r="LM25" i="93" s="1"/>
  <c r="JO17" i="93"/>
  <c r="LO17" i="93" s="1"/>
  <c r="LB16" i="93"/>
  <c r="HB16" i="93" s="1"/>
  <c r="LK16" i="93"/>
  <c r="LM24" i="93"/>
  <c r="LO16" i="93"/>
  <c r="LA24" i="93"/>
  <c r="JB17" i="93"/>
  <c r="LB17" i="93" s="1"/>
  <c r="JB25" i="93"/>
  <c r="LB25" i="93" s="1"/>
  <c r="HB25" i="93" s="1"/>
  <c r="LM16" i="93"/>
  <c r="JC25" i="93"/>
  <c r="LC25" i="93" s="1"/>
  <c r="JQ25" i="93"/>
  <c r="LQ25" i="93" s="1"/>
  <c r="LP24" i="93"/>
  <c r="JA17" i="93"/>
  <c r="LA17" i="93" s="1"/>
  <c r="JA25" i="93"/>
  <c r="LA25" i="93" s="1"/>
  <c r="JC17" i="93"/>
  <c r="LC17" i="93" s="1"/>
  <c r="LC24" i="93"/>
  <c r="JD25" i="93"/>
  <c r="LD25" i="93" s="1"/>
  <c r="LC16" i="93"/>
  <c r="JD17" i="93"/>
  <c r="LD17" i="93" s="1"/>
  <c r="JF25" i="93"/>
  <c r="LF25" i="93" s="1"/>
  <c r="LQ18" i="93"/>
  <c r="JC14" i="93"/>
  <c r="LC14" i="93" s="1"/>
  <c r="LK18" i="93"/>
  <c r="JM19" i="93"/>
  <c r="LM19" i="93" s="1"/>
  <c r="JD22" i="93"/>
  <c r="LD22" i="93" s="1"/>
  <c r="JM27" i="93"/>
  <c r="LM27" i="93" s="1"/>
  <c r="LP21" i="93"/>
  <c r="HP21" i="93" s="1"/>
  <c r="LA21" i="93"/>
  <c r="JB14" i="93"/>
  <c r="JB22" i="93"/>
  <c r="LB22" i="93" s="1"/>
  <c r="JD14" i="93"/>
  <c r="LD14" i="93" s="1"/>
  <c r="LM18" i="93"/>
  <c r="LD21" i="93"/>
  <c r="JF22" i="93"/>
  <c r="LM26" i="93"/>
  <c r="JG22" i="93"/>
  <c r="JC27" i="93"/>
  <c r="LC27" i="93" s="1"/>
  <c r="LQ26" i="93"/>
  <c r="JI14" i="93"/>
  <c r="JF19" i="93"/>
  <c r="LF19" i="93" s="1"/>
  <c r="JK22" i="93"/>
  <c r="LD26" i="93"/>
  <c r="JF27" i="93"/>
  <c r="LF27" i="93" s="1"/>
  <c r="LB18" i="93"/>
  <c r="LB26" i="93"/>
  <c r="JK14" i="93"/>
  <c r="LK14" i="93" s="1"/>
  <c r="LF18" i="93"/>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IO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3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HS7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HR19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HI16" i="93"/>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HP24" i="93"/>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HC16"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BS345" i="93" s="1"/>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58" i="93" l="1"/>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FR71" i="93" l="1"/>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<sst xmlns="http://schemas.openxmlformats.org/spreadsheetml/2006/main" count="4394" uniqueCount="2737">
  <si>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</si>
  <si>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</si>
  <si>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</si>
  <si>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</si>
  <si>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</si>
  <si>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</si>
  <si>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</si>
  <si>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</si>
  <si>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</si>
  <si>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</si>
  <si>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</si>
  <si>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</si>
  <si>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</si>
  <si>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</si>
  <si>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</si>
  <si>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</si>
  <si>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</si>
  <si>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</si>
  <si>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</si>
  <si>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</si>
  <si>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</si>
  <si>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</si>
  <si>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</si>
  <si>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</si>
  <si>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</si>
  <si>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</si>
  <si>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</si>
  <si>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</si>
  <si>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</si>
  <si>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</si>
  <si>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</si>
  <si>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</si>
  <si>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</si>
  <si>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</si>
  <si>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</si>
  <si>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</si>
  <si>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</si>
  <si>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</si>
  <si>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</si>
  <si>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</si>
  <si>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</si>
  <si>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</si>
  <si>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</si>
  <si>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</si>
  <si>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</si>
  <si>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</si>
  <si>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</si>
  <si>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</si>
  <si>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</si>
  <si>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</si>
  <si>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</si>
  <si>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</si>
  <si>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</si>
  <si>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</si>
  <si>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</si>
  <si>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</si>
  <si>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</si>
  <si>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</si>
  <si>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</si>
  <si>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</si>
  <si>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</si>
  <si>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</si>
  <si>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</si>
  <si>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</si>
  <si>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</si>
  <si>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</si>
  <si>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</si>
  <si>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</si>
  <si>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</si>
  <si>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</si>
  <si>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</si>
  <si>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</si>
  <si>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</si>
  <si>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</si>
  <si>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</si>
  <si>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</si>
  <si>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</si>
  <si>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</si>
  <si>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</si>
  <si>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</si>
  <si>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</si>
  <si>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</si>
  <si>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</si>
  <si>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</si>
  <si>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</si>
  <si>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</si>
  <si>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</si>
  <si>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</si>
  <si>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</si>
  <si>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</si>
  <si>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</si>
  <si>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</si>
  <si>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</si>
  <si>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</si>
  <si>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</si>
  <si>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</si>
  <si>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</si>
  <si>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</si>
  <si>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</si>
  <si>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</si>
  <si>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</si>
  <si>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</si>
  <si>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</si>
  <si>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</si>
  <si>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</si>
  <si>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</si>
  <si>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</si>
  <si>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</si>
  <si>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</si>
  <si>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</si>
  <si>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</si>
  <si>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</si>
  <si>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</si>
  <si>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</si>
  <si>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</si>
  <si>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</si>
  <si>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</si>
  <si>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</si>
  <si>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</si>
  <si>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</si>
  <si>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</si>
  <si>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</si>
  <si>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</si>
  <si>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</si>
  <si>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</si>
  <si>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</si>
  <si>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</si>
  <si>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</si>
  <si>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</si>
  <si>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</si>
  <si>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</si>
  <si>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</si>
  <si>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</si>
  <si>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</si>
  <si>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</si>
  <si>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</si>
  <si>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</si>
  <si>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</si>
  <si>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</si>
  <si>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</si>
  <si>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</si>
  <si>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</si>
  <si>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</si>
  <si>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</si>
  <si>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</si>
  <si>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</si>
  <si>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</si>
  <si>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</si>
  <si>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</si>
  <si>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</si>
  <si>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</si>
  <si>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</si>
  <si>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</si>
  <si>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</si>
  <si>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</si>
  <si>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</si>
  <si>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</si>
  <si>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</si>
  <si>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</si>
  <si>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</si>
  <si>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</si>
  <si>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</si>
  <si>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</si>
  <si>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</si>
  <si>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</si>
  <si>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</si>
  <si>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</si>
  <si>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</si>
  <si>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</si>
  <si>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</si>
  <si>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</si>
  <si>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</si>
  <si>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</si>
  <si>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</si>
  <si>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</si>
  <si>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</si>
  <si>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</si>
  <si>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</si>
  <si>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</si>
  <si>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</si>
  <si>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</si>
  <si>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</si>
  <si>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</si>
  <si>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</si>
  <si>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</si>
  <si>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</si>
  <si>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</si>
  <si>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</si>
  <si>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</si>
  <si>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</si>
  <si>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</si>
  <si>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</si>
  <si>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</si>
  <si>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</si>
  <si>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</si>
  <si>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</si>
  <si>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</si>
  <si>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</si>
  <si>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</si>
  <si>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</si>
  <si>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</si>
  <si>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</si>
  <si>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</si>
  <si>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</si>
  <si>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</si>
  <si>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</si>
  <si>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</si>
  <si>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</si>
  <si>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</si>
  <si>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</si>
  <si>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</si>
  <si>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</si>
  <si>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</si>
  <si>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</si>
  <si>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</si>
  <si>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</si>
  <si>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</si>
  <si>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</si>
  <si>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</si>
  <si>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</si>
  <si>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</si>
  <si>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</si>
  <si>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</si>
  <si>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</si>
  <si>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</si>
  <si>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</si>
  <si>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</si>
  <si>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</si>
  <si>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</si>
  <si>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</si>
  <si>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</si>
  <si>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</si>
  <si>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</si>
  <si>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</si>
  <si>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</si>
  <si>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</si>
  <si>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</si>
  <si>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</si>
  <si>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</si>
  <si>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</si>
  <si>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</si>
  <si>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</si>
  <si>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</si>
  <si>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</si>
  <si>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</si>
  <si>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</si>
  <si>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</si>
  <si>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</si>
  <si>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</si>
  <si>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</si>
  <si>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</si>
  <si>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</si>
  <si>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</si>
  <si>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</si>
  <si>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</si>
  <si>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</si>
  <si>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</si>
  <si>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</si>
  <si>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</si>
  <si>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</si>
  <si>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</si>
  <si>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</si>
  <si>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</si>
  <si>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</si>
  <si>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</si>
  <si>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</si>
  <si>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</si>
  <si>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</si>
  <si>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</si>
  <si>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</si>
  <si>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</si>
  <si>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</si>
  <si>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</si>
  <si>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</si>
  <si>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</si>
  <si>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</si>
  <si>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</si>
  <si>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</si>
  <si>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</si>
  <si>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</si>
  <si>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</si>
  <si>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</si>
  <si>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</si>
  <si>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</si>
  <si>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</si>
  <si>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</si>
  <si>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</si>
  <si>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</si>
  <si>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</si>
  <si>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</si>
  <si>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</si>
  <si>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</si>
  <si>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</si>
  <si>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</si>
  <si>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</si>
  <si>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</si>
  <si>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</si>
  <si>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</si>
  <si>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</si>
  <si>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</si>
  <si>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</si>
  <si>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</si>
  <si>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</si>
  <si>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</si>
  <si>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</si>
  <si>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</si>
  <si>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</si>
  <si>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</si>
  <si>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</si>
  <si>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</si>
  <si>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</si>
  <si>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</si>
  <si>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</si>
  <si>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</si>
  <si>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</si>
  <si>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</si>
  <si>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</si>
  <si>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</si>
  <si>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</si>
  <si>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</si>
  <si>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</si>
  <si>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</si>
  <si>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</si>
  <si>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</si>
  <si>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</si>
  <si>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</si>
  <si>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</si>
  <si>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</si>
  <si>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</si>
  <si>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</si>
  <si>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</si>
  <si>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</si>
  <si>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</si>
  <si>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</si>
  <si>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</si>
  <si>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</si>
  <si>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</si>
  <si>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</si>
  <si>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</si>
  <si>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</si>
  <si>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</si>
  <si>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</si>
  <si>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</si>
  <si>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</si>
  <si>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</si>
  <si>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</si>
  <si>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</si>
  <si>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</si>
  <si>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</si>
  <si>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</si>
  <si>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</si>
  <si>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</si>
  <si>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</si>
  <si>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</si>
  <si>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</si>
  <si>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</si>
  <si>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</si>
  <si>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</si>
  <si>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</si>
  <si>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</si>
  <si>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</si>
  <si>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</si>
  <si>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</si>
  <si>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</si>
  <si>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</si>
  <si>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</si>
  <si>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</si>
  <si>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</si>
  <si>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</si>
  <si>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</si>
  <si>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</si>
  <si>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</si>
  <si>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</si>
  <si>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</si>
  <si>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</si>
  <si>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</si>
  <si>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</si>
  <si>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</si>
  <si>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</si>
  <si>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</si>
  <si>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</si>
  <si>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</si>
  <si>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</si>
  <si>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</si>
  <si>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</si>
  <si>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</si>
  <si>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</si>
  <si>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</si>
  <si>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</si>
  <si>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</si>
  <si>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</si>
  <si>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</si>
  <si>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</si>
  <si>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</si>
  <si>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</si>
  <si>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</si>
  <si>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</si>
  <si>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</si>
  <si>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</si>
  <si>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</si>
  <si>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</si>
  <si>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</si>
  <si>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</si>
  <si>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</si>
  <si>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</si>
  <si>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</si>
  <si>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</si>
  <si>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</si>
  <si>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</si>
  <si>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</si>
  <si>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</si>
  <si>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</si>
  <si>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</si>
  <si>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</si>
  <si>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</si>
  <si>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</si>
  <si>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</si>
  <si>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</si>
  <si>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</si>
  <si>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</si>
  <si>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</si>
  <si>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</si>
  <si>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</si>
  <si>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</si>
  <si>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</si>
  <si>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</si>
  <si>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</si>
  <si>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</si>
  <si>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</si>
  <si>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</si>
  <si>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</si>
  <si>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</si>
  <si>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</si>
  <si>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</si>
  <si>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</si>
  <si>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</si>
  <si>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</si>
  <si>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</si>
  <si>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</si>
  <si>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</si>
  <si>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</si>
  <si>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</si>
  <si>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</si>
  <si>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</si>
  <si>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</si>
  <si>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</si>
  <si>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</si>
  <si>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</si>
  <si>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</si>
  <si>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</si>
  <si>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</si>
  <si>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</si>
  <si>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</si>
  <si>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</si>
  <si>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</si>
  <si>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</si>
  <si>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</si>
  <si>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</si>
  <si>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</si>
  <si>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</si>
  <si>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</si>
  <si>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</si>
  <si>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</si>
  <si>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</si>
  <si>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</si>
  <si>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</si>
  <si>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</si>
  <si>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</si>
  <si>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</si>
  <si>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</si>
  <si>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</si>
  <si>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</si>
  <si>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</si>
  <si>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</si>
  <si>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</si>
  <si>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</si>
  <si>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</si>
  <si>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</si>
  <si>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</si>
  <si>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</si>
  <si>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</si>
  <si>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</si>
  <si>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</si>
  <si>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</si>
  <si>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</si>
  <si>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</si>
  <si>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</si>
  <si>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</si>
  <si>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</si>
  <si>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</si>
  <si>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</si>
  <si>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</si>
  <si>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</si>
  <si>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</si>
  <si>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</si>
  <si>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</si>
  <si>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</si>
  <si>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</si>
  <si>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</si>
  <si>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</si>
  <si>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</si>
  <si>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</si>
  <si>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</si>
  <si>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</si>
  <si>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</si>
  <si>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</si>
  <si>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</si>
  <si>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</si>
  <si>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</si>
  <si>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</si>
  <si>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</si>
  <si>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</si>
  <si>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</si>
  <si>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</si>
  <si>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</si>
  <si>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</si>
  <si>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</si>
  <si>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</si>
  <si>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</si>
  <si>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</si>
  <si>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</si>
  <si>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</si>
  <si>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</si>
  <si>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</si>
  <si>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</si>
  <si>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</si>
  <si>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</si>
  <si>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</si>
  <si>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</si>
  <si>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</si>
  <si>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</si>
  <si>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</si>
  <si>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</si>
  <si>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</si>
  <si>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</si>
  <si>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</si>
  <si>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</si>
  <si>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</si>
  <si>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</si>
  <si>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</si>
  <si>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</si>
  <si>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</si>
  <si>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</si>
  <si>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</si>
  <si>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</si>
  <si>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</si>
  <si>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</si>
  <si>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</si>
  <si>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</si>
  <si>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</si>
  <si>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</si>
  <si>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</si>
  <si>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</si>
  <si>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</si>
  <si>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</si>
  <si>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</si>
  <si>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</si>
  <si>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</si>
  <si>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</si>
  <si>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</si>
  <si>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</si>
  <si>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</si>
  <si>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</si>
  <si>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</si>
  <si>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</si>
  <si>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</si>
  <si>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</si>
  <si>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</si>
  <si>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</si>
  <si>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</si>
  <si>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</si>
  <si>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</si>
  <si>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</si>
  <si>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</si>
  <si>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</si>
  <si>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</si>
  <si>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</si>
  <si>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</si>
  <si>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</si>
  <si>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</si>
  <si>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</si>
  <si>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</si>
  <si>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</si>
  <si>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</si>
  <si>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</si>
  <si>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</si>
  <si>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</si>
  <si>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</si>
  <si>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</si>
  <si>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</si>
  <si>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</si>
  <si>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</si>
  <si>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</si>
  <si>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</si>
  <si>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</si>
  <si>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</si>
  <si>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</si>
  <si>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</si>
  <si>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</si>
  <si>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</si>
  <si>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</si>
  <si>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</si>
  <si>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</si>
  <si>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</si>
  <si>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</si>
  <si>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</si>
  <si>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</si>
  <si>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</si>
  <si>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</si>
  <si>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</si>
  <si>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</si>
  <si>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</si>
  <si>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</si>
  <si>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</si>
  <si>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</si>
  <si>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</si>
  <si>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</si>
  <si>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</si>
  <si>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</si>
  <si>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</si>
  <si>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</si>
  <si>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</si>
  <si>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</si>
  <si>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</si>
  <si>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</si>
  <si>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</si>
  <si>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</si>
  <si>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</si>
  <si>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</si>
  <si>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</si>
  <si>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</si>
  <si>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</si>
  <si>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</si>
  <si>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</si>
  <si>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</si>
  <si>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</si>
  <si>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</si>
  <si>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</si>
  <si>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</si>
  <si>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</si>
  <si>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</si>
  <si>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</si>
  <si>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</si>
  <si>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</si>
  <si>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</si>
  <si>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</si>
  <si>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</si>
  <si>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</si>
  <si>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</si>
  <si>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</si>
  <si>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</si>
  <si>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</si>
  <si>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</si>
  <si>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</si>
  <si>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</si>
  <si>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</si>
  <si>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</si>
  <si>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</si>
  <si>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</si>
  <si>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</si>
  <si>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</si>
  <si>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</si>
  <si>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</si>
  <si>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</si>
  <si>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</si>
  <si>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</si>
  <si>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</si>
  <si>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</si>
  <si>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</si>
  <si>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</si>
  <si>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</si>
  <si>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</si>
  <si>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</si>
  <si>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</si>
  <si>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</si>
  <si>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</si>
  <si>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</si>
  <si>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</si>
  <si>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</si>
  <si>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</si>
  <si>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</si>
  <si>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</si>
  <si>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</si>
  <si>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</si>
  <si>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</si>
  <si>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</si>
  <si>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</si>
  <si>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</si>
  <si>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</si>
  <si>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</si>
  <si>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</si>
  <si>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</si>
  <si>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</si>
  <si>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</si>
  <si>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</si>
  <si>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</si>
  <si>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</si>
  <si>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</si>
  <si>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</si>
  <si>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</si>
  <si>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</si>
  <si>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</si>
  <si>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</si>
  <si>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</si>
  <si>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</si>
  <si>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</si>
  <si>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</si>
  <si>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</si>
  <si>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</si>
  <si>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</si>
  <si>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</si>
  <si>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</si>
  <si>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</si>
  <si>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</si>
  <si>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</si>
  <si>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</si>
  <si>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</si>
  <si>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</si>
  <si>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</si>
  <si>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</si>
  <si>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</si>
  <si>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</si>
  <si>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</si>
  <si>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</si>
  <si>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</si>
  <si>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</si>
  <si>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</si>
  <si>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</si>
  <si>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</si>
  <si>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</si>
  <si>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</si>
  <si>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</si>
  <si>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</si>
  <si>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</si>
  <si>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</si>
  <si>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</si>
  <si>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</si>
  <si>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</si>
  <si>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</si>
  <si>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</si>
  <si>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</si>
  <si>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</si>
  <si>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</si>
  <si>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</si>
  <si>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</si>
  <si>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</si>
  <si>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</si>
  <si>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</si>
  <si>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</si>
  <si>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</si>
  <si>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</si>
  <si>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</si>
  <si>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</si>
  <si>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</si>
  <si>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</si>
  <si>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</si>
  <si>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</si>
  <si>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</si>
  <si>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</si>
  <si>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</si>
  <si>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</si>
  <si>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</si>
  <si>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</si>
  <si>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</si>
  <si>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</si>
  <si>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</si>
  <si>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</si>
  <si>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</si>
  <si>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</si>
  <si>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</si>
  <si>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</si>
  <si>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</si>
  <si>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</si>
  <si>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</si>
  <si>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</si>
  <si>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</si>
  <si>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</si>
  <si>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</si>
  <si>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</si>
  <si>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</si>
  <si>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</si>
  <si>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</si>
  <si>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</si>
  <si>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</si>
  <si>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</si>
  <si>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</si>
  <si>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</si>
  <si>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</si>
  <si>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</si>
  <si>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</si>
  <si>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</si>
  <si>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</si>
  <si>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</si>
  <si>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</si>
  <si>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</si>
  <si>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</si>
  <si>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</si>
  <si>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</si>
  <si>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</si>
  <si>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</si>
  <si>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</si>
  <si>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</si>
  <si>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</si>
  <si>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</si>
  <si>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</si>
  <si>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</si>
  <si>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</si>
  <si>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</si>
  <si>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</si>
  <si>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</si>
  <si>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</si>
  <si>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</si>
  <si>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</si>
  <si>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</si>
  <si>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</si>
  <si>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</si>
  <si>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</si>
  <si>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</si>
  <si>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</si>
  <si>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</si>
  <si>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</si>
  <si>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</si>
  <si>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</si>
  <si>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</si>
  <si>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</si>
  <si>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</si>
  <si>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</si>
  <si>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</si>
  <si>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</si>
  <si>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</si>
  <si>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</si>
  <si>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</si>
  <si>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</si>
  <si>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</si>
  <si>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</si>
  <si>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</si>
  <si>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</si>
  <si>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</si>
  <si>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</si>
  <si>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</si>
  <si>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</si>
  <si>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</si>
  <si>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</si>
  <si>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</si>
  <si>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</si>
  <si>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</si>
  <si>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</si>
  <si>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</si>
  <si>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</si>
  <si>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</si>
  <si>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</si>
  <si>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</si>
  <si>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</si>
  <si>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</si>
  <si>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</si>
  <si>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</si>
  <si>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</si>
  <si>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</si>
  <si>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</si>
  <si>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</si>
  <si>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</si>
  <si>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</si>
  <si>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</si>
  <si>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</si>
  <si>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</si>
  <si>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</si>
  <si>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</si>
  <si>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</si>
  <si>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</si>
  <si>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</si>
  <si>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</si>
  <si>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</si>
  <si>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</si>
  <si>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</si>
  <si>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</si>
  <si>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</si>
  <si>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</si>
  <si>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</si>
  <si>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</si>
  <si>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</si>
  <si>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</si>
  <si>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</si>
  <si>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</si>
  <si>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</si>
  <si>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</si>
  <si>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</si>
  <si>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</si>
  <si>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</si>
  <si>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</si>
  <si>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</si>
  <si>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</si>
  <si>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</si>
  <si>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</si>
  <si>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</si>
  <si>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</si>
  <si>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</si>
  <si>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</si>
  <si>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</si>
  <si>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</si>
  <si>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</si>
  <si>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</si>
  <si>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</si>
  <si>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</si>
  <si>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</si>
  <si>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</si>
  <si>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</si>
  <si>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</si>
  <si>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</si>
  <si>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</si>
  <si>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</si>
  <si>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</si>
  <si>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</si>
  <si>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</si>
  <si>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</si>
  <si>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</si>
  <si>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</si>
  <si>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</si>
  <si>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</si>
  <si>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</si>
  <si>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</si>
  <si>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</si>
  <si>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</si>
  <si>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</si>
  <si>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</si>
  <si>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</si>
  <si>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</si>
  <si>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</si>
  <si>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</si>
  <si>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</si>
  <si>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</si>
  <si>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</si>
  <si>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</si>
  <si>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</si>
  <si>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</si>
  <si>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</si>
  <si>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</si>
  <si>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</si>
  <si>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</si>
  <si>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</si>
  <si>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</si>
  <si>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</si>
  <si>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</si>
  <si>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</si>
  <si>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</si>
  <si>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</si>
  <si>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</si>
  <si>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</si>
  <si>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</si>
  <si>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</si>
  <si>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</si>
  <si>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</si>
  <si>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</si>
  <si>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</si>
  <si>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</si>
  <si>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</si>
  <si>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</si>
  <si>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</si>
  <si>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</si>
  <si>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</si>
  <si>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</si>
  <si>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</si>
  <si>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</si>
  <si>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</si>
  <si>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</si>
  <si>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</si>
  <si>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</si>
  <si>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</si>
  <si>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</si>
  <si>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</si>
  <si>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</si>
  <si>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</si>
  <si>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</si>
  <si>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</si>
  <si>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</si>
  <si>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</si>
  <si>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</si>
  <si>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</si>
  <si>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</si>
  <si>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</si>
  <si>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</si>
  <si>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</si>
  <si>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</si>
  <si>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</si>
  <si>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</si>
  <si>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</si>
  <si>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</si>
  <si>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</si>
  <si>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</si>
  <si>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</si>
  <si>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</si>
  <si>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</si>
  <si>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</si>
  <si>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</si>
  <si>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</si>
  <si>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</si>
  <si>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</si>
  <si>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</si>
  <si>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</si>
  <si>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</si>
  <si>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</si>
  <si>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</si>
  <si>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</si>
  <si>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</si>
  <si>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</si>
  <si>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</si>
  <si>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</si>
  <si>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</si>
  <si>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</si>
  <si>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</si>
  <si>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</si>
  <si>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</si>
  <si>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</si>
  <si>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</si>
  <si>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</si>
  <si>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</si>
  <si>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</si>
  <si>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</si>
  <si>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</si>
  <si>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</si>
  <si>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</si>
  <si>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</si>
  <si>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</si>
  <si>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</si>
  <si>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</si>
  <si>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</si>
  <si>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</si>
  <si>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</si>
  <si>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</si>
  <si>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</si>
  <si>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</si>
  <si>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</si>
  <si>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</si>
  <si>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</si>
  <si>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</si>
  <si>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</si>
  <si>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</si>
  <si>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</si>
  <si>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</si>
  <si>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</si>
  <si>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</si>
  <si>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</si>
  <si>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</si>
  <si>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</si>
  <si>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</si>
  <si>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</si>
  <si>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</si>
  <si>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</si>
  <si>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</si>
  <si>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</si>
  <si>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</si>
  <si>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</si>
  <si>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</si>
  <si>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</si>
  <si>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</si>
  <si>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</si>
  <si>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</si>
  <si>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</si>
  <si>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</si>
  <si>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</si>
  <si>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</si>
  <si>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</si>
  <si>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</si>
  <si>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</si>
  <si>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</si>
  <si>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</si>
  <si>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</si>
  <si>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</si>
  <si>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</si>
  <si>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</si>
  <si>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</si>
  <si>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</si>
  <si>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</si>
  <si>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</si>
  <si>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</si>
  <si>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</si>
  <si>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</si>
  <si>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</si>
  <si>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</si>
  <si>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</si>
  <si>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</si>
  <si>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</si>
  <si>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</si>
  <si>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</si>
  <si>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</si>
  <si>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</si>
  <si>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</si>
  <si>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</si>
  <si>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</si>
  <si>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</si>
  <si>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</si>
  <si>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</si>
  <si>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</si>
  <si>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</si>
  <si>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</si>
  <si>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</si>
  <si>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</si>
  <si>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</si>
  <si>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</si>
  <si>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</si>
  <si>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</si>
  <si>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</si>
  <si>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</si>
  <si>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</si>
  <si>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</si>
  <si>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</si>
  <si>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</si>
  <si>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</si>
  <si>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</si>
  <si>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</si>
  <si>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</si>
  <si>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</si>
  <si>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</si>
  <si>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</si>
  <si>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</si>
  <si>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</si>
  <si>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</si>
  <si>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</si>
  <si>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</si>
  <si>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</si>
  <si>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</si>
  <si>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</si>
  <si>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</si>
  <si>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</si>
  <si>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</si>
  <si>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</si>
  <si>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</si>
  <si>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</si>
  <si>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</si>
  <si>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</si>
  <si>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</si>
  <si>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</si>
  <si>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</si>
  <si>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</si>
  <si>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</si>
  <si>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</si>
  <si>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</si>
  <si>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</si>
  <si>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</si>
  <si>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</si>
  <si>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</si>
  <si>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</si>
  <si>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</si>
  <si>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</si>
  <si>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</si>
  <si>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</si>
  <si>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</si>
  <si>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</si>
  <si>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</si>
  <si>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</si>
  <si>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</si>
  <si>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</si>
  <si>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</si>
  <si>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</si>
  <si>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</si>
  <si>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</si>
  <si>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</si>
  <si>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</si>
  <si>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</si>
  <si>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</si>
  <si>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</si>
  <si>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</si>
  <si>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</si>
  <si>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</si>
  <si>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</si>
  <si>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</si>
  <si>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</si>
  <si>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</si>
  <si>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</si>
  <si>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</si>
  <si>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</si>
  <si>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</si>
  <si>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</si>
  <si>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</si>
  <si>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</si>
  <si>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</si>
  <si>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</si>
  <si>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</si>
  <si>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</si>
  <si>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</si>
  <si>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</si>
  <si>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</si>
  <si>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</si>
  <si>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</si>
  <si>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</si>
  <si>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</si>
  <si>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</si>
  <si>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</si>
  <si>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</si>
  <si>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</si>
  <si>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</si>
  <si>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</si>
  <si>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</si>
  <si>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</si>
  <si>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</si>
  <si>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</si>
  <si>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</si>
  <si>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</si>
  <si>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</si>
  <si>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</si>
  <si>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</si>
  <si>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</si>
  <si>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</si>
  <si>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</si>
  <si>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</si>
  <si>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</si>
  <si>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</si>
  <si>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</si>
  <si>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</si>
  <si>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</si>
  <si>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</si>
  <si>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</si>
  <si>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</si>
  <si>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</si>
  <si>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</si>
  <si>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</si>
  <si>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</si>
  <si>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</si>
  <si>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</si>
  <si>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</si>
  <si>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</si>
  <si>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</si>
  <si>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</si>
  <si>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</si>
  <si>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</si>
  <si>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</si>
  <si>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</si>
  <si>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</si>
  <si>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</si>
  <si>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</si>
  <si>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</si>
  <si>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</si>
  <si>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</si>
  <si>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</si>
  <si>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</si>
  <si>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</si>
  <si>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</si>
  <si>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</si>
  <si>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</si>
  <si>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</si>
  <si>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</si>
  <si>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</si>
  <si>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</si>
  <si>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</si>
  <si>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</si>
  <si>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</si>
  <si>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</si>
  <si>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</si>
  <si>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</si>
  <si>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</si>
  <si>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</si>
  <si>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</si>
  <si>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</si>
  <si>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</si>
  <si>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</si>
  <si>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</si>
  <si>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</si>
  <si>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</si>
  <si>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</si>
  <si>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</si>
  <si>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</si>
  <si>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</si>
  <si>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</si>
  <si>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</si>
  <si>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</si>
  <si>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</si>
  <si>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</si>
  <si>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</si>
  <si>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</si>
  <si>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</si>
  <si>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</si>
  <si>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</si>
  <si>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</si>
  <si>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</si>
  <si>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</si>
  <si>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</si>
  <si>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</si>
  <si>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</si>
  <si>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</si>
  <si>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</si>
  <si>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</si>
  <si>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</si>
  <si>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</si>
  <si>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</si>
  <si>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</si>
  <si>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</si>
  <si>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</si>
  <si>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</si>
  <si>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</si>
  <si>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</si>
  <si>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</si>
  <si>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</si>
  <si>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</si>
  <si>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</si>
  <si>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</si>
  <si>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</si>
  <si>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</si>
  <si>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</si>
  <si>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</si>
  <si>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</si>
  <si>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</si>
  <si>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</si>
  <si>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</si>
  <si>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</si>
  <si>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</si>
  <si>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</si>
  <si>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</si>
  <si>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</si>
  <si>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</si>
  <si>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</si>
  <si>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</si>
  <si>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</si>
  <si>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</si>
  <si>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</si>
  <si>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</si>
  <si>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</si>
  <si>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</si>
  <si>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</si>
  <si>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</si>
  <si>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</si>
  <si>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</si>
  <si>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</si>
  <si>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</si>
  <si>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</si>
  <si>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</si>
  <si>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</si>
  <si>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</si>
  <si>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</si>
  <si>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</si>
  <si>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</si>
  <si>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</si>
  <si>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</si>
  <si>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</si>
  <si>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</si>
  <si>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</si>
  <si>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</si>
  <si>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</si>
  <si>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</si>
  <si>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</si>
  <si>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</si>
  <si>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</si>
  <si>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</si>
  <si>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</si>
  <si>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</si>
  <si>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</si>
  <si>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</si>
  <si>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</si>
  <si>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</si>
  <si>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</si>
  <si>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</si>
  <si>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</si>
  <si>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</si>
  <si>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</si>
  <si>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</si>
  <si>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</si>
  <si>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</si>
  <si>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</si>
  <si>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</si>
  <si>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</si>
  <si>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</si>
  <si>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</si>
  <si>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</si>
  <si>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</si>
  <si>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</si>
  <si>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</si>
  <si>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</si>
  <si>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</si>
  <si>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</si>
  <si>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</si>
  <si>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</si>
  <si>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</si>
  <si>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</si>
  <si>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</si>
  <si>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</si>
  <si>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</si>
  <si>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</si>
  <si>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</si>
  <si>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</si>
  <si>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</si>
  <si>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</si>
  <si>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</si>
  <si>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</si>
  <si>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</si>
  <si>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</si>
  <si>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</si>
  <si>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</si>
  <si>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</si>
  <si>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</si>
  <si>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</si>
  <si>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</si>
  <si>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</si>
  <si>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</si>
  <si>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</si>
  <si>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</si>
  <si>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</si>
  <si>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</si>
  <si>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</si>
  <si>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</si>
  <si>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</si>
  <si>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</si>
  <si>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</si>
  <si>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</si>
  <si>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</si>
  <si>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</si>
  <si>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</si>
  <si>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</si>
  <si>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</si>
  <si>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</si>
  <si>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</si>
  <si>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</si>
  <si>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</si>
  <si>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</si>
  <si>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</si>
  <si>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</si>
  <si>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</si>
  <si>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</si>
  <si>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</si>
  <si>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</si>
  <si>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</si>
  <si>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</si>
  <si>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</si>
  <si>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</si>
  <si>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</si>
  <si>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</si>
  <si>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</si>
  <si>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</si>
  <si>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</si>
  <si>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</si>
  <si>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</si>
  <si>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</si>
  <si>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</si>
  <si>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</si>
  <si>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</si>
  <si>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</si>
  <si>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</si>
  <si>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</si>
  <si>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</si>
  <si>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</si>
  <si>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</si>
  <si>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</si>
  <si>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</si>
  <si>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</si>
  <si>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</si>
  <si>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</si>
  <si>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</si>
  <si>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</si>
  <si>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</si>
  <si>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</si>
  <si>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</si>
  <si>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</si>
  <si>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</si>
  <si>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</si>
  <si>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</si>
  <si>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</si>
  <si>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</si>
  <si>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</si>
  <si>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</si>
  <si>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</si>
  <si>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</si>
  <si>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</si>
  <si>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</si>
  <si>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</si>
  <si>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</si>
  <si>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</si>
  <si>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</si>
  <si>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</si>
  <si>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</si>
  <si>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</si>
  <si>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</si>
  <si>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</si>
  <si>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</si>
  <si>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</si>
  <si>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</si>
  <si>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</si>
  <si>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</si>
  <si>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</si>
  <si>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</si>
  <si>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</si>
  <si>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</si>
  <si>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</si>
  <si>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</si>
  <si>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</si>
  <si>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</si>
  <si>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</si>
  <si>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</si>
  <si>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</si>
  <si>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</si>
  <si>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</si>
  <si>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</si>
  <si>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</si>
  <si>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</si>
  <si>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</si>
  <si>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</si>
  <si>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</si>
  <si>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</si>
  <si>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</si>
  <si>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</si>
  <si>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</si>
  <si>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</si>
  <si>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</si>
  <si>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</si>
  <si>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</si>
  <si>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</si>
  <si>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</si>
  <si>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</si>
  <si>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</si>
  <si>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</si>
  <si>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</si>
  <si>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</si>
  <si>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</si>
  <si>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</si>
  <si>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</si>
  <si>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</si>
  <si>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</si>
  <si>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</si>
  <si>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</si>
  <si>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</si>
  <si>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</si>
  <si>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</si>
  <si>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</si>
  <si>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</si>
  <si>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</si>
  <si>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</si>
  <si>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</si>
  <si>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</si>
  <si>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</si>
  <si>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</si>
  <si>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</si>
  <si>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</si>
  <si>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</si>
  <si>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</si>
  <si>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</si>
  <si>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</si>
  <si>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</si>
  <si>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</si>
  <si>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</si>
  <si>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</si>
  <si>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</si>
  <si>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</si>
  <si>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</si>
  <si>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</si>
  <si>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</si>
  <si>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</si>
  <si>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</si>
  <si>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</si>
  <si>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</si>
  <si>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</si>
  <si>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</si>
  <si>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</si>
  <si>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</si>
  <si>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</si>
  <si>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</si>
  <si>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</si>
  <si>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</si>
  <si>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</si>
  <si>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</si>
  <si>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</si>
  <si>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</si>
  <si>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</si>
  <si>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</si>
  <si>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</si>
  <si>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</si>
  <si>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</si>
  <si>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</si>
  <si>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</si>
  <si>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</si>
  <si>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</si>
  <si>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</si>
  <si>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</si>
  <si>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</si>
  <si>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</si>
  <si>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</si>
  <si>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</si>
  <si>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</si>
  <si>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</si>
  <si>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</si>
  <si>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</si>
  <si>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</si>
  <si>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</si>
  <si>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</si>
  <si>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</si>
  <si>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</si>
  <si>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</si>
  <si>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</si>
  <si>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</si>
  <si>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</si>
  <si>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</si>
  <si>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</si>
  <si>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</si>
  <si>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</si>
  <si>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</si>
  <si>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</si>
  <si>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</si>
  <si>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</si>
  <si>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</si>
  <si>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</si>
  <si>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</si>
  <si>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</si>
  <si>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</si>
  <si>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</si>
  <si>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</si>
  <si>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</si>
  <si>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</si>
  <si>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</si>
  <si>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</si>
  <si>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</si>
  <si>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</si>
  <si>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</si>
  <si>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</si>
  <si>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</si>
  <si>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</si>
  <si>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</si>
  <si>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</si>
  <si>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</si>
  <si>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</si>
  <si>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</si>
  <si>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</si>
  <si>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</si>
  <si>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</si>
  <si>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</si>
  <si>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</si>
  <si>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</si>
  <si>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</si>
  <si>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</si>
  <si>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</si>
  <si>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</si>
  <si>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</si>
  <si>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</si>
  <si>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</si>
  <si>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</si>
  <si>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</si>
  <si>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</si>
  <si>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</si>
  <si>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</si>
  <si>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</si>
  <si>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</si>
  <si>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</si>
  <si>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</si>
  <si>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</si>
  <si>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</si>
  <si>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</si>
  <si>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</si>
  <si>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</si>
  <si>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</si>
  <si>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</si>
  <si>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</si>
  <si>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</si>
  <si>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</si>
  <si>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</si>
  <si>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</si>
  <si>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</si>
  <si>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</si>
  <si>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</si>
  <si>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</si>
  <si>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</si>
  <si>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</si>
  <si>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</si>
  <si>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</si>
  <si>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</si>
  <si>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</si>
  <si>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</si>
  <si>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</si>
  <si>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</si>
  <si>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</si>
  <si>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</si>
  <si>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</si>
  <si>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</si>
  <si>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</si>
  <si>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</si>
  <si>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</si>
  <si>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</si>
  <si>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</si>
  <si>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</si>
  <si>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</si>
  <si>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</si>
  <si>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</si>
  <si>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</si>
  <si>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</si>
  <si>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</si>
  <si>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</si>
  <si>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</si>
  <si>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</si>
  <si>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</si>
  <si>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</si>
  <si>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</si>
  <si>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</si>
  <si>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</si>
  <si>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</si>
  <si>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</si>
  <si>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</si>
  <si>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</si>
  <si>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</si>
  <si>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</si>
  <si>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</si>
  <si>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</si>
  <si>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</si>
  <si>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</si>
  <si>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</si>
  <si>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</si>
  <si>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</si>
  <si>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</si>
  <si>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</si>
  <si>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</si>
  <si>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</si>
  <si>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</si>
  <si>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</si>
  <si>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</si>
  <si>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</si>
  <si>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</si>
  <si>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</si>
  <si>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</si>
  <si>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</si>
  <si>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</si>
  <si>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</si>
  <si>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</si>
  <si>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</si>
  <si>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</si>
  <si>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</si>
  <si>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</si>
  <si>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</si>
  <si>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</si>
  <si>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</si>
  <si>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</si>
  <si>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</si>
  <si>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</si>
  <si>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</si>
  <si>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</si>
  <si>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</si>
  <si>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</si>
  <si>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</si>
  <si>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</si>
  <si>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</si>
  <si>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</si>
  <si>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</si>
  <si>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</si>
  <si>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</si>
  <si>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</si>
  <si>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</si>
  <si>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</si>
  <si>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</si>
  <si>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</si>
  <si>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</si>
  <si>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</si>
  <si>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</si>
  <si>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</si>
  <si>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</si>
  <si>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</si>
  <si>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</si>
  <si>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</si>
  <si>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</si>
  <si>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</si>
  <si>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</si>
  <si>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</si>
  <si>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</si>
  <si>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</si>
  <si>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</si>
  <si>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</si>
  <si>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</si>
  <si>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</si>
  <si>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</si>
  <si>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</si>
  <si>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</si>
  <si>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</si>
  <si>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</si>
  <si>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</si>
  <si>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</si>
  <si>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</si>
  <si>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</si>
  <si>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</si>
  <si>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</si>
  <si>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</si>
  <si>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</si>
  <si>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</si>
  <si>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</si>
  <si>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</si>
  <si>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</si>
  <si>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</si>
  <si>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</si>
  <si>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</si>
  <si>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</si>
  <si>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</si>
  <si>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</si>
  <si>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</si>
  <si>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</si>
  <si>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</si>
  <si>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</si>
  <si>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</si>
  <si>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</si>
  <si>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</si>
  <si>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</si>
  <si>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</si>
  <si>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</si>
  <si>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</si>
  <si>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</si>
  <si>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</si>
  <si>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</si>
  <si>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</si>
  <si>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</si>
  <si>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</si>
  <si>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</si>
  <si>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</si>
  <si>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</si>
  <si>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</si>
  <si>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</si>
  <si>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</si>
  <si>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</si>
  <si>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</si>
  <si>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</si>
  <si>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</si>
  <si>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</si>
  <si>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</si>
  <si>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</si>
  <si>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</si>
  <si>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</si>
  <si>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</si>
  <si>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</si>
  <si>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</si>
  <si>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</si>
  <si>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</si>
  <si>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</si>
  <si>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</si>
  <si>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</si>
  <si>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</si>
  <si>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</si>
  <si>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</si>
  <si>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</si>
  <si>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</si>
  <si>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</si>
  <si>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</si>
  <si>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</si>
  <si>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</si>
  <si>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</si>
  <si>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</si>
  <si>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</si>
  <si>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</si>
  <si>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</si>
  <si>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</si>
  <si>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</si>
  <si>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</si>
  <si>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</si>
  <si>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</si>
  <si>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</si>
  <si>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</si>
  <si>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</si>
  <si>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</si>
  <si>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</si>
  <si>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</si>
  <si>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</si>
  <si>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</si>
  <si>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</si>
  <si>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</si>
  <si>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</si>
  <si>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</si>
  <si>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</si>
  <si>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</si>
  <si>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</si>
  <si>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</si>
  <si>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</si>
  <si>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</si>
  <si>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</si>
  <si>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</si>
  <si>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</si>
  <si>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</si>
  <si>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</si>
  <si>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</si>
  <si>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</si>
  <si>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</si>
  <si>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</si>
  <si>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</si>
  <si>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</si>
  <si>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</si>
  <si>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</si>
  <si>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</si>
  <si>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</si>
  <si>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</si>
  <si>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</si>
  <si>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</si>
  <si>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</si>
  <si>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</si>
  <si>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</si>
  <si>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</si>
  <si>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</si>
  <si>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</si>
  <si>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</si>
  <si>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</si>
  <si>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</si>
  <si>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</si>
  <si>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</si>
  <si>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</si>
  <si>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</si>
  <si>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</si>
  <si>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</si>
  <si>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</si>
  <si>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</si>
  <si>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</si>
  <si>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</si>
  <si>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</si>
  <si>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</si>
  <si>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</si>
  <si>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</si>
  <si>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</si>
  <si>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</si>
  <si>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</si>
  <si>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</si>
  <si>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</si>
  <si>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</si>
  <si>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</si>
  <si>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</si>
  <si>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</si>
  <si>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</si>
  <si>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</si>
  <si>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</si>
  <si>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</si>
  <si>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</si>
  <si>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</si>
  <si>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</si>
  <si>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</si>
  <si>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</si>
  <si>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</si>
  <si>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</si>
  <si>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</si>
  <si>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</si>
  <si>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</si>
  <si>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</si>
  <si>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</si>
  <si>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</si>
  <si>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</si>
  <si>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</si>
  <si>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</si>
  <si>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</si>
  <si>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</si>
  <si>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</si>
  <si>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</si>
  <si>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</si>
  <si>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</si>
  <si>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</si>
  <si>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</si>
  <si>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</si>
  <si>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</si>
  <si>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</si>
  <si>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</si>
  <si>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</si>
  <si>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</si>
  <si>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</si>
  <si>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</si>
  <si>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</si>
  <si>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</si>
  <si>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</si>
  <si>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</si>
  <si>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</si>
  <si>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</si>
  <si>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</si>
  <si>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</si>
  <si>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</si>
  <si>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</si>
  <si>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</si>
  <si>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</si>
  <si>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</si>
  <si>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</si>
  <si>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</si>
  <si>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</si>
  <si>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</si>
  <si>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</si>
  <si>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</si>
  <si>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</si>
  <si>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</si>
  <si>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</si>
  <si>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</si>
  <si>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</si>
  <si>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</si>
  <si>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</si>
  <si>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</si>
  <si>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</si>
  <si>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</si>
  <si>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</si>
  <si>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</si>
  <si>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</si>
  <si>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</si>
  <si>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</si>
  <si>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</si>
  <si>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</si>
  <si>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</si>
  <si>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</si>
  <si>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</si>
  <si>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</si>
  <si>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</si>
  <si>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</si>
  <si>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</si>
  <si>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</si>
  <si>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</si>
  <si>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</si>
  <si>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</si>
  <si>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</si>
  <si>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</si>
  <si>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</si>
  <si>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</si>
  <si>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</si>
  <si>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</si>
  <si>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</si>
  <si>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</si>
  <si>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</si>
  <si>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</si>
  <si>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</si>
  <si>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</si>
  <si>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</si>
  <si>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</si>
  <si>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</si>
  <si>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</si>
  <si>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</si>
  <si>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</si>
  <si>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</si>
  <si>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</si>
  <si>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</si>
  <si>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</si>
  <si>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</si>
  <si>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</si>
  <si>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</si>
  <si>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</si>
  <si>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</si>
  <si>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</si>
  <si>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</si>
  <si>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</si>
  <si>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</si>
  <si>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</si>
  <si>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</si>
  <si>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</si>
  <si>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</si>
  <si>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</si>
  <si>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</si>
  <si>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</si>
  <si>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</si>
  <si>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</si>
  <si>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</si>
  <si>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</si>
  <si>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</si>
  <si>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</si>
  <si>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</si>
  <si>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</si>
  <si>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</si>
  <si>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</si>
  <si>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</si>
  <si>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</si>
  <si>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</si>
  <si>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</si>
  <si>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</si>
  <si>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</si>
  <si>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</si>
  <si>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</si>
  <si>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</si>
  <si>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</si>
  <si>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</si>
  <si>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</si>
  <si>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</si>
  <si>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</si>
  <si>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</si>
  <si>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</si>
  <si>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</si>
  <si>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</si>
  <si>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</si>
  <si>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</si>
  <si>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</si>
  <si>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</si>
  <si>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</si>
  <si>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</si>
  <si>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</si>
  <si>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</si>
  <si>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</si>
  <si>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</si>
  <si>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</si>
  <si>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</si>
  <si>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</si>
  <si>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</si>
  <si>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</si>
  <si>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</si>
  <si>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</si>
  <si>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</si>
  <si>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</si>
  <si>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</si>
  <si>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</si>
  <si>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</si>
  <si>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</si>
  <si>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</si>
  <si>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</si>
  <si>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</si>
  <si>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</si>
  <si>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</si>
  <si>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</si>
  <si>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</si>
  <si>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</si>
  <si>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</si>
  <si>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</si>
  <si>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</si>
  <si>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</si>
  <si>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</si>
  <si>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</si>
  <si>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</si>
  <si>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</si>
  <si>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</si>
  <si>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</si>
  <si>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</si>
  <si>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</si>
  <si>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</si>
  <si>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</si>
  <si>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</si>
  <si>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</si>
  <si>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</si>
  <si>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</si>
  <si>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</si>
  <si>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</si>
  <si>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</si>
  <si>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</si>
  <si>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</si>
  <si>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</si>
  <si>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</si>
  <si>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</si>
  <si>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</si>
  <si>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</si>
  <si>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</si>
  <si>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</si>
  <si>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</si>
  <si>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</si>
  <si>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</si>
  <si>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</si>
  <si>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</si>
  <si>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</si>
  <si>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</si>
  <si>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</si>
  <si>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</si>
  <si>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</si>
  <si>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</si>
  <si>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</si>
  <si>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</si>
  <si>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</si>
  <si>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</si>
  <si>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</si>
  <si>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</si>
  <si>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</si>
  <si>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</si>
  <si>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</si>
  <si>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</si>
  <si>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</si>
  <si>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</si>
  <si>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</si>
  <si>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</si>
  <si>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</si>
  <si>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</si>
  <si>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</si>
  <si>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</si>
  <si>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</si>
  <si>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</si>
  <si>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</si>
  <si>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</si>
  <si>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</si>
  <si>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</si>
  <si>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</si>
  <si>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</si>
  <si>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</si>
  <si>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</si>
  <si>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</si>
  <si>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</si>
  <si>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</si>
  <si>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</si>
  <si>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</si>
  <si>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</si>
  <si>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</si>
  <si>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</si>
  <si>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</si>
  <si>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</si>
  <si>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</si>
  <si>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</si>
  <si>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</si>
  <si>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</si>
  <si>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</si>
  <si>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</si>
  <si>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</si>
  <si>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</si>
  <si>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</si>
  <si>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</si>
  <si>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</si>
  <si>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</si>
  <si>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</si>
  <si>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</si>
  <si>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</si>
  <si>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</si>
  <si>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</si>
  <si>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</si>
  <si>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</si>
  <si>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</si>
  <si>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</si>
  <si>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</si>
  <si>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</si>
  <si>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</si>
  <si>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</si>
  <si>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</si>
  <si>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</si>
  <si>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</si>
  <si>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</si>
  <si>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</si>
  <si>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</si>
  <si>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</si>
  <si>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</si>
  <si>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</si>
  <si>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</si>
  <si>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</si>
  <si>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</si>
  <si>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</si>
  <si>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</si>
  <si>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</si>
  <si>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</si>
  <si>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</si>
  <si>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</si>
  <si>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</si>
  <si>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</si>
  <si>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</si>
  <si>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</si>
  <si>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</si>
  <si>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</si>
  <si>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</si>
  <si>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</si>
  <si>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</si>
  <si>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</si>
  <si>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</si>
  <si>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</si>
  <si>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</si>
  <si>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</si>
  <si>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</si>
  <si>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</si>
  <si>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</si>
  <si>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</si>
  <si>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</si>
  <si>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</si>
  <si>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</si>
  <si>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</si>
  <si>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</si>
  <si>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</si>
  <si>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</si>
  <si>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</si>
  <si>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</si>
  <si>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</si>
  <si>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</si>
  <si>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</si>
  <si>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</si>
  <si>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</si>
  <si>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</si>
  <si>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</si>
  <si>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</si>
  <si>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</si>
  <si>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</si>
  <si>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</si>
  <si>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</si>
  <si>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</si>
  <si>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</si>
  <si>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</si>
  <si>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</si>
  <si>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</si>
  <si>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</si>
  <si>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</si>
  <si>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</si>
  <si>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</si>
  <si>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</si>
  <si>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</si>
  <si>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</si>
  <si>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</si>
  <si>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</si>
  <si>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</si>
  <si>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</si>
  <si>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</si>
  <si>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</si>
  <si>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</si>
  <si>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</si>
  <si>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</si>
  <si>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</si>
  <si>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</si>
  <si>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</si>
  <si>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</si>
  <si>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</si>
  <si>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</si>
  <si>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</si>
  <si>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</si>
  <si>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</si>
  <si>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</si>
  <si>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</si>
  <si>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</si>
  <si>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</si>
  <si>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</si>
  <si>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</si>
  <si>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</si>
  <si>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</si>
  <si>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</si>
  <si>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</si>
  <si>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</si>
  <si>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</si>
  <si>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</si>
  <si>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</si>
  <si>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</si>
  <si>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</si>
  <si>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</si>
  <si>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</si>
  <si>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</si>
  <si>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</si>
  <si>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</si>
  <si>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</si>
  <si>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</si>
  <si>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</si>
  <si>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</si>
  <si>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</si>
  <si>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</si>
  <si>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</si>
  <si>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</si>
  <si>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</si>
  <si>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</si>
  <si>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</si>
  <si>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</si>
  <si>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</si>
  <si>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</si>
  <si>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</si>
  <si>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</si>
  <si>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</si>
  <si>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</si>
  <si>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</si>
  <si>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</si>
  <si>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</si>
  <si>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</si>
  <si>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</si>
  <si>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</si>
  <si>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</si>
  <si>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</si>
  <si>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</si>
  <si>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</si>
  <si>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</si>
  <si>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</si>
  <si>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</si>
  <si>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</si>
  <si>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</si>
  <si>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</si>
  <si>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</si>
  <si>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</si>
  <si>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</si>
  <si>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</si>
  <si>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</si>
  <si>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</si>
  <si>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</si>
  <si>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</si>
  <si>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</si>
  <si>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</si>
  <si>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</si>
  <si>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</si>
  <si>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</si>
  <si>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</si>
  <si>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</si>
  <si>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</si>
  <si>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</si>
  <si>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</si>
  <si>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</si>
  <si>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</si>
  <si>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</si>
  <si>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</si>
  <si>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</si>
  <si>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</si>
  <si>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</si>
  <si>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</si>
  <si>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</si>
  <si>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</si>
  <si>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</si>
  <si>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</si>
  <si>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</si>
  <si>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</si>
  <si>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</si>
  <si>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</si>
  <si>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</si>
  <si>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</si>
  <si>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</si>
  <si>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</si>
  <si>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</si>
  <si>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</si>
  <si>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</si>
  <si>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</si>
  <si>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</si>
  <si>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</si>
  <si>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</si>
  <si>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</si>
  <si>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</si>
  <si>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</si>
  <si>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</si>
  <si>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</si>
  <si>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</si>
  <si>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</si>
  <si>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</si>
  <si>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</si>
  <si>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</si>
  <si>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</si>
  <si>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</si>
  <si>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</si>
  <si>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</si>
  <si>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</si>
  <si>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</si>
  <si>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</si>
  <si>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</si>
  <si>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</si>
  <si>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</si>
  <si>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</si>
  <si>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</si>
  <si>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</si>
  <si>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</si>
  <si>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</si>
  <si>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</si>
  <si>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</si>
  <si>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</si>
  <si>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</si>
  <si>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</si>
  <si>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</si>
  <si>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</si>
  <si>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</si>
  <si>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</si>
  <si>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</si>
  <si>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</si>
  <si>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</si>
  <si>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</si>
  <si>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</si>
  <si>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</si>
  <si>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</si>
  <si>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</si>
  <si>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</si>
  <si>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</si>
  <si>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</si>
  <si>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</si>
  <si>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</si>
  <si>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</si>
  <si>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</si>
  <si>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</si>
  <si>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</si>
  <si>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</si>
  <si>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</si>
  <si>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</si>
  <si>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</si>
  <si>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</si>
  <si>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</si>
  <si>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</si>
  <si>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</si>
  <si>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</si>
  <si>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</si>
  <si>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</si>
  <si>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</si>
  <si>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</si>
  <si>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</si>
  <si>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</si>
  <si>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</si>
  <si>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</si>
  <si>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</si>
  <si>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</si>
  <si>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</si>
  <si>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</si>
  <si>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</si>
  <si>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</si>
  <si>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</si>
  <si>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</si>
  <si>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</si>
  <si>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</si>
  <si>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</si>
  <si>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</si>
  <si>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</si>
  <si>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</si>
  <si>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</si>
  <si>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</si>
  <si>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</si>
  <si>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</si>
  <si>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</si>
  <si>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</si>
  <si>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</si>
  <si>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</si>
  <si>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</si>
  <si>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</si>
  <si>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</si>
  <si>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</si>
  <si>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</si>
  <si>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</si>
  <si>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</si>
  <si>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</si>
  <si>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</si>
  <si>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</si>
  <si>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</si>
  <si>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</si>
  <si>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</si>
  <si>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</si>
  <si>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</si>
  <si>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</si>
  <si>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</si>
  <si>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</si>
  <si>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</si>
  <si>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</si>
  <si>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</si>
  <si>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</si>
  <si>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</si>
  <si>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</si>
  <si>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</si>
  <si>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</si>
  <si>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</si>
  <si>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</si>
  <si>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</si>
  <si>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</si>
  <si>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</si>
  <si>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</si>
  <si>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</si>
  <si>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</si>
  <si>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</si>
  <si>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</si>
  <si>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</si>
  <si>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</si>
  <si>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</si>
  <si>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</si>
  <si>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</si>
  <si>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</si>
  <si>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</si>
  <si>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</si>
  <si>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</si>
  <si>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</si>
  <si>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</si>
  <si>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</si>
  <si>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</si>
  <si>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</si>
  <si>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</si>
  <si>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</si>
  <si>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</si>
  <si>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</si>
  <si>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</si>
  <si>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</si>
  <si>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</si>
  <si>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</si>
  <si>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</si>
  <si>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</si>
  <si>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</si>
  <si>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</si>
  <si>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</si>
  <si>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</si>
  <si>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</si>
  <si>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</si>
  <si>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</si>
  <si>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</si>
  <si>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</si>
  <si>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</si>
  <si>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</si>
  <si>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</si>
  <si>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</si>
  <si>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</si>
  <si>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</si>
  <si>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</si>
  <si>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</si>
  <si>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</si>
  <si>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</si>
  <si>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</si>
  <si>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</si>
  <si>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</si>
  <si>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</si>
  <si>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</si>
  <si>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</si>
  <si>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</si>
  <si>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</si>
  <si>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</si>
  <si>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</si>
  <si>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</si>
  <si>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</si>
  <si>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</si>
  <si>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</si>
  <si>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</si>
  <si>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</si>
  <si>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</si>
  <si>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</si>
  <si>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</si>
  <si>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</si>
  <si>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</si>
  <si>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</si>
  <si>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</si>
  <si>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</si>
  <si>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</si>
  <si>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</si>
  <si>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</si>
  <si>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</si>
  <si>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</si>
  <si>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</si>
  <si>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</si>
  <si>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</si>
  <si>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</si>
  <si>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</si>
  <si>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</si>
  <si>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</si>
  <si>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</si>
  <si>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</si>
  <si>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</si>
  <si>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</si>
  <si>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</si>
  <si>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</si>
  <si>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</si>
  <si>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</si>
  <si>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</si>
  <si>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</si>
  <si>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</si>
  <si>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</si>
  <si>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</si>
  <si>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</si>
  <si>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</si>
  <si>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</si>
  <si>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</si>
  <si>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</si>
  <si>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</si>
  <si>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</si>
  <si>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</si>
  <si>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</si>
  <si>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</si>
  <si>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</si>
  <si>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</si>
  <si>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</si>
  <si>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</si>
  <si>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</si>
  <si>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</si>
  <si>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</si>
  <si>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</si>
  <si>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</si>
  <si>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</si>
  <si>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</si>
  <si>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</si>
  <si>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</si>
  <si>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</si>
  <si>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</si>
  <si>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</si>
  <si>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</si>
  <si>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</si>
  <si>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</si>
  <si>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</si>
  <si>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</si>
  <si>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</si>
  <si>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</si>
  <si>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</si>
  <si>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</si>
  <si>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</si>
  <si>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</si>
  <si>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</si>
  <si>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</si>
  <si>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</si>
  <si>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</si>
  <si>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</si>
  <si>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</si>
  <si>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</si>
  <si>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</si>
  <si>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</si>
  <si>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</si>
  <si>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</si>
  <si>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</si>
  <si>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</si>
  <si>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</si>
  <si>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</si>
  <si>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</si>
  <si>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</si>
  <si>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</si>
  <si>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</si>
  <si>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</si>
  <si>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</si>
  <si>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</si>
  <si>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</si>
  <si>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</si>
  <si>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</si>
  <si>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</si>
  <si>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</si>
  <si>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</si>
  <si>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</si>
  <si>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</si>
  <si>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</si>
  <si>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</si>
  <si>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</si>
  <si>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</si>
  <si>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</si>
  <si>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</si>
  <si>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</si>
  <si>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</si>
  <si>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</si>
  <si>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</si>
  <si>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</si>
  <si>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</si>
  <si>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</si>
  <si>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</si>
  <si>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</si>
  <si>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</si>
  <si>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</si>
  <si>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</si>
  <si>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</si>
  <si>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</si>
  <si>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</si>
  <si>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</si>
  <si>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</si>
  <si>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</si>
  <si>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</si>
  <si>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</si>
  <si>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</si>
  <si>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</si>
  <si>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</si>
  <si>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</si>
  <si>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</si>
  <si>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</si>
  <si>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</si>
  <si>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</si>
  <si>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</si>
  <si>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</si>
  <si>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</si>
  <si>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</si>
  <si>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</si>
  <si>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</si>
  <si>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</si>
  <si>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</si>
  <si>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</si>
  <si>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</si>
  <si>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</si>
  <si>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</si>
  <si>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</si>
  <si>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</si>
  <si>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</si>
  <si>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</si>
  <si>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</si>
  <si>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</si>
  <si>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</si>
  <si>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</si>
  <si>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</si>
  <si>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</si>
  <si>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</si>
  <si>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</si>
  <si>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</si>
  <si>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</si>
  <si>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</si>
  <si>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</si>
  <si>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</si>
  <si>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</si>
  <si>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</si>
  <si>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</si>
  <si>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</si>
  <si>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</si>
  <si>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</si>
  <si>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</si>
  <si>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</si>
  <si>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</si>
  <si>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x2 730nm   24v 350-1000ma          21V-26.4V at 350mA; 23V at 700mA; 24.8V at 1050mA;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</si>
</sst>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JP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0.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5.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2.jpg"/></Relationships>
</file>

<file path=xl/drawings/_rels/drawing19.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95900"/>
          <a:ext cx="3409950" cy="3368238"/>
        </a:xfrm>
        <a:prstGeom prst="rect">
          <a:avLst/>
        </a:prstGeom>
      </xdr:spPr>
    </xdr:pic>
    <xdr:clientData/>
  </xdr:oneCellAnchor>
  <xdr:twoCellAnchor editAs="oneCell">
    <xdr:from>
      <xdr:col>7</xdr:col>
      <xdr:colOff>209550</xdr:colOff>
      <xdr:row>2</xdr:row>
      <xdr:rowOff>219075</xdr:rowOff>
    </xdr:from>
    <xdr:to>
      <xdr:col>11</xdr:col>
      <xdr:colOff>247502</xdr:colOff>
      <xdr:row>10</xdr:row>
      <xdr:rowOff>237837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552700" y="733425"/>
          <a:ext cx="1180952" cy="2304762"/>
        </a:xfrm>
        <a:prstGeom prst="rect">
          <a:avLst/>
        </a:prstGeom>
      </xdr:spPr>
    </xdr:pic>
    <xdr:clientData/>
  </xdr:twoCellAnchor>
  <xdr:twoCellAnchor>
    <xdr:from>
      <xdr:col>3</xdr:col>
      <xdr:colOff>210608</xdr:colOff>
      <xdr:row>2</xdr:row>
      <xdr:rowOff>35984</xdr:rowOff>
    </xdr:from>
    <xdr:to>
      <xdr:col>5</xdr:col>
      <xdr:colOff>191558</xdr:colOff>
      <xdr:row>4</xdr:row>
      <xdr:rowOff>35984</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4107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201655</xdr:colOff>
      <xdr:row>2</xdr:row>
      <xdr:rowOff>173069</xdr:rowOff>
    </xdr:from>
    <xdr:to>
      <xdr:col>2</xdr:col>
      <xdr:colOff>246046</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830305"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76203</xdr:rowOff>
    </xdr:from>
    <xdr:to>
      <xdr:col>42</xdr:col>
      <xdr:colOff>123825</xdr:colOff>
      <xdr:row>37</xdr:row>
      <xdr:rowOff>19053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801100" y="60198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47630</xdr:colOff>
      <xdr:row>24</xdr:row>
      <xdr:rowOff>47630</xdr:rowOff>
    </xdr:from>
    <xdr:to>
      <xdr:col>64</xdr:col>
      <xdr:colOff>104780</xdr:colOff>
      <xdr:row>36</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925305" y="599123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0</xdr:colOff>
      <xdr:row>49</xdr:row>
      <xdr:rowOff>57150</xdr:rowOff>
    </xdr:from>
    <xdr:to>
      <xdr:col>64</xdr:col>
      <xdr:colOff>57150</xdr:colOff>
      <xdr:row>62</xdr:row>
      <xdr:rowOff>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877675" y="95726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57150</xdr:colOff>
      <xdr:row>22</xdr:row>
      <xdr:rowOff>57150</xdr:rowOff>
    </xdr:from>
    <xdr:to>
      <xdr:col>70</xdr:col>
      <xdr:colOff>28575</xdr:colOff>
      <xdr:row>23</xdr:row>
      <xdr:rowOff>9526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72787" y="29670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133349</xdr:colOff>
      <xdr:row>37</xdr:row>
      <xdr:rowOff>57149</xdr:rowOff>
    </xdr:from>
    <xdr:to>
      <xdr:col>121</xdr:col>
      <xdr:colOff>95249</xdr:colOff>
      <xdr:row>49</xdr:row>
      <xdr:rowOff>123824</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583399" y="79057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200024</xdr:colOff>
      <xdr:row>0</xdr:row>
      <xdr:rowOff>9525</xdr:rowOff>
    </xdr:from>
    <xdr:to>
      <xdr:col>13</xdr:col>
      <xdr:colOff>552449</xdr:colOff>
      <xdr:row>42</xdr:row>
      <xdr:rowOff>128189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4" y="9525"/>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13</xdr:col>
      <xdr:colOff>66674</xdr:colOff>
      <xdr:row>72</xdr:row>
      <xdr:rowOff>76200</xdr:rowOff>
    </xdr:from>
    <xdr:to>
      <xdr:col>25</xdr:col>
      <xdr:colOff>609599</xdr:colOff>
      <xdr:row>88</xdr:row>
      <xdr:rowOff>47625</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91474" y="13792200"/>
          <a:ext cx="7858125" cy="3019425"/>
        </a:xfrm>
        <a:prstGeom prst="rect">
          <a:avLst/>
        </a:prstGeom>
      </xdr:spPr>
    </xdr:pic>
    <xdr:clientData/>
  </xdr:twoCellAnchor>
  <xdr:twoCellAnchor editAs="oneCell">
    <xdr:from>
      <xdr:col>12</xdr:col>
      <xdr:colOff>542925</xdr:colOff>
      <xdr:row>84</xdr:row>
      <xdr:rowOff>180975</xdr:rowOff>
    </xdr:from>
    <xdr:to>
      <xdr:col>25</xdr:col>
      <xdr:colOff>390525</xdr:colOff>
      <xdr:row>108</xdr:row>
      <xdr:rowOff>189666</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858125" y="16182975"/>
          <a:ext cx="7772400" cy="45806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U320" sqref="U32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78" t="s">
        <v>2694</v>
      </c>
      <c r="C1" s="2078"/>
      <c r="D1" s="2078"/>
      <c r="E1" s="2078"/>
      <c r="F1" s="2078"/>
      <c r="G1" s="207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78"/>
      <c r="C2" s="2078"/>
      <c r="D2" s="2078"/>
      <c r="E2" s="2078"/>
      <c r="F2" s="2078"/>
      <c r="G2" s="207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78"/>
      <c r="C3" s="2078"/>
      <c r="D3" s="2078"/>
      <c r="E3" s="2078"/>
      <c r="F3" s="2078"/>
      <c r="G3" s="207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78"/>
      <c r="C4" s="2078"/>
      <c r="D4" s="2078"/>
      <c r="E4" s="2078"/>
      <c r="F4" s="2078"/>
      <c r="G4" s="207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4" t="s">
        <v>634</v>
      </c>
      <c r="C5" s="1955"/>
      <c r="D5" s="604" t="s">
        <v>4</v>
      </c>
      <c r="E5" s="605" t="s">
        <v>0</v>
      </c>
      <c r="F5" s="753"/>
      <c r="G5" s="1954" t="s">
        <v>635</v>
      </c>
      <c r="H5" s="1955"/>
      <c r="I5" s="604" t="s">
        <v>4</v>
      </c>
      <c r="J5" s="605" t="s">
        <v>0</v>
      </c>
      <c r="K5" s="753"/>
      <c r="L5" s="1956" t="str">
        <f>BV14</f>
        <v>Defense (Slica)</v>
      </c>
      <c r="M5" s="1957"/>
      <c r="N5" s="1958"/>
      <c r="O5" s="1533"/>
      <c r="P5" s="1959" t="str">
        <f>BV15</f>
        <v>Vigor</v>
      </c>
      <c r="Q5" s="1960"/>
      <c r="R5" s="1961"/>
      <c r="S5" s="1533"/>
      <c r="T5" s="1962" t="str">
        <f>BV16</f>
        <v>Micro</v>
      </c>
      <c r="U5" s="1846"/>
      <c r="V5" s="1846"/>
      <c r="W5" s="1558"/>
      <c r="X5" s="1963" t="str">
        <f>BV17</f>
        <v>Grow</v>
      </c>
      <c r="Y5" s="1846"/>
      <c r="Z5" s="1846"/>
      <c r="AA5" s="1555"/>
      <c r="AB5" s="1842" t="str">
        <f>BV18</f>
        <v>Bloom</v>
      </c>
      <c r="AC5" s="1843"/>
      <c r="AD5" s="1844"/>
      <c r="AE5" s="1533"/>
      <c r="AF5" s="1845" t="str">
        <f>BV19</f>
        <v>Weight</v>
      </c>
      <c r="AG5" s="1846"/>
      <c r="AH5" s="1847"/>
      <c r="AI5" s="1533"/>
      <c r="AJ5" s="1848" t="str">
        <f>BV20</f>
        <v>Aroma</v>
      </c>
      <c r="AK5" s="1849"/>
      <c r="AL5" s="1850"/>
      <c r="AM5" s="1533"/>
      <c r="AN5" s="1851" t="str">
        <f>BV21</f>
        <v>Flavor</v>
      </c>
      <c r="AO5" s="1843"/>
      <c r="AP5" s="1844"/>
      <c r="AQ5" s="1533"/>
      <c r="AR5" s="1867">
        <f>BV22</f>
        <v>0</v>
      </c>
      <c r="AS5" s="1868"/>
      <c r="AT5" s="1869"/>
      <c r="AU5" s="1533"/>
      <c r="AV5" s="1851" t="str">
        <f>BV23</f>
        <v>Booster</v>
      </c>
      <c r="AW5" s="1870"/>
      <c r="AX5" s="1871"/>
      <c r="AY5" s="1533"/>
      <c r="AZ5" s="1872" t="str">
        <f>BV25</f>
        <v>Additives</v>
      </c>
      <c r="BA5" s="1873"/>
      <c r="BB5" s="1874"/>
      <c r="BC5" s="649"/>
      <c r="BD5" s="1875" t="s">
        <v>969</v>
      </c>
      <c r="BE5" s="1876"/>
      <c r="BF5" s="319"/>
      <c r="BG5" s="1852" t="s">
        <v>2398</v>
      </c>
      <c r="BH5" s="1831"/>
      <c r="BI5" s="1854" t="s">
        <v>972</v>
      </c>
      <c r="BJ5" s="1855"/>
      <c r="BK5" s="1855"/>
      <c r="BL5" s="1855"/>
      <c r="BM5" s="1856"/>
      <c r="BN5" s="1312" t="s">
        <v>1420</v>
      </c>
      <c r="BO5" s="1853" t="s">
        <v>1644</v>
      </c>
      <c r="BP5" s="1831"/>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3" t="s">
        <v>1924</v>
      </c>
      <c r="DA5" s="1989"/>
      <c r="DB5" s="1989"/>
      <c r="DC5" s="1989"/>
      <c r="DD5" s="1989"/>
      <c r="DE5" s="2084"/>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4">
        <f>D310</f>
        <v>44226</v>
      </c>
      <c r="C6" s="1965"/>
      <c r="D6" s="754">
        <f>SUM(C7,D30,D50,D70,D90,D110,D130,D150,D170,D190,D210,D230,D250,D270,D290)</f>
        <v>122</v>
      </c>
      <c r="E6" s="722">
        <f ca="1">D7/D6</f>
        <v>0.95081967213114749</v>
      </c>
      <c r="F6" s="755">
        <f ca="1">TODAY()</f>
        <v>44342</v>
      </c>
      <c r="G6" s="1964">
        <f>I310</f>
        <v>44289</v>
      </c>
      <c r="H6" s="1965"/>
      <c r="I6" s="754">
        <f>SUM(H7,I30,I50,I70,I90,I110,I130,I150,I170,I190,I210,I230,I250,I270,I290)</f>
        <v>130</v>
      </c>
      <c r="J6" s="722">
        <f ca="1">I7/I6</f>
        <v>0.40769230769230769</v>
      </c>
      <c r="K6" s="319"/>
      <c r="L6" s="1966" t="str">
        <f>BU14</f>
        <v>Grotek Gro-Silic</v>
      </c>
      <c r="M6" s="1967"/>
      <c r="N6" s="1968"/>
      <c r="O6" s="1093"/>
      <c r="P6" s="1966" t="str">
        <f>BU15</f>
        <v>GH CALiMAGic</v>
      </c>
      <c r="Q6" s="1969"/>
      <c r="R6" s="1970"/>
      <c r="S6" s="1093"/>
      <c r="T6" s="1966" t="str">
        <f>BU16</f>
        <v>GH FloraMicro</v>
      </c>
      <c r="U6" s="1967"/>
      <c r="V6" s="1968"/>
      <c r="W6" s="1093"/>
      <c r="X6" s="1966" t="str">
        <f>BU17</f>
        <v>GH Flora Gro</v>
      </c>
      <c r="Y6" s="1967"/>
      <c r="Z6" s="1968"/>
      <c r="AA6" s="1093"/>
      <c r="AB6" s="1930" t="str">
        <f>BU18</f>
        <v>GH Flora Bloom</v>
      </c>
      <c r="AC6" s="1931"/>
      <c r="AD6" s="1932"/>
      <c r="AE6" s="1093"/>
      <c r="AF6" s="1933" t="str">
        <f>BU19</f>
        <v>GH KoolBloom</v>
      </c>
      <c r="AG6" s="1934"/>
      <c r="AH6" s="1935"/>
      <c r="AI6" s="1093"/>
      <c r="AJ6" s="1936" t="str">
        <f>BU20</f>
        <v>GH Floralicious+</v>
      </c>
      <c r="AK6" s="1937"/>
      <c r="AL6" s="1938"/>
      <c r="AM6" s="1093"/>
      <c r="AN6" s="1939" t="str">
        <f>BU21</f>
        <v>GH Diamond Nectar</v>
      </c>
      <c r="AO6" s="1940"/>
      <c r="AP6" s="1941"/>
      <c r="AQ6" s="1093"/>
      <c r="AR6" s="1942">
        <f>BU22</f>
        <v>0</v>
      </c>
      <c r="AS6" s="1943"/>
      <c r="AT6" s="1944"/>
      <c r="AU6" s="1093"/>
      <c r="AV6" s="1909" t="str">
        <f>BU23</f>
        <v>GH Ripen</v>
      </c>
      <c r="AW6" s="1910"/>
      <c r="AX6" s="1911"/>
      <c r="AY6" s="1093"/>
      <c r="AZ6" s="1927" t="str">
        <f>BU25</f>
        <v>Epsom Salt</v>
      </c>
      <c r="BA6" s="1928"/>
      <c r="BB6" s="1929"/>
      <c r="BC6" s="757"/>
      <c r="BD6" s="1864" t="s">
        <v>828</v>
      </c>
      <c r="BE6" s="1865"/>
      <c r="BF6" s="756"/>
      <c r="BG6" s="1397">
        <f>BH6/500</f>
        <v>1.0876496697490091E-2</v>
      </c>
      <c r="BH6" s="758">
        <f>IF($BI$6="ON",BR28,IF($BI$6="OFF",BS28))</f>
        <v>5.4382483487450459</v>
      </c>
      <c r="BI6" s="1321" t="s">
        <v>1420</v>
      </c>
      <c r="BJ6" s="1912" t="s">
        <v>2457</v>
      </c>
      <c r="BK6" s="1913"/>
      <c r="BL6" s="1913"/>
      <c r="BM6" s="1914"/>
      <c r="BN6" s="737" t="s">
        <v>1857</v>
      </c>
      <c r="BO6" s="1852" t="s">
        <v>1932</v>
      </c>
      <c r="BP6" s="1831"/>
      <c r="BQ6" s="1481"/>
      <c r="BR6" s="1315"/>
      <c r="BS6" s="1316"/>
      <c r="BT6" s="936"/>
      <c r="BU6" s="1311"/>
      <c r="BV6" s="1311"/>
      <c r="BW6" s="1277"/>
      <c r="BX6" s="1277"/>
      <c r="BY6" s="1277"/>
      <c r="BZ6" s="1277"/>
      <c r="CA6" s="1277"/>
      <c r="CB6" s="1277"/>
      <c r="CC6" s="1277"/>
      <c r="CD6" s="1330"/>
      <c r="CE6" s="1277"/>
      <c r="CF6" s="1277"/>
      <c r="CG6" s="1277"/>
      <c r="CH6" s="1330"/>
      <c r="CI6" s="1277"/>
      <c r="CJ6" s="1277"/>
      <c r="CK6" s="1882"/>
      <c r="CL6" s="1883"/>
      <c r="CM6" s="1883"/>
      <c r="CN6" s="1278"/>
      <c r="CO6" s="1278"/>
      <c r="CP6" s="1278"/>
      <c r="CQ6" s="1278"/>
      <c r="CR6" s="1278"/>
      <c r="CS6" s="1282">
        <v>10</v>
      </c>
      <c r="CT6" s="1282">
        <v>5</v>
      </c>
      <c r="CU6" s="1282">
        <v>0.05</v>
      </c>
      <c r="CV6" s="1282">
        <v>1</v>
      </c>
      <c r="CW6" s="1282">
        <v>5</v>
      </c>
      <c r="CX6" s="1282">
        <v>0.5</v>
      </c>
      <c r="CY6" s="1282">
        <v>5</v>
      </c>
      <c r="CZ6" s="2085" t="s">
        <v>1925</v>
      </c>
      <c r="DA6" s="2086"/>
      <c r="DB6" s="2086"/>
      <c r="DC6" s="2086"/>
      <c r="DD6" s="2086"/>
      <c r="DE6" s="2087"/>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116</v>
      </c>
      <c r="E7" s="724">
        <f ca="1">D6-D7</f>
        <v>6</v>
      </c>
      <c r="F7" s="319"/>
      <c r="G7" s="1392" t="s">
        <v>852</v>
      </c>
      <c r="H7" s="776">
        <v>14</v>
      </c>
      <c r="I7" s="723">
        <f ca="1">$F6-G6</f>
        <v>53</v>
      </c>
      <c r="J7" s="724">
        <f ca="1">I6-I7</f>
        <v>77</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1" t="str">
        <f>BU24</f>
        <v>KoolBloom (Dry)</v>
      </c>
      <c r="AW7" s="1928"/>
      <c r="AX7" s="1929"/>
      <c r="AY7" s="1035"/>
      <c r="AZ7" s="1861" t="str">
        <f>BU26</f>
        <v>Z9 (2 Part)</v>
      </c>
      <c r="BA7" s="1862"/>
      <c r="BB7" s="1863"/>
      <c r="BC7" s="725"/>
      <c r="BD7" s="1864" t="s">
        <v>830</v>
      </c>
      <c r="BE7" s="1865"/>
      <c r="BF7" s="726"/>
      <c r="BG7" s="1390" t="s">
        <v>2397</v>
      </c>
      <c r="BH7" s="1396" t="s">
        <v>2394</v>
      </c>
      <c r="BI7" s="609" t="s">
        <v>2396</v>
      </c>
      <c r="BJ7" s="609" t="s">
        <v>971</v>
      </c>
      <c r="BK7" s="609" t="s">
        <v>968</v>
      </c>
      <c r="BL7" s="1852" t="s">
        <v>1329</v>
      </c>
      <c r="BM7" s="1866"/>
      <c r="BN7" s="1866"/>
      <c r="BO7" s="1830"/>
      <c r="BP7" s="1831"/>
      <c r="BQ7" s="1482"/>
      <c r="BR7" s="1315"/>
      <c r="BS7" s="1317"/>
      <c r="BT7" s="1318"/>
      <c r="BU7" s="1311"/>
      <c r="BV7" s="1311"/>
      <c r="BW7" s="1884" t="s">
        <v>1386</v>
      </c>
      <c r="BX7" s="1885"/>
      <c r="BY7" s="1885"/>
      <c r="BZ7" s="1885"/>
      <c r="CA7" s="1885"/>
      <c r="CB7" s="1886"/>
      <c r="CC7" s="1887" t="s">
        <v>1387</v>
      </c>
      <c r="CD7" s="1888"/>
      <c r="CE7" s="1888"/>
      <c r="CF7" s="1888"/>
      <c r="CG7" s="1888"/>
      <c r="CH7" s="1888"/>
      <c r="CI7" s="1889"/>
      <c r="CJ7" s="1187"/>
      <c r="CK7" s="1880" t="s">
        <v>1865</v>
      </c>
      <c r="CL7" s="1881"/>
      <c r="CM7" s="1881"/>
      <c r="CN7" s="1838"/>
      <c r="CO7" s="1838"/>
      <c r="CP7" s="1838"/>
      <c r="CQ7" s="1839"/>
      <c r="CR7" s="1877" t="s">
        <v>1385</v>
      </c>
      <c r="CS7" s="1878"/>
      <c r="CT7" s="1878"/>
      <c r="CU7" s="1878"/>
      <c r="CV7" s="1878"/>
      <c r="CW7" s="1878"/>
      <c r="CX7" s="1878"/>
      <c r="CY7" s="1879"/>
      <c r="CZ7" s="1837" t="s">
        <v>1250</v>
      </c>
      <c r="DA7" s="1838"/>
      <c r="DB7" s="1838"/>
      <c r="DC7" s="1838"/>
      <c r="DD7" s="1838"/>
      <c r="DE7" s="1838"/>
      <c r="DF7" s="1839"/>
      <c r="DG7" s="1896" t="s">
        <v>1871</v>
      </c>
      <c r="DH7" s="1907"/>
      <c r="DI7" s="1907"/>
      <c r="DJ7" s="1907"/>
      <c r="DK7" s="1907"/>
      <c r="DL7" s="1907"/>
      <c r="DM7" s="1908"/>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5" t="s">
        <v>200</v>
      </c>
      <c r="C8" s="1976"/>
      <c r="D8" s="1404" t="s">
        <v>191</v>
      </c>
      <c r="E8" s="610" t="s">
        <v>1</v>
      </c>
      <c r="F8" s="319"/>
      <c r="G8" s="1975" t="s">
        <v>200</v>
      </c>
      <c r="H8" s="1976"/>
      <c r="I8" s="604" t="s">
        <v>191</v>
      </c>
      <c r="J8" s="611" t="s">
        <v>848</v>
      </c>
      <c r="K8" s="319"/>
      <c r="L8" s="1018" t="s">
        <v>956</v>
      </c>
      <c r="M8" s="1018" t="s">
        <v>4</v>
      </c>
      <c r="N8" s="612" t="s">
        <v>6</v>
      </c>
      <c r="O8" s="1534"/>
      <c r="P8" s="1948" t="s">
        <v>1319</v>
      </c>
      <c r="Q8" s="1949"/>
      <c r="R8" s="1950"/>
      <c r="S8" s="1534"/>
      <c r="T8" s="1948" t="s">
        <v>982</v>
      </c>
      <c r="U8" s="1949"/>
      <c r="V8" s="1950"/>
      <c r="W8" s="1534"/>
      <c r="X8" s="1948" t="s">
        <v>983</v>
      </c>
      <c r="Y8" s="1949"/>
      <c r="Z8" s="1950"/>
      <c r="AA8" s="1534"/>
      <c r="AB8" s="1945" t="s">
        <v>849</v>
      </c>
      <c r="AC8" s="1946"/>
      <c r="AD8" s="1947"/>
      <c r="AE8" s="1534"/>
      <c r="AF8" s="1892" t="s">
        <v>1353</v>
      </c>
      <c r="AG8" s="1866"/>
      <c r="AH8" s="1834"/>
      <c r="AI8" s="1534"/>
      <c r="AJ8" s="1945" t="s">
        <v>974</v>
      </c>
      <c r="AK8" s="1946"/>
      <c r="AL8" s="1947"/>
      <c r="AM8" s="1534"/>
      <c r="AN8" s="1945" t="s">
        <v>643</v>
      </c>
      <c r="AO8" s="1946"/>
      <c r="AP8" s="1947"/>
      <c r="AQ8" s="1534"/>
      <c r="AR8" s="1945" t="s">
        <v>1669</v>
      </c>
      <c r="AS8" s="1946"/>
      <c r="AT8" s="1947"/>
      <c r="AU8" s="1534"/>
      <c r="AV8" s="1948" t="s">
        <v>850</v>
      </c>
      <c r="AW8" s="1949"/>
      <c r="AX8" s="1950"/>
      <c r="AY8" s="1534"/>
      <c r="AZ8" s="1861" t="str">
        <f>BU27</f>
        <v>AG F Fungacide</v>
      </c>
      <c r="BA8" s="1862"/>
      <c r="BB8" s="1863"/>
      <c r="BC8" s="649"/>
      <c r="BD8" s="1892" t="s">
        <v>973</v>
      </c>
      <c r="BE8" s="1893"/>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0" t="s">
        <v>1873</v>
      </c>
      <c r="FP10" s="1891"/>
      <c r="FQ10" s="1891"/>
      <c r="FR10" s="1891"/>
      <c r="FS10" s="1891"/>
      <c r="FT10" s="1891"/>
      <c r="FU10" s="1891"/>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1" t="s">
        <v>962</v>
      </c>
      <c r="C11" s="1972"/>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3" t="s">
        <v>963</v>
      </c>
      <c r="C12" s="1974"/>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1" t="s">
        <v>964</v>
      </c>
      <c r="C13" s="1922"/>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3" t="s">
        <v>961</v>
      </c>
      <c r="C14" s="1924"/>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5" t="s">
        <v>960</v>
      </c>
      <c r="C15" s="1926"/>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5" t="s">
        <v>957</v>
      </c>
      <c r="C16" s="1916"/>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17" t="s">
        <v>958</v>
      </c>
      <c r="C17" s="1918"/>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19" t="s">
        <v>959</v>
      </c>
      <c r="C18" s="1920"/>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19" t="s">
        <v>1254</v>
      </c>
      <c r="C19" s="1920"/>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2" t="s">
        <v>2</v>
      </c>
      <c r="C30" s="1953"/>
      <c r="D30" s="776">
        <v>7</v>
      </c>
      <c r="E30" s="645">
        <v>20</v>
      </c>
      <c r="F30" s="319"/>
      <c r="G30" s="1952" t="s">
        <v>1342</v>
      </c>
      <c r="H30" s="1953"/>
      <c r="I30" s="776">
        <v>7</v>
      </c>
      <c r="J30" s="646">
        <v>1</v>
      </c>
      <c r="K30" s="319"/>
      <c r="L30" s="1977" t="s">
        <v>1318</v>
      </c>
      <c r="M30" s="1978"/>
      <c r="N30" s="1979"/>
      <c r="O30" s="1536">
        <f>SUM($BH$6,$N31)</f>
        <v>18.996702774108325</v>
      </c>
      <c r="P30" s="647">
        <v>10000</v>
      </c>
      <c r="Q30" s="623" t="s">
        <v>825</v>
      </c>
      <c r="R30" s="777">
        <f>(P30/69.5388)</f>
        <v>143.80460980057177</v>
      </c>
      <c r="S30" s="1536">
        <f>SUM($O30,$R31)</f>
        <v>60.245531408308878</v>
      </c>
      <c r="T30" s="1832" t="str">
        <f>IF($BN$5="ON","82F                28c",IF($BN$5="OFF","80F                27c"))</f>
        <v>82F                28c</v>
      </c>
      <c r="U30" s="1833"/>
      <c r="V30" s="1834"/>
      <c r="W30" s="1536">
        <f>SUM($S30,$V31)</f>
        <v>149.00178059467862</v>
      </c>
      <c r="X30" s="1832" t="str">
        <f>IF($BN$5="ON","70F                21c",IF($BN$5="OFF","70F                21c"))</f>
        <v>70F                21c</v>
      </c>
      <c r="Y30" s="1833"/>
      <c r="Z30" s="1834"/>
      <c r="AA30" s="1536">
        <f>SUM($W30,$Z31)</f>
        <v>192.25004871834693</v>
      </c>
      <c r="AB30" s="1832" t="str">
        <f>IF($BN$5="ON","75%                60%",IF($BN$5="OFF","75%                60%"))</f>
        <v>75%                60%</v>
      </c>
      <c r="AC30" s="1833"/>
      <c r="AD30" s="1834"/>
      <c r="AE30" s="1536">
        <f>SUM($AA30,$AD31)</f>
        <v>262.79529725381246</v>
      </c>
      <c r="AF30" s="1835" t="s">
        <v>1355</v>
      </c>
      <c r="AG30" s="1836"/>
      <c r="AH30" s="1834"/>
      <c r="AI30" s="1536">
        <f>SUM($AE30,$AH31)</f>
        <v>262.79529725381246</v>
      </c>
      <c r="AJ30" s="1835" t="s">
        <v>3</v>
      </c>
      <c r="AK30" s="1836"/>
      <c r="AL30" s="1834"/>
      <c r="AM30" s="1536">
        <f>SUM($AI30,$AL31)</f>
        <v>262.79529725381246</v>
      </c>
      <c r="AN30" s="1835" t="s">
        <v>976</v>
      </c>
      <c r="AO30" s="1836"/>
      <c r="AP30" s="1834"/>
      <c r="AQ30" s="1536">
        <f>SUM($AM30,$AP31)</f>
        <v>269.82701705438797</v>
      </c>
      <c r="AR30" s="1832" t="str">
        <f>IF($BN$5="ON","68F                20c",IF($BN$5="OFF","68F                20c"))</f>
        <v>68F                20c</v>
      </c>
      <c r="AS30" s="1833"/>
      <c r="AT30" s="1834"/>
      <c r="AU30" s="1536">
        <f>SUM($AQ30,$AT31)</f>
        <v>269.82701705438797</v>
      </c>
      <c r="AV30" s="1832" t="str">
        <f>IF($BN$5="ON","1000 PPM co2",IF($BN$5="OFF","1000 PPM co2"))</f>
        <v>1000 PPM co2</v>
      </c>
      <c r="AW30" s="1833"/>
      <c r="AX30" s="1834"/>
      <c r="AY30" s="1536">
        <f>SUM($AU30,$AX31,$AX32)</f>
        <v>269.82701705438797</v>
      </c>
      <c r="AZ30" s="745">
        <f>DX$331</f>
        <v>0.5</v>
      </c>
      <c r="BA30" s="728">
        <f>(E30*AZ30)*(J30)</f>
        <v>10</v>
      </c>
      <c r="BB30" s="729">
        <f>IF($BI$6="ON",$BR45,IF($BI$6="OFF",$BS45))</f>
        <v>29.98678996036988</v>
      </c>
      <c r="BC30" s="894">
        <f>SUM($AY30,$BB30,$BB31,$BB32)</f>
        <v>299.81380701475786</v>
      </c>
      <c r="BD30" s="1894">
        <v>6.3</v>
      </c>
      <c r="BE30" s="1895"/>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0" t="s">
        <v>1873</v>
      </c>
      <c r="FP30" s="1891"/>
      <c r="FQ30" s="1891"/>
      <c r="FR30" s="1891"/>
      <c r="FS30" s="1891"/>
      <c r="FT30" s="1891"/>
      <c r="FU30" s="1891"/>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1" t="s">
        <v>5</v>
      </c>
      <c r="C31" s="1992"/>
      <c r="D31" s="1993">
        <f>SUM(B6+C7)</f>
        <v>44240</v>
      </c>
      <c r="E31" s="1994"/>
      <c r="F31" s="319"/>
      <c r="G31" s="1991" t="s">
        <v>5</v>
      </c>
      <c r="H31" s="1992"/>
      <c r="I31" s="1993">
        <f>SUM(G6+H7)</f>
        <v>44303</v>
      </c>
      <c r="J31" s="1994"/>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5" t="s">
        <v>636</v>
      </c>
      <c r="C32" s="1996"/>
      <c r="D32" s="601">
        <f>SUM(C7)</f>
        <v>14</v>
      </c>
      <c r="E32" s="602">
        <f>(D32/7)</f>
        <v>2</v>
      </c>
      <c r="F32" s="753"/>
      <c r="G32" s="1995" t="s">
        <v>636</v>
      </c>
      <c r="H32" s="1996"/>
      <c r="I32" s="601">
        <f>SUM(H7)</f>
        <v>14</v>
      </c>
      <c r="J32" s="707">
        <f>(I32/7)</f>
        <v>2</v>
      </c>
      <c r="K32" s="753"/>
      <c r="L32" s="1997" t="s">
        <v>1681</v>
      </c>
      <c r="M32" s="1998"/>
      <c r="N32" s="1998"/>
      <c r="O32" s="1998"/>
      <c r="P32" s="1998"/>
      <c r="Q32" s="1998"/>
      <c r="R32" s="1998"/>
      <c r="S32" s="1998"/>
      <c r="T32" s="1998"/>
      <c r="U32" s="1998"/>
      <c r="V32" s="1998"/>
      <c r="W32" s="1998"/>
      <c r="X32" s="1998"/>
      <c r="Y32" s="1998"/>
      <c r="Z32" s="1998"/>
      <c r="AA32" s="1998"/>
      <c r="AB32" s="1998"/>
      <c r="AC32" s="1998"/>
      <c r="AD32" s="1998"/>
      <c r="AE32" s="1998"/>
      <c r="AF32" s="1998"/>
      <c r="AG32" s="1998"/>
      <c r="AH32" s="1998"/>
      <c r="AI32" s="1998"/>
      <c r="AJ32" s="1998"/>
      <c r="AK32" s="1998"/>
      <c r="AL32" s="1998"/>
      <c r="AM32" s="1998"/>
      <c r="AN32" s="1998"/>
      <c r="AO32" s="1998"/>
      <c r="AP32" s="1998"/>
      <c r="AQ32" s="1998"/>
      <c r="AR32" s="1998"/>
      <c r="AS32" s="1998"/>
      <c r="AT32" s="1998"/>
      <c r="AU32" s="1999"/>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0" t="s">
        <v>1345</v>
      </c>
      <c r="C33" s="1981"/>
      <c r="D33" s="652">
        <v>1</v>
      </c>
      <c r="E33" s="781"/>
      <c r="F33" s="753"/>
      <c r="G33" s="1982"/>
      <c r="H33" s="1983"/>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84" t="s">
        <v>1373</v>
      </c>
      <c r="BM33" s="1985"/>
      <c r="BN33" s="1986"/>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87" t="s">
        <v>1346</v>
      </c>
      <c r="C34" s="1983"/>
      <c r="D34" s="653">
        <v>1</v>
      </c>
      <c r="E34" s="788"/>
      <c r="F34" s="319"/>
      <c r="G34" s="1987"/>
      <c r="H34" s="1983"/>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88" t="s">
        <v>1381</v>
      </c>
      <c r="BM34" s="1989"/>
      <c r="BN34" s="1990"/>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2" t="s">
        <v>1347</v>
      </c>
      <c r="C35" s="1983"/>
      <c r="D35" s="653">
        <v>1</v>
      </c>
      <c r="E35" s="794"/>
      <c r="F35" s="319"/>
      <c r="G35" s="1982"/>
      <c r="H35" s="1983"/>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88" t="s">
        <v>1365</v>
      </c>
      <c r="BM35" s="1989"/>
      <c r="BN35" s="1990"/>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87" t="s">
        <v>1382</v>
      </c>
      <c r="C36" s="1983"/>
      <c r="D36" s="653">
        <v>1</v>
      </c>
      <c r="E36" s="788"/>
      <c r="F36" s="319"/>
      <c r="G36" s="1987"/>
      <c r="H36" s="1983"/>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2002" t="s">
        <v>1373</v>
      </c>
      <c r="BM36" s="2003"/>
      <c r="BN36" s="2004"/>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2" t="s">
        <v>1383</v>
      </c>
      <c r="C37" s="1983"/>
      <c r="D37" s="653">
        <v>1</v>
      </c>
      <c r="E37" s="794"/>
      <c r="F37" s="319"/>
      <c r="G37" s="1982"/>
      <c r="H37" s="1983"/>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84" t="s">
        <v>1373</v>
      </c>
      <c r="BM37" s="1985"/>
      <c r="BN37" s="1986"/>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0" t="s">
        <v>2693</v>
      </c>
      <c r="C38" s="2001"/>
      <c r="D38" s="654">
        <v>1</v>
      </c>
      <c r="E38" s="796"/>
      <c r="F38" s="319"/>
      <c r="G38" s="2000"/>
      <c r="H38" s="2001"/>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88" t="s">
        <v>1381</v>
      </c>
      <c r="BM38" s="1989"/>
      <c r="BN38" s="1990"/>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2002"/>
      <c r="BM39" s="2003"/>
      <c r="BN39" s="2004"/>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1" t="s">
        <v>962</v>
      </c>
      <c r="C40" s="1972"/>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3" t="s">
        <v>963</v>
      </c>
      <c r="C41" s="1974"/>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1" t="s">
        <v>964</v>
      </c>
      <c r="C42" s="1922"/>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3" t="s">
        <v>961</v>
      </c>
      <c r="C43" s="1924"/>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5" t="s">
        <v>960</v>
      </c>
      <c r="C44" s="1926"/>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5" t="s">
        <v>957</v>
      </c>
      <c r="C45" s="1916"/>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17" t="s">
        <v>958</v>
      </c>
      <c r="C46" s="1918"/>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19" t="s">
        <v>959</v>
      </c>
      <c r="C47" s="1920"/>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19" t="s">
        <v>1254</v>
      </c>
      <c r="C48" s="1920"/>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2" t="s">
        <v>1343</v>
      </c>
      <c r="C50" s="1953"/>
      <c r="D50" s="776">
        <v>10</v>
      </c>
      <c r="E50" s="661">
        <v>20</v>
      </c>
      <c r="F50" s="319"/>
      <c r="G50" s="1952" t="s">
        <v>1343</v>
      </c>
      <c r="H50" s="1953"/>
      <c r="I50" s="776">
        <v>10</v>
      </c>
      <c r="J50" s="646">
        <v>1</v>
      </c>
      <c r="K50" s="319"/>
      <c r="L50" s="1977" t="s">
        <v>1317</v>
      </c>
      <c r="M50" s="1978"/>
      <c r="N50" s="1979"/>
      <c r="O50" s="1536">
        <f>SUM($BH$6,$N51)</f>
        <v>18.996702774108325</v>
      </c>
      <c r="P50" s="647">
        <v>15000</v>
      </c>
      <c r="Q50" s="623" t="s">
        <v>825</v>
      </c>
      <c r="R50" s="777">
        <f>(P50/69.5388)</f>
        <v>215.70691470085768</v>
      </c>
      <c r="S50" s="1536">
        <f>SUM($O50,$R51)</f>
        <v>101.49436004250944</v>
      </c>
      <c r="T50" s="1832" t="str">
        <f>IF($BN$5="ON","82F                28c",IF($BN$5="OFF","80F                27c"))</f>
        <v>82F                28c</v>
      </c>
      <c r="U50" s="1833"/>
      <c r="V50" s="1834"/>
      <c r="W50" s="1536">
        <f>SUM($S50,$V51)</f>
        <v>247.68112340829489</v>
      </c>
      <c r="X50" s="1832" t="str">
        <f>IF($BN$5="ON","70F                21c",IF($BN$5="OFF","70F                21c"))</f>
        <v>70F                21c</v>
      </c>
      <c r="Y50" s="1833"/>
      <c r="Z50" s="1834"/>
      <c r="AA50" s="1536">
        <f>SUM($W50,$Z51)</f>
        <v>347.4848190782987</v>
      </c>
      <c r="AB50" s="1832" t="str">
        <f>IF($BN$5="ON","70%                55%",IF($BN$5="OFF","70%                55%"))</f>
        <v>70%                55%</v>
      </c>
      <c r="AC50" s="1833"/>
      <c r="AD50" s="1834"/>
      <c r="AE50" s="1536">
        <f>SUM($AA50,$AD51)</f>
        <v>426.32950861793665</v>
      </c>
      <c r="AF50" s="1835" t="s">
        <v>1354</v>
      </c>
      <c r="AG50" s="1836"/>
      <c r="AH50" s="1834"/>
      <c r="AI50" s="1536">
        <f>SUM($AE50,$AH51)</f>
        <v>426.32950861793665</v>
      </c>
      <c r="AJ50" s="1835" t="s">
        <v>3</v>
      </c>
      <c r="AK50" s="1836"/>
      <c r="AL50" s="1834"/>
      <c r="AM50" s="1536">
        <f>SUM($AI50,$AL51)</f>
        <v>426.32950861793665</v>
      </c>
      <c r="AN50" s="1835" t="s">
        <v>977</v>
      </c>
      <c r="AO50" s="1836"/>
      <c r="AP50" s="1834"/>
      <c r="AQ50" s="1536">
        <f>SUM($AM50,$AP51)</f>
        <v>436.87708831879991</v>
      </c>
      <c r="AR50" s="1832" t="str">
        <f>IF($BN$5="ON","68F                20c",IF($BN$5="OFF","68F                20c"))</f>
        <v>68F                20c</v>
      </c>
      <c r="AS50" s="1833"/>
      <c r="AT50" s="1834"/>
      <c r="AU50" s="1536">
        <f>SUM($AQ50,$AT51)</f>
        <v>436.87708831879991</v>
      </c>
      <c r="AV50" s="1832" t="str">
        <f>IF($BN$5="ON","1500 PPM co2",IF($BN$5="OFF","1500 PPM co2"))</f>
        <v>1500 PPM co2</v>
      </c>
      <c r="AW50" s="1833"/>
      <c r="AX50" s="1834"/>
      <c r="AY50" s="1536">
        <f>SUM($AU50,$AX51,$AX52)</f>
        <v>436.87708831879991</v>
      </c>
      <c r="AZ50" s="745">
        <f>DY$331</f>
        <v>0.5</v>
      </c>
      <c r="BA50" s="728">
        <f>(E50*AZ50)*(J50)</f>
        <v>10</v>
      </c>
      <c r="BB50" s="729">
        <f>IF($BI$6="ON",$BR65,IF($BI$6="OFF",$BS65))</f>
        <v>29.98678996036988</v>
      </c>
      <c r="BC50" s="894">
        <f>SUM($AY50,$BB50,$BB51,$BB52)</f>
        <v>466.8638782791698</v>
      </c>
      <c r="BD50" s="1894">
        <v>6.2</v>
      </c>
      <c r="BE50" s="1895"/>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0" t="s">
        <v>1873</v>
      </c>
      <c r="FP50" s="1891"/>
      <c r="FQ50" s="1891"/>
      <c r="FR50" s="1891"/>
      <c r="FS50" s="1891"/>
      <c r="FT50" s="1891"/>
      <c r="FU50" s="1891"/>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1" t="s">
        <v>7</v>
      </c>
      <c r="C51" s="1992"/>
      <c r="D51" s="1993">
        <f>SUM(D31,D30)</f>
        <v>44247</v>
      </c>
      <c r="E51" s="1994"/>
      <c r="F51" s="319"/>
      <c r="G51" s="1991" t="s">
        <v>7</v>
      </c>
      <c r="H51" s="1992"/>
      <c r="I51" s="1993">
        <f>SUM(I31,I30)</f>
        <v>44310</v>
      </c>
      <c r="J51" s="1994"/>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5" t="s">
        <v>636</v>
      </c>
      <c r="C52" s="1996"/>
      <c r="D52" s="601">
        <f>SUM(C7,D30)</f>
        <v>21</v>
      </c>
      <c r="E52" s="706">
        <f>(D52/7)</f>
        <v>3</v>
      </c>
      <c r="F52" s="753"/>
      <c r="G52" s="1995" t="s">
        <v>636</v>
      </c>
      <c r="H52" s="1996"/>
      <c r="I52" s="601">
        <f>SUM(H7,I30)</f>
        <v>21</v>
      </c>
      <c r="J52" s="706">
        <f>(I52/7)</f>
        <v>3</v>
      </c>
      <c r="K52" s="753"/>
      <c r="L52" s="1997" t="s">
        <v>664</v>
      </c>
      <c r="M52" s="1998"/>
      <c r="N52" s="1998"/>
      <c r="O52" s="1998"/>
      <c r="P52" s="1998"/>
      <c r="Q52" s="1998"/>
      <c r="R52" s="1998"/>
      <c r="S52" s="1998"/>
      <c r="T52" s="1998"/>
      <c r="U52" s="1998"/>
      <c r="V52" s="1998"/>
      <c r="W52" s="1998"/>
      <c r="X52" s="1998"/>
      <c r="Y52" s="1998"/>
      <c r="Z52" s="1998"/>
      <c r="AA52" s="1998"/>
      <c r="AB52" s="1998"/>
      <c r="AC52" s="1998"/>
      <c r="AD52" s="1998"/>
      <c r="AE52" s="1998"/>
      <c r="AF52" s="1998"/>
      <c r="AG52" s="1998"/>
      <c r="AH52" s="1998"/>
      <c r="AI52" s="1998"/>
      <c r="AJ52" s="1998"/>
      <c r="AK52" s="1998"/>
      <c r="AL52" s="1998"/>
      <c r="AM52" s="1998"/>
      <c r="AN52" s="1998"/>
      <c r="AO52" s="1998"/>
      <c r="AP52" s="1998"/>
      <c r="AQ52" s="1998"/>
      <c r="AR52" s="1998"/>
      <c r="AS52" s="1998"/>
      <c r="AT52" s="1998"/>
      <c r="AU52" s="1999"/>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0" t="str">
        <f>$B$33</f>
        <v>Expert Light</v>
      </c>
      <c r="C53" s="1981"/>
      <c r="D53" s="652">
        <v>1</v>
      </c>
      <c r="E53" s="831"/>
      <c r="F53" s="753"/>
      <c r="G53" s="1982"/>
      <c r="H53" s="1983"/>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4" t="s">
        <v>1374</v>
      </c>
      <c r="BM53" s="1985"/>
      <c r="BN53" s="1986"/>
      <c r="BO53" s="1579"/>
      <c r="BP53" s="1579"/>
      <c r="BQ53" s="1484"/>
      <c r="BR53" s="873" t="s">
        <v>1350</v>
      </c>
      <c r="BS53" s="691" t="s">
        <v>6</v>
      </c>
      <c r="BT53" s="691" t="s">
        <v>928</v>
      </c>
      <c r="BU53" s="2005" t="s">
        <v>1328</v>
      </c>
      <c r="BV53" s="2006"/>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87" t="str">
        <f>$B$34</f>
        <v>Expert Medium</v>
      </c>
      <c r="C54" s="1983"/>
      <c r="D54" s="653">
        <v>1</v>
      </c>
      <c r="E54" s="836"/>
      <c r="F54" s="319"/>
      <c r="G54" s="1987"/>
      <c r="H54" s="1983"/>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88" t="s">
        <v>1380</v>
      </c>
      <c r="BM54" s="1989"/>
      <c r="BN54" s="1990"/>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2" t="str">
        <f>$B$35</f>
        <v>Expert Heavy</v>
      </c>
      <c r="C55" s="1983"/>
      <c r="D55" s="653">
        <v>1</v>
      </c>
      <c r="E55" s="841"/>
      <c r="F55" s="319"/>
      <c r="G55" s="1982"/>
      <c r="H55" s="1983"/>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88" t="s">
        <v>1372</v>
      </c>
      <c r="BM55" s="1989"/>
      <c r="BN55" s="1990"/>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87" t="str">
        <f>$B$36</f>
        <v>Full Light</v>
      </c>
      <c r="C56" s="1983"/>
      <c r="D56" s="653">
        <v>1</v>
      </c>
      <c r="E56" s="836"/>
      <c r="F56" s="319"/>
      <c r="G56" s="1987"/>
      <c r="H56" s="1983"/>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88" t="s">
        <v>1374</v>
      </c>
      <c r="BM56" s="1989"/>
      <c r="BN56" s="1990"/>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2" t="str">
        <f>$B$37</f>
        <v>Full Medium</v>
      </c>
      <c r="C57" s="1983"/>
      <c r="D57" s="653">
        <v>1</v>
      </c>
      <c r="E57" s="841"/>
      <c r="F57" s="319"/>
      <c r="G57" s="1982"/>
      <c r="H57" s="1983"/>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88" t="s">
        <v>1380</v>
      </c>
      <c r="BM57" s="1989"/>
      <c r="BN57" s="1990"/>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87" t="str">
        <f>$B$38</f>
        <v>Testing</v>
      </c>
      <c r="C58" s="1983"/>
      <c r="D58" s="653">
        <v>1</v>
      </c>
      <c r="E58" s="836"/>
      <c r="F58" s="319"/>
      <c r="G58" s="1987"/>
      <c r="H58" s="1983"/>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2"/>
      <c r="BM58" s="2003"/>
      <c r="BN58" s="2004"/>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1" t="s">
        <v>962</v>
      </c>
      <c r="C60" s="1972"/>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3" t="s">
        <v>963</v>
      </c>
      <c r="C61" s="1974"/>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1" t="s">
        <v>964</v>
      </c>
      <c r="C62" s="1922"/>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3" t="s">
        <v>961</v>
      </c>
      <c r="C63" s="1924"/>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5" t="s">
        <v>960</v>
      </c>
      <c r="C64" s="1926"/>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5" t="s">
        <v>957</v>
      </c>
      <c r="C65" s="1916"/>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17" t="s">
        <v>958</v>
      </c>
      <c r="C66" s="1918"/>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19" t="s">
        <v>959</v>
      </c>
      <c r="C67" s="1920"/>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19" t="s">
        <v>1254</v>
      </c>
      <c r="C68" s="1920"/>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07" t="s">
        <v>1343</v>
      </c>
      <c r="C70" s="2008"/>
      <c r="D70" s="776">
        <v>7</v>
      </c>
      <c r="E70" s="661">
        <v>20</v>
      </c>
      <c r="F70" s="319"/>
      <c r="G70" s="2009" t="s">
        <v>1344</v>
      </c>
      <c r="H70" s="2010"/>
      <c r="I70" s="776">
        <v>10</v>
      </c>
      <c r="J70" s="646">
        <v>1</v>
      </c>
      <c r="K70" s="319"/>
      <c r="L70" s="1977" t="s">
        <v>1317</v>
      </c>
      <c r="M70" s="1978"/>
      <c r="N70" s="1979"/>
      <c r="O70" s="1536">
        <f>SUM($BH$6,$N71)</f>
        <v>18.996702774108325</v>
      </c>
      <c r="P70" s="647">
        <v>20000</v>
      </c>
      <c r="Q70" s="623" t="s">
        <v>825</v>
      </c>
      <c r="R70" s="777">
        <f>(P70/69.5388)</f>
        <v>287.60921960114354</v>
      </c>
      <c r="S70" s="1536">
        <f>SUM($O70,$R71)</f>
        <v>101.49436004250944</v>
      </c>
      <c r="T70" s="1832" t="str">
        <f>IF($BN$5="ON","82F                28c",IF($BN$5="OFF","80F                27c"))</f>
        <v>82F                28c</v>
      </c>
      <c r="U70" s="1833"/>
      <c r="V70" s="1834"/>
      <c r="W70" s="1536">
        <f>SUM($S70,$V71)</f>
        <v>320.77450509118762</v>
      </c>
      <c r="X70" s="1832" t="str">
        <f>IF($BN$5="ON","70F                21c",IF($BN$5="OFF","70F                21c"))</f>
        <v>70F                21c</v>
      </c>
      <c r="Y70" s="1833"/>
      <c r="Z70" s="1834"/>
      <c r="AA70" s="1536">
        <f>SUM($W70,$Z71)</f>
        <v>487.11399787452729</v>
      </c>
      <c r="AB70" s="1832" t="str">
        <f>IF($BN$5="ON","70%                55%",IF($BN$5="OFF","70%                55%"))</f>
        <v>70%                55%</v>
      </c>
      <c r="AC70" s="1833"/>
      <c r="AD70" s="1834"/>
      <c r="AE70" s="1536">
        <f>SUM($AA70,$AD71)</f>
        <v>603.30617193294108</v>
      </c>
      <c r="AF70" s="1860" t="s">
        <v>1356</v>
      </c>
      <c r="AG70" s="1833"/>
      <c r="AH70" s="1834"/>
      <c r="AI70" s="1536">
        <f>SUM($AE70,$AH71)</f>
        <v>603.30617193294108</v>
      </c>
      <c r="AJ70" s="1860" t="s">
        <v>3</v>
      </c>
      <c r="AK70" s="1833"/>
      <c r="AL70" s="1834"/>
      <c r="AM70" s="1536">
        <f>SUM($AI70,$AL71)</f>
        <v>614.74078502841178</v>
      </c>
      <c r="AN70" s="1860" t="s">
        <v>853</v>
      </c>
      <c r="AO70" s="1833"/>
      <c r="AP70" s="1834"/>
      <c r="AQ70" s="1536">
        <f>SUM($AM70,$AP71)</f>
        <v>628.80422462956278</v>
      </c>
      <c r="AR70" s="1832" t="str">
        <f>IF($BN$5="ON","68F                20c",IF($BN$5="OFF","68F                20c"))</f>
        <v>68F                20c</v>
      </c>
      <c r="AS70" s="1833"/>
      <c r="AT70" s="1834"/>
      <c r="AU70" s="1536">
        <f>SUM($AQ70,$AT71)</f>
        <v>628.80422462956278</v>
      </c>
      <c r="AV70" s="1832" t="str">
        <f>IF($BN$5="ON","1500 PPM co2",IF($BN$5="OFF","1500 PPM co2"))</f>
        <v>1500 PPM co2</v>
      </c>
      <c r="AW70" s="1833"/>
      <c r="AX70" s="1834"/>
      <c r="AY70" s="1536">
        <f>SUM($AU70,$AX71,$AX72)</f>
        <v>628.80422462956278</v>
      </c>
      <c r="AZ70" s="745">
        <f>DZ$331</f>
        <v>0.5</v>
      </c>
      <c r="BA70" s="728">
        <f>(E70*AZ70)*(J70)</f>
        <v>10</v>
      </c>
      <c r="BB70" s="729">
        <f>IF($BI$6="ON",$BR85,IF($BI$6="OFF",$BS85))</f>
        <v>29.98678996036988</v>
      </c>
      <c r="BC70" s="894">
        <f>SUM($AY70,$BB70,$BB71,$BB72)</f>
        <v>658.79101458993262</v>
      </c>
      <c r="BD70" s="1840">
        <v>6.2</v>
      </c>
      <c r="BE70" s="1841"/>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0" t="s">
        <v>1873</v>
      </c>
      <c r="FP70" s="1891"/>
      <c r="FQ70" s="1891"/>
      <c r="FR70" s="1891"/>
      <c r="FS70" s="1891"/>
      <c r="FT70" s="1891"/>
      <c r="FU70" s="1891"/>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1" t="s">
        <v>7</v>
      </c>
      <c r="C71" s="1992"/>
      <c r="D71" s="1993">
        <f>SUM(D51,D50)</f>
        <v>44257</v>
      </c>
      <c r="E71" s="1994"/>
      <c r="F71" s="319"/>
      <c r="G71" s="1991" t="s">
        <v>7</v>
      </c>
      <c r="H71" s="1992"/>
      <c r="I71" s="1993">
        <f>SUM(I51,I50)</f>
        <v>44320</v>
      </c>
      <c r="J71" s="1994"/>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5" t="s">
        <v>636</v>
      </c>
      <c r="C72" s="1996"/>
      <c r="D72" s="601">
        <f>SUM(C7,D30,D50)</f>
        <v>31</v>
      </c>
      <c r="E72" s="706">
        <f>(D72/7)</f>
        <v>4.4285714285714288</v>
      </c>
      <c r="F72" s="753"/>
      <c r="G72" s="1995" t="s">
        <v>636</v>
      </c>
      <c r="H72" s="1996"/>
      <c r="I72" s="601">
        <f>SUM(H7,I30,I50)</f>
        <v>31</v>
      </c>
      <c r="J72" s="706">
        <f>(I72/7)</f>
        <v>4.4285714285714288</v>
      </c>
      <c r="K72" s="753"/>
      <c r="L72" s="2011" t="s">
        <v>663</v>
      </c>
      <c r="M72" s="2012"/>
      <c r="N72" s="2012"/>
      <c r="O72" s="2012"/>
      <c r="P72" s="2012"/>
      <c r="Q72" s="2012"/>
      <c r="R72" s="2012"/>
      <c r="S72" s="2012"/>
      <c r="T72" s="2012"/>
      <c r="U72" s="2012"/>
      <c r="V72" s="2012"/>
      <c r="W72" s="2012"/>
      <c r="X72" s="2012"/>
      <c r="Y72" s="2012"/>
      <c r="Z72" s="2012"/>
      <c r="AA72" s="2012"/>
      <c r="AB72" s="2012"/>
      <c r="AC72" s="2012"/>
      <c r="AD72" s="2012"/>
      <c r="AE72" s="2012"/>
      <c r="AF72" s="2012"/>
      <c r="AG72" s="2012"/>
      <c r="AH72" s="2012"/>
      <c r="AI72" s="2012"/>
      <c r="AJ72" s="2012"/>
      <c r="AK72" s="2012"/>
      <c r="AL72" s="2012"/>
      <c r="AM72" s="2012"/>
      <c r="AN72" s="2012"/>
      <c r="AO72" s="2012"/>
      <c r="AP72" s="2012"/>
      <c r="AQ72" s="2012"/>
      <c r="AR72" s="2012"/>
      <c r="AS72" s="2012"/>
      <c r="AT72" s="2012"/>
      <c r="AU72" s="2013"/>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0" t="str">
        <f>$B$33</f>
        <v>Expert Light</v>
      </c>
      <c r="C73" s="1981"/>
      <c r="D73" s="652">
        <v>1</v>
      </c>
      <c r="E73" s="831"/>
      <c r="F73" s="753"/>
      <c r="G73" s="1982"/>
      <c r="H73" s="1983"/>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4" t="s">
        <v>1361</v>
      </c>
      <c r="BM73" s="1985"/>
      <c r="BN73" s="1986"/>
      <c r="BO73" s="1579"/>
      <c r="BP73" s="1579"/>
      <c r="BQ73" s="1484"/>
      <c r="BR73" s="873" t="s">
        <v>1350</v>
      </c>
      <c r="BS73" s="691" t="s">
        <v>6</v>
      </c>
      <c r="BT73" s="691" t="s">
        <v>928</v>
      </c>
      <c r="BU73" s="2005" t="s">
        <v>1328</v>
      </c>
      <c r="BV73" s="2006"/>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87" t="str">
        <f>$B$34</f>
        <v>Expert Medium</v>
      </c>
      <c r="C74" s="1983"/>
      <c r="D74" s="653">
        <v>1</v>
      </c>
      <c r="E74" s="836"/>
      <c r="F74" s="319"/>
      <c r="G74" s="1987"/>
      <c r="H74" s="1983"/>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88" t="s">
        <v>1379</v>
      </c>
      <c r="BM74" s="1989"/>
      <c r="BN74" s="1990"/>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2" t="str">
        <f>$B$35</f>
        <v>Expert Heavy</v>
      </c>
      <c r="C75" s="1983"/>
      <c r="D75" s="653">
        <v>1</v>
      </c>
      <c r="E75" s="841"/>
      <c r="F75" s="319"/>
      <c r="G75" s="1982"/>
      <c r="H75" s="1983"/>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88" t="s">
        <v>1371</v>
      </c>
      <c r="BM75" s="1989"/>
      <c r="BN75" s="1990"/>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87" t="str">
        <f>$B$36</f>
        <v>Full Light</v>
      </c>
      <c r="C76" s="1983"/>
      <c r="D76" s="653">
        <v>1</v>
      </c>
      <c r="E76" s="836"/>
      <c r="F76" s="319"/>
      <c r="G76" s="1987"/>
      <c r="H76" s="1983"/>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88" t="s">
        <v>1361</v>
      </c>
      <c r="BM76" s="1989"/>
      <c r="BN76" s="1990"/>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2" t="str">
        <f>$B$37</f>
        <v>Full Medium</v>
      </c>
      <c r="C77" s="1983"/>
      <c r="D77" s="653">
        <v>1</v>
      </c>
      <c r="E77" s="841"/>
      <c r="F77" s="319"/>
      <c r="G77" s="1982"/>
      <c r="H77" s="1983"/>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88" t="s">
        <v>1379</v>
      </c>
      <c r="BM77" s="1989"/>
      <c r="BN77" s="1990"/>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87" t="str">
        <f>$B$38</f>
        <v>Testing</v>
      </c>
      <c r="C78" s="1983"/>
      <c r="D78" s="653">
        <v>1</v>
      </c>
      <c r="E78" s="836"/>
      <c r="F78" s="319"/>
      <c r="G78" s="1987"/>
      <c r="H78" s="1983"/>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2"/>
      <c r="BM78" s="2003"/>
      <c r="BN78" s="2004"/>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1" t="s">
        <v>962</v>
      </c>
      <c r="C80" s="1972"/>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3" t="s">
        <v>963</v>
      </c>
      <c r="C81" s="1974"/>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1" t="s">
        <v>964</v>
      </c>
      <c r="C82" s="1922"/>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3" t="s">
        <v>961</v>
      </c>
      <c r="C83" s="1924"/>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5" t="s">
        <v>960</v>
      </c>
      <c r="C84" s="1926"/>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5" t="s">
        <v>957</v>
      </c>
      <c r="C85" s="1916"/>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17" t="s">
        <v>958</v>
      </c>
      <c r="C86" s="1918"/>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19" t="s">
        <v>959</v>
      </c>
      <c r="C87" s="1920"/>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19" t="s">
        <v>1254</v>
      </c>
      <c r="C88" s="1920"/>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2" t="s">
        <v>8</v>
      </c>
      <c r="C90" s="1953"/>
      <c r="D90" s="776">
        <v>8</v>
      </c>
      <c r="E90" s="661">
        <v>20</v>
      </c>
      <c r="F90" s="319"/>
      <c r="G90" s="1952" t="s">
        <v>8</v>
      </c>
      <c r="H90" s="1953"/>
      <c r="I90" s="776">
        <v>10</v>
      </c>
      <c r="J90" s="646">
        <v>1</v>
      </c>
      <c r="K90" s="319"/>
      <c r="L90" s="1977" t="s">
        <v>1317</v>
      </c>
      <c r="M90" s="1978"/>
      <c r="N90" s="1979"/>
      <c r="O90" s="1536">
        <f>SUM($BH$6,$N91)</f>
        <v>18.996702774108325</v>
      </c>
      <c r="P90" s="647">
        <v>20000</v>
      </c>
      <c r="Q90" s="623" t="s">
        <v>825</v>
      </c>
      <c r="R90" s="777">
        <f>(P90/69.5388)</f>
        <v>287.60921960114354</v>
      </c>
      <c r="S90" s="1536">
        <f>SUM($O90,$R91)</f>
        <v>101.49436004250944</v>
      </c>
      <c r="T90" s="1832" t="str">
        <f>IF($BN$5="ON","80F                27c",IF($BN$5="OFF","80F                27c"))</f>
        <v>80F                27c</v>
      </c>
      <c r="U90" s="1833"/>
      <c r="V90" s="1834"/>
      <c r="W90" s="1536">
        <f>SUM($S90,$V91)</f>
        <v>346.87928426364931</v>
      </c>
      <c r="X90" s="1832" t="str">
        <f>IF($BN$5="ON","70F                21c",IF($BN$5="OFF","70F                21c"))</f>
        <v>70F                21c</v>
      </c>
      <c r="Y90" s="1833"/>
      <c r="Z90" s="1834"/>
      <c r="AA90" s="1536">
        <f>SUM($W90,$Z91)</f>
        <v>536.5063060366565</v>
      </c>
      <c r="AB90" s="1832" t="str">
        <f>IF($BN$5="ON","60%                45%",IF($BN$5="OFF","60%                45%"))</f>
        <v>60%                45%</v>
      </c>
      <c r="AC90" s="1833"/>
      <c r="AD90" s="1834"/>
      <c r="AE90" s="1536">
        <f>SUM($AA90,$AD91)</f>
        <v>694.19568511593241</v>
      </c>
      <c r="AF90" s="1860" t="s">
        <v>1357</v>
      </c>
      <c r="AG90" s="1833"/>
      <c r="AH90" s="1834"/>
      <c r="AI90" s="1536">
        <f>SUM($AE90,$AH91)</f>
        <v>694.19568511593241</v>
      </c>
      <c r="AJ90" s="1860" t="s">
        <v>3</v>
      </c>
      <c r="AK90" s="1833"/>
      <c r="AL90" s="1834"/>
      <c r="AM90" s="1536">
        <f>SUM($AI90,$AL91)</f>
        <v>711.34760475913845</v>
      </c>
      <c r="AN90" s="1860" t="s">
        <v>853</v>
      </c>
      <c r="AO90" s="1833"/>
      <c r="AP90" s="1834"/>
      <c r="AQ90" s="1536">
        <f>SUM($AM90,$AP91)</f>
        <v>725.41104436028945</v>
      </c>
      <c r="AR90" s="1832" t="str">
        <f>IF($BN$5="ON","68F                20c",IF($BN$5="OFF","68F                20c"))</f>
        <v>68F                20c</v>
      </c>
      <c r="AS90" s="1833"/>
      <c r="AT90" s="1834"/>
      <c r="AU90" s="1536">
        <f>SUM($AQ90,$AT91)</f>
        <v>725.41104436028945</v>
      </c>
      <c r="AV90" s="1832" t="str">
        <f>IF($BN$5="ON","1500 PPM co2",IF($BN$5="OFF","1500 PPM co2"))</f>
        <v>1500 PPM co2</v>
      </c>
      <c r="AW90" s="1833"/>
      <c r="AX90" s="1834"/>
      <c r="AY90" s="1536">
        <f>SUM($AU90,$AX91,$AX92)</f>
        <v>725.41104436028945</v>
      </c>
      <c r="AZ90" s="745">
        <f>EA$331</f>
        <v>0.5</v>
      </c>
      <c r="BA90" s="728">
        <f>(E90*AZ90)*(J90)</f>
        <v>10</v>
      </c>
      <c r="BB90" s="729">
        <f>IF($BI$6="ON",$BR105,IF($BI$6="OFF",$BS105))</f>
        <v>29.98678996036988</v>
      </c>
      <c r="BC90" s="894">
        <f>SUM($AY90,$BB90,$BB91,$BB92)</f>
        <v>755.39783432065929</v>
      </c>
      <c r="BD90" s="1840">
        <v>6.1</v>
      </c>
      <c r="BE90" s="1841"/>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0" t="s">
        <v>1873</v>
      </c>
      <c r="FP90" s="1891"/>
      <c r="FQ90" s="1891"/>
      <c r="FR90" s="1891"/>
      <c r="FS90" s="1891"/>
      <c r="FT90" s="1891"/>
      <c r="FU90" s="1891"/>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1" t="s">
        <v>9</v>
      </c>
      <c r="C91" s="1992"/>
      <c r="D91" s="1993">
        <f>SUM(D71,D70)</f>
        <v>44264</v>
      </c>
      <c r="E91" s="1994"/>
      <c r="F91" s="319"/>
      <c r="G91" s="1991" t="s">
        <v>9</v>
      </c>
      <c r="H91" s="1992"/>
      <c r="I91" s="1993">
        <f>SUM(I71,I70)</f>
        <v>44330</v>
      </c>
      <c r="J91" s="1994"/>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5" t="s">
        <v>636</v>
      </c>
      <c r="C92" s="1996"/>
      <c r="D92" s="601">
        <f>SUM(C7,D30,D50,D70)</f>
        <v>38</v>
      </c>
      <c r="E92" s="706">
        <f>(D92/7)</f>
        <v>5.4285714285714288</v>
      </c>
      <c r="F92" s="753"/>
      <c r="G92" s="1995" t="s">
        <v>636</v>
      </c>
      <c r="H92" s="1996"/>
      <c r="I92" s="601">
        <f>SUM(H7,I30,I50,I70)</f>
        <v>41</v>
      </c>
      <c r="J92" s="706">
        <f>(I92/7)</f>
        <v>5.8571428571428568</v>
      </c>
      <c r="K92" s="753"/>
      <c r="L92" s="1997"/>
      <c r="M92" s="1998"/>
      <c r="N92" s="1998"/>
      <c r="O92" s="1998"/>
      <c r="P92" s="1998"/>
      <c r="Q92" s="1998"/>
      <c r="R92" s="1998"/>
      <c r="S92" s="1998"/>
      <c r="T92" s="1998"/>
      <c r="U92" s="1998"/>
      <c r="V92" s="1998"/>
      <c r="W92" s="1998"/>
      <c r="X92" s="1998"/>
      <c r="Y92" s="1998"/>
      <c r="Z92" s="1998"/>
      <c r="AA92" s="1998"/>
      <c r="AB92" s="1998"/>
      <c r="AC92" s="1998"/>
      <c r="AD92" s="1998"/>
      <c r="AE92" s="1998"/>
      <c r="AF92" s="1998"/>
      <c r="AG92" s="1998"/>
      <c r="AH92" s="1998"/>
      <c r="AI92" s="1998"/>
      <c r="AJ92" s="1998"/>
      <c r="AK92" s="1998"/>
      <c r="AL92" s="1998"/>
      <c r="AM92" s="1998"/>
      <c r="AN92" s="1998"/>
      <c r="AO92" s="1998"/>
      <c r="AP92" s="1998"/>
      <c r="AQ92" s="1998"/>
      <c r="AR92" s="1998"/>
      <c r="AS92" s="1998"/>
      <c r="AT92" s="1998"/>
      <c r="AU92" s="1999"/>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0" t="str">
        <f>$B$33</f>
        <v>Expert Light</v>
      </c>
      <c r="C93" s="1981"/>
      <c r="D93" s="652">
        <v>1</v>
      </c>
      <c r="E93" s="831"/>
      <c r="F93" s="753"/>
      <c r="G93" s="1982"/>
      <c r="H93" s="1983"/>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4" t="s">
        <v>1362</v>
      </c>
      <c r="BM93" s="1985"/>
      <c r="BN93" s="1986"/>
      <c r="BO93" s="1579"/>
      <c r="BP93" s="1579"/>
      <c r="BQ93" s="1484"/>
      <c r="BR93" s="873" t="s">
        <v>1350</v>
      </c>
      <c r="BS93" s="691" t="s">
        <v>6</v>
      </c>
      <c r="BT93" s="691" t="s">
        <v>928</v>
      </c>
      <c r="BU93" s="2005" t="s">
        <v>1328</v>
      </c>
      <c r="BV93" s="2006"/>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87" t="str">
        <f>$B$34</f>
        <v>Expert Medium</v>
      </c>
      <c r="C94" s="1983"/>
      <c r="D94" s="653">
        <v>1</v>
      </c>
      <c r="E94" s="836"/>
      <c r="F94" s="319"/>
      <c r="G94" s="1987"/>
      <c r="H94" s="1983"/>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88" t="s">
        <v>1378</v>
      </c>
      <c r="BM94" s="1989"/>
      <c r="BN94" s="1990"/>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2" t="str">
        <f>$B$35</f>
        <v>Expert Heavy</v>
      </c>
      <c r="C95" s="1983"/>
      <c r="D95" s="653">
        <v>1</v>
      </c>
      <c r="E95" s="841"/>
      <c r="F95" s="319"/>
      <c r="G95" s="1982"/>
      <c r="H95" s="1983"/>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88" t="s">
        <v>1370</v>
      </c>
      <c r="BM95" s="1989"/>
      <c r="BN95" s="1990"/>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87" t="str">
        <f>$B$36</f>
        <v>Full Light</v>
      </c>
      <c r="C96" s="1983"/>
      <c r="D96" s="653">
        <v>1</v>
      </c>
      <c r="E96" s="836"/>
      <c r="F96" s="319"/>
      <c r="G96" s="1987"/>
      <c r="H96" s="1983"/>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4" t="s">
        <v>1362</v>
      </c>
      <c r="BM96" s="1985"/>
      <c r="BN96" s="1986"/>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2" t="str">
        <f>$B$37</f>
        <v>Full Medium</v>
      </c>
      <c r="C97" s="1983"/>
      <c r="D97" s="653">
        <v>1</v>
      </c>
      <c r="E97" s="841"/>
      <c r="F97" s="319"/>
      <c r="G97" s="1982"/>
      <c r="H97" s="1983"/>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88" t="s">
        <v>1378</v>
      </c>
      <c r="BM97" s="1989"/>
      <c r="BN97" s="1990"/>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87" t="str">
        <f>$B$38</f>
        <v>Testing</v>
      </c>
      <c r="C98" s="1983"/>
      <c r="D98" s="653">
        <v>1</v>
      </c>
      <c r="E98" s="836"/>
      <c r="F98" s="319"/>
      <c r="G98" s="1987"/>
      <c r="H98" s="1983"/>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2"/>
      <c r="BM98" s="2003"/>
      <c r="BN98" s="2004"/>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1" t="s">
        <v>962</v>
      </c>
      <c r="C100" s="1972"/>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3" t="s">
        <v>963</v>
      </c>
      <c r="C101" s="1974"/>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1" t="s">
        <v>964</v>
      </c>
      <c r="C102" s="1922"/>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3" t="s">
        <v>961</v>
      </c>
      <c r="C103" s="1924"/>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5" t="s">
        <v>960</v>
      </c>
      <c r="C104" s="1926"/>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5" t="s">
        <v>957</v>
      </c>
      <c r="C105" s="1916"/>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17" t="s">
        <v>958</v>
      </c>
      <c r="C106" s="1918"/>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19" t="s">
        <v>959</v>
      </c>
      <c r="C107" s="1920"/>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19" t="s">
        <v>1254</v>
      </c>
      <c r="C108" s="1920"/>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09" t="s">
        <v>1348</v>
      </c>
      <c r="C110" s="2010"/>
      <c r="D110" s="776">
        <v>6</v>
      </c>
      <c r="E110" s="661">
        <v>20</v>
      </c>
      <c r="F110" s="319"/>
      <c r="G110" s="2009" t="s">
        <v>1348</v>
      </c>
      <c r="H110" s="2010"/>
      <c r="I110" s="776">
        <v>10</v>
      </c>
      <c r="J110" s="646">
        <v>1</v>
      </c>
      <c r="K110" s="319"/>
      <c r="L110" s="1977" t="s">
        <v>1317</v>
      </c>
      <c r="M110" s="1978"/>
      <c r="N110" s="1979"/>
      <c r="O110" s="1536">
        <f>SUM($BH$6,$N111)</f>
        <v>18.996702774108325</v>
      </c>
      <c r="P110" s="647">
        <v>20000</v>
      </c>
      <c r="Q110" s="623" t="s">
        <v>825</v>
      </c>
      <c r="R110" s="777">
        <f>(P110/69.5388)</f>
        <v>287.60921960114354</v>
      </c>
      <c r="S110" s="1536">
        <f>SUM($O110,$R111)</f>
        <v>101.49436004250944</v>
      </c>
      <c r="T110" s="1832" t="str">
        <f>IF($BN$5="ON","80F                27c",IF($BN$5="OFF","80F                27c"))</f>
        <v>80F                27c</v>
      </c>
      <c r="U110" s="1833"/>
      <c r="V110" s="1834"/>
      <c r="W110" s="1536">
        <f>SUM($S110,$V111)</f>
        <v>346.87928426364931</v>
      </c>
      <c r="X110" s="1832" t="str">
        <f>IF($BN$5="ON","70F                21c",IF($BN$5="OFF","70F                21c"))</f>
        <v>70F                21c</v>
      </c>
      <c r="Y110" s="1833"/>
      <c r="Z110" s="1834"/>
      <c r="AA110" s="1536">
        <f>SUM($W110,$Z111)</f>
        <v>536.5063060366565</v>
      </c>
      <c r="AB110" s="1832" t="str">
        <f>IF($BN$5="ON","60%                45%",IF($BN$5="OFF","60%                45%"))</f>
        <v>60%                45%</v>
      </c>
      <c r="AC110" s="1833"/>
      <c r="AD110" s="1834"/>
      <c r="AE110" s="1536">
        <f>SUM($AA110,$AD111)</f>
        <v>694.19568511593241</v>
      </c>
      <c r="AF110" s="1860" t="s">
        <v>1357</v>
      </c>
      <c r="AG110" s="1833"/>
      <c r="AH110" s="1834"/>
      <c r="AI110" s="1536">
        <f>SUM($AE110,$AH111)</f>
        <v>694.19568511593241</v>
      </c>
      <c r="AJ110" s="1860" t="s">
        <v>3</v>
      </c>
      <c r="AK110" s="1833"/>
      <c r="AL110" s="1834"/>
      <c r="AM110" s="1536">
        <f>SUM($AI110,$AL111)</f>
        <v>711.34760475913845</v>
      </c>
      <c r="AN110" s="1860" t="s">
        <v>854</v>
      </c>
      <c r="AO110" s="1833"/>
      <c r="AP110" s="1834"/>
      <c r="AQ110" s="1536">
        <f>SUM($AM110,$AP111)</f>
        <v>725.41104436028945</v>
      </c>
      <c r="AR110" s="1832" t="str">
        <f>IF($BN$5="ON","68F                20c",IF($BN$5="OFF","68F                20c"))</f>
        <v>68F                20c</v>
      </c>
      <c r="AS110" s="1833"/>
      <c r="AT110" s="1834"/>
      <c r="AU110" s="1536">
        <f>SUM($AQ110,$AT111)</f>
        <v>725.41104436028945</v>
      </c>
      <c r="AV110" s="1832" t="str">
        <f>IF($BN$5="ON","1500 PPM co2",IF($BN$5="OFF","1500 PPM co2"))</f>
        <v>1500 PPM co2</v>
      </c>
      <c r="AW110" s="1833"/>
      <c r="AX110" s="1834"/>
      <c r="AY110" s="1536">
        <f>SUM($AU110,$AX111,$AX112)</f>
        <v>725.41104436028945</v>
      </c>
      <c r="AZ110" s="745">
        <f>EB$331</f>
        <v>0.5</v>
      </c>
      <c r="BA110" s="728">
        <f>(E110*AZ110)*(J110)</f>
        <v>10</v>
      </c>
      <c r="BB110" s="729">
        <f>IF($BI$6="ON",$BR125,IF($BI$6="OFF",$BS125))</f>
        <v>29.98678996036988</v>
      </c>
      <c r="BC110" s="894">
        <f>SUM($AY110,$BB110,$BB111,$BB112)</f>
        <v>755.39783432065929</v>
      </c>
      <c r="BD110" s="1840">
        <v>6.1</v>
      </c>
      <c r="BE110" s="1841"/>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0" t="s">
        <v>1873</v>
      </c>
      <c r="FP110" s="1891"/>
      <c r="FQ110" s="1891"/>
      <c r="FR110" s="1891"/>
      <c r="FS110" s="1891"/>
      <c r="FT110" s="1891"/>
      <c r="FU110" s="1891"/>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1" t="s">
        <v>9</v>
      </c>
      <c r="C111" s="1992"/>
      <c r="D111" s="1993">
        <f>SUM(D91,D90)</f>
        <v>44272</v>
      </c>
      <c r="E111" s="1994"/>
      <c r="F111" s="319"/>
      <c r="G111" s="1991" t="s">
        <v>9</v>
      </c>
      <c r="H111" s="1992"/>
      <c r="I111" s="1993">
        <f>SUM(I91,I90)</f>
        <v>44340</v>
      </c>
      <c r="J111" s="1994"/>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5" t="s">
        <v>636</v>
      </c>
      <c r="C112" s="1996"/>
      <c r="D112" s="601">
        <f>SUM(C7,D30,D50,D70,D90)</f>
        <v>46</v>
      </c>
      <c r="E112" s="706">
        <f>(D112/7)</f>
        <v>6.5714285714285712</v>
      </c>
      <c r="F112" s="753"/>
      <c r="G112" s="1995" t="s">
        <v>636</v>
      </c>
      <c r="H112" s="1996"/>
      <c r="I112" s="601">
        <f>SUM(H7,I30,I50,I70,I90)</f>
        <v>51</v>
      </c>
      <c r="J112" s="706">
        <f>(I112/7)</f>
        <v>7.2857142857142856</v>
      </c>
      <c r="K112" s="753"/>
      <c r="L112" s="1997" t="s">
        <v>662</v>
      </c>
      <c r="M112" s="1998"/>
      <c r="N112" s="1998"/>
      <c r="O112" s="1998"/>
      <c r="P112" s="1998"/>
      <c r="Q112" s="1998"/>
      <c r="R112" s="1998"/>
      <c r="S112" s="1998"/>
      <c r="T112" s="1998"/>
      <c r="U112" s="1998"/>
      <c r="V112" s="1998"/>
      <c r="W112" s="1998"/>
      <c r="X112" s="1998"/>
      <c r="Y112" s="1998"/>
      <c r="Z112" s="1998"/>
      <c r="AA112" s="1998"/>
      <c r="AB112" s="1998"/>
      <c r="AC112" s="1998"/>
      <c r="AD112" s="1998"/>
      <c r="AE112" s="1998"/>
      <c r="AF112" s="1998"/>
      <c r="AG112" s="1998"/>
      <c r="AH112" s="1998"/>
      <c r="AI112" s="1998"/>
      <c r="AJ112" s="1998"/>
      <c r="AK112" s="1998"/>
      <c r="AL112" s="1998"/>
      <c r="AM112" s="1998"/>
      <c r="AN112" s="1998"/>
      <c r="AO112" s="1998"/>
      <c r="AP112" s="1998"/>
      <c r="AQ112" s="1998"/>
      <c r="AR112" s="1998"/>
      <c r="AS112" s="1998"/>
      <c r="AT112" s="1998"/>
      <c r="AU112" s="1999"/>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0" t="str">
        <f>$B$33</f>
        <v>Expert Light</v>
      </c>
      <c r="C113" s="1981"/>
      <c r="D113" s="652">
        <v>1</v>
      </c>
      <c r="E113" s="831"/>
      <c r="F113" s="753"/>
      <c r="G113" s="1982"/>
      <c r="H113" s="1983"/>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4" t="s">
        <v>1362</v>
      </c>
      <c r="BM113" s="1985"/>
      <c r="BN113" s="1986"/>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87" t="str">
        <f>$B$34</f>
        <v>Expert Medium</v>
      </c>
      <c r="C114" s="1983"/>
      <c r="D114" s="653">
        <v>1</v>
      </c>
      <c r="E114" s="836"/>
      <c r="F114" s="319"/>
      <c r="G114" s="1987"/>
      <c r="H114" s="1983"/>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88" t="s">
        <v>1378</v>
      </c>
      <c r="BM114" s="1989"/>
      <c r="BN114" s="1990"/>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2" t="str">
        <f>$B$35</f>
        <v>Expert Heavy</v>
      </c>
      <c r="C115" s="1983"/>
      <c r="D115" s="653">
        <v>1</v>
      </c>
      <c r="E115" s="841"/>
      <c r="F115" s="319"/>
      <c r="G115" s="1982"/>
      <c r="H115" s="1983"/>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88" t="s">
        <v>1370</v>
      </c>
      <c r="BM115" s="1989"/>
      <c r="BN115" s="1990"/>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87" t="str">
        <f>$B$36</f>
        <v>Full Light</v>
      </c>
      <c r="C116" s="1983"/>
      <c r="D116" s="653">
        <v>1</v>
      </c>
      <c r="E116" s="836"/>
      <c r="F116" s="319"/>
      <c r="G116" s="1987"/>
      <c r="H116" s="1983"/>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4" t="s">
        <v>1362</v>
      </c>
      <c r="BM116" s="1985"/>
      <c r="BN116" s="1986"/>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2" t="str">
        <f>$B$37</f>
        <v>Full Medium</v>
      </c>
      <c r="C117" s="1983"/>
      <c r="D117" s="653">
        <v>1</v>
      </c>
      <c r="E117" s="841"/>
      <c r="F117" s="319"/>
      <c r="G117" s="1982"/>
      <c r="H117" s="1983"/>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88" t="s">
        <v>1378</v>
      </c>
      <c r="BM117" s="1989"/>
      <c r="BN117" s="1990"/>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87" t="str">
        <f>$B$38</f>
        <v>Testing</v>
      </c>
      <c r="C118" s="1983"/>
      <c r="D118" s="653">
        <v>1</v>
      </c>
      <c r="E118" s="836"/>
      <c r="F118" s="319"/>
      <c r="G118" s="1987"/>
      <c r="H118" s="1983"/>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2"/>
      <c r="BM118" s="2003"/>
      <c r="BN118" s="2004"/>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1" t="s">
        <v>962</v>
      </c>
      <c r="C120" s="1972"/>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3" t="s">
        <v>963</v>
      </c>
      <c r="C121" s="1974"/>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1" t="s">
        <v>964</v>
      </c>
      <c r="C122" s="1922"/>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3" t="s">
        <v>961</v>
      </c>
      <c r="C123" s="1924"/>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5" t="s">
        <v>960</v>
      </c>
      <c r="C124" s="1926"/>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5" t="s">
        <v>957</v>
      </c>
      <c r="C125" s="1916"/>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17" t="s">
        <v>958</v>
      </c>
      <c r="C126" s="1918"/>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19" t="s">
        <v>959</v>
      </c>
      <c r="C127" s="1920"/>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19" t="s">
        <v>1254</v>
      </c>
      <c r="C128" s="1920"/>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2" t="s">
        <v>10</v>
      </c>
      <c r="C130" s="1953"/>
      <c r="D130" s="776">
        <v>7</v>
      </c>
      <c r="E130" s="661">
        <v>30</v>
      </c>
      <c r="F130" s="848"/>
      <c r="G130" s="1952" t="s">
        <v>10</v>
      </c>
      <c r="H130" s="1953"/>
      <c r="I130" s="776">
        <v>7</v>
      </c>
      <c r="J130" s="646">
        <v>1</v>
      </c>
      <c r="K130" s="319"/>
      <c r="L130" s="1977" t="s">
        <v>1316</v>
      </c>
      <c r="M130" s="1978"/>
      <c r="N130" s="1979"/>
      <c r="O130" s="1536">
        <f>SUM($BH$6,$N131)</f>
        <v>18.996702774108325</v>
      </c>
      <c r="P130" s="647">
        <v>40000</v>
      </c>
      <c r="Q130" s="623" t="s">
        <v>825</v>
      </c>
      <c r="R130" s="777">
        <f>(P130/64.55337)</f>
        <v>619.64232076497319</v>
      </c>
      <c r="S130" s="1536">
        <f>SUM($O130,$R131)</f>
        <v>142.74318867671002</v>
      </c>
      <c r="T130" s="1832" t="str">
        <f>IF($BN$5="ON","80F                27c",IF($BN$5="OFF","80F                27c"))</f>
        <v>80F                27c</v>
      </c>
      <c r="U130" s="1833"/>
      <c r="V130" s="1834"/>
      <c r="W130" s="1536">
        <f>SUM($S130,$V131)</f>
        <v>341.13951038741885</v>
      </c>
      <c r="X130" s="1832" t="str">
        <f>IF($BN$5="ON","68F                20c",IF($BN$5="OFF","68F                20c"))</f>
        <v>68F                20c</v>
      </c>
      <c r="Y130" s="1833"/>
      <c r="Z130" s="1834"/>
      <c r="AA130" s="1536">
        <f>SUM($W130,$Z131)</f>
        <v>497.49863360375809</v>
      </c>
      <c r="AB130" s="1832" t="str">
        <f>IF($BN$5="ON","60%                45%",IF($BN$5="OFF","60%                45%"))</f>
        <v>60%                45%</v>
      </c>
      <c r="AC130" s="1833"/>
      <c r="AD130" s="1834"/>
      <c r="AE130" s="1536">
        <f>SUM($AA130,$AD131)</f>
        <v>692.5354972018099</v>
      </c>
      <c r="AF130" s="1860" t="s">
        <v>1358</v>
      </c>
      <c r="AG130" s="1833"/>
      <c r="AH130" s="1834"/>
      <c r="AI130" s="1536">
        <f>SUM($AE130,$AH131)</f>
        <v>692.5354972018099</v>
      </c>
      <c r="AJ130" s="1860" t="s">
        <v>11</v>
      </c>
      <c r="AK130" s="1833"/>
      <c r="AL130" s="1834"/>
      <c r="AM130" s="1536">
        <f>SUM($AI130,$AL131)</f>
        <v>709.68741684501595</v>
      </c>
      <c r="AN130" s="1860" t="s">
        <v>978</v>
      </c>
      <c r="AO130" s="1833"/>
      <c r="AP130" s="1834"/>
      <c r="AQ130" s="1536">
        <f>SUM($AM130,$AP131)</f>
        <v>720.2349965458792</v>
      </c>
      <c r="AR130" s="1832" t="str">
        <f>IF($BN$5="ON","68F                20c",IF($BN$5="OFF","68F                20c"))</f>
        <v>68F                20c</v>
      </c>
      <c r="AS130" s="1833"/>
      <c r="AT130" s="1834"/>
      <c r="AU130" s="1536">
        <f>SUM($AQ130,$AT131)</f>
        <v>720.2349965458792</v>
      </c>
      <c r="AV130" s="1832" t="str">
        <f>IF($BN$5="ON","1400 PPM co2",IF($BN$5="OFF","1400 PPM co2"))</f>
        <v>1400 PPM co2</v>
      </c>
      <c r="AW130" s="1833"/>
      <c r="AX130" s="1834"/>
      <c r="AY130" s="1536">
        <f>SUM($AU130,$AX131,$AX132)</f>
        <v>720.2349965458792</v>
      </c>
      <c r="AZ130" s="745">
        <f>EC$331</f>
        <v>0.5</v>
      </c>
      <c r="BA130" s="728">
        <f>(E130*AZ130)*(J130)</f>
        <v>15</v>
      </c>
      <c r="BB130" s="729">
        <f>IF($BI$6="ON",$BR145,IF($BI$6="OFF",$BS145))</f>
        <v>29.98678996036988</v>
      </c>
      <c r="BC130" s="894">
        <f>SUM($AY130,$BB130,$BB131,$BB132)</f>
        <v>750.22178650624903</v>
      </c>
      <c r="BD130" s="1840">
        <v>6</v>
      </c>
      <c r="BE130" s="1841"/>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0" t="s">
        <v>1873</v>
      </c>
      <c r="FP130" s="1891"/>
      <c r="FQ130" s="1891"/>
      <c r="FR130" s="1891"/>
      <c r="FS130" s="1891"/>
      <c r="FT130" s="1891"/>
      <c r="FU130" s="1891"/>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6" t="s">
        <v>12</v>
      </c>
      <c r="C131" s="1983"/>
      <c r="D131" s="1993">
        <f>SUM(D111,D110)</f>
        <v>44278</v>
      </c>
      <c r="E131" s="1994"/>
      <c r="F131" s="319"/>
      <c r="G131" s="2016" t="s">
        <v>12</v>
      </c>
      <c r="H131" s="1983"/>
      <c r="I131" s="1993">
        <f>SUM(I111,I110)</f>
        <v>44350</v>
      </c>
      <c r="J131" s="1994"/>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4" t="s">
        <v>216</v>
      </c>
      <c r="C132" s="2015"/>
      <c r="D132" s="601">
        <f>SUM(C7,D30,D50,D70,D90,D110)</f>
        <v>52</v>
      </c>
      <c r="E132" s="706">
        <f>(D132/7)</f>
        <v>7.4285714285714288</v>
      </c>
      <c r="F132" s="753"/>
      <c r="G132" s="2014" t="s">
        <v>216</v>
      </c>
      <c r="H132" s="2015"/>
      <c r="I132" s="601">
        <f>SUM(H7,I30,I50,I70,I90,I110)</f>
        <v>61</v>
      </c>
      <c r="J132" s="706">
        <f>(I132/7)</f>
        <v>8.7142857142857135</v>
      </c>
      <c r="K132" s="848"/>
      <c r="L132" s="2074" t="s">
        <v>1671</v>
      </c>
      <c r="M132" s="1998"/>
      <c r="N132" s="1998"/>
      <c r="O132" s="1998"/>
      <c r="P132" s="1998"/>
      <c r="Q132" s="1998"/>
      <c r="R132" s="1998"/>
      <c r="S132" s="1998"/>
      <c r="T132" s="1998"/>
      <c r="U132" s="1998"/>
      <c r="V132" s="1998"/>
      <c r="W132" s="1998"/>
      <c r="X132" s="1998"/>
      <c r="Y132" s="1998"/>
      <c r="Z132" s="1998"/>
      <c r="AA132" s="1998"/>
      <c r="AB132" s="1998"/>
      <c r="AC132" s="1998"/>
      <c r="AD132" s="1998"/>
      <c r="AE132" s="1998"/>
      <c r="AF132" s="1998"/>
      <c r="AG132" s="1998"/>
      <c r="AH132" s="1998"/>
      <c r="AI132" s="1998"/>
      <c r="AJ132" s="1998"/>
      <c r="AK132" s="1998"/>
      <c r="AL132" s="1998"/>
      <c r="AM132" s="1998"/>
      <c r="AN132" s="1998"/>
      <c r="AO132" s="1998"/>
      <c r="AP132" s="1998"/>
      <c r="AQ132" s="1998"/>
      <c r="AR132" s="1998"/>
      <c r="AS132" s="1998"/>
      <c r="AT132" s="1998"/>
      <c r="AU132" s="1999"/>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0" t="str">
        <f>$B$33</f>
        <v>Expert Light</v>
      </c>
      <c r="C133" s="1981"/>
      <c r="D133" s="652">
        <v>1</v>
      </c>
      <c r="E133" s="831"/>
      <c r="F133" s="848"/>
      <c r="G133" s="1982"/>
      <c r="H133" s="1983"/>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4" t="s">
        <v>1362</v>
      </c>
      <c r="BM133" s="1985"/>
      <c r="BN133" s="1986"/>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87" t="str">
        <f>$B$34</f>
        <v>Expert Medium</v>
      </c>
      <c r="C134" s="1983"/>
      <c r="D134" s="653">
        <v>1</v>
      </c>
      <c r="E134" s="836"/>
      <c r="F134" s="319"/>
      <c r="G134" s="1987"/>
      <c r="H134" s="1983"/>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88" t="s">
        <v>1377</v>
      </c>
      <c r="BM134" s="1989"/>
      <c r="BN134" s="1990"/>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2" t="str">
        <f>$B$35</f>
        <v>Expert Heavy</v>
      </c>
      <c r="C135" s="1983"/>
      <c r="D135" s="653">
        <v>1</v>
      </c>
      <c r="E135" s="841"/>
      <c r="F135" s="319"/>
      <c r="G135" s="1982"/>
      <c r="H135" s="1983"/>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88" t="s">
        <v>1369</v>
      </c>
      <c r="BM135" s="1989"/>
      <c r="BN135" s="1990"/>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87" t="str">
        <f>$B$36</f>
        <v>Full Light</v>
      </c>
      <c r="C136" s="1983"/>
      <c r="D136" s="653">
        <v>1</v>
      </c>
      <c r="E136" s="836"/>
      <c r="F136" s="319"/>
      <c r="G136" s="1987"/>
      <c r="H136" s="1983"/>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4" t="s">
        <v>1362</v>
      </c>
      <c r="BM136" s="1985"/>
      <c r="BN136" s="1986"/>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2" t="str">
        <f>$B$37</f>
        <v>Full Medium</v>
      </c>
      <c r="C137" s="1983"/>
      <c r="D137" s="653">
        <v>1</v>
      </c>
      <c r="E137" s="841"/>
      <c r="F137" s="319"/>
      <c r="G137" s="1982"/>
      <c r="H137" s="1983"/>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88" t="s">
        <v>1377</v>
      </c>
      <c r="BM137" s="1989"/>
      <c r="BN137" s="1990"/>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87" t="str">
        <f>$B$38</f>
        <v>Testing</v>
      </c>
      <c r="C138" s="1983"/>
      <c r="D138" s="653">
        <v>1</v>
      </c>
      <c r="E138" s="836"/>
      <c r="F138" s="319"/>
      <c r="G138" s="1987"/>
      <c r="H138" s="1983"/>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2"/>
      <c r="BM138" s="2003"/>
      <c r="BN138" s="2004"/>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1" t="s">
        <v>962</v>
      </c>
      <c r="C140" s="1972"/>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3" t="s">
        <v>963</v>
      </c>
      <c r="C141" s="1974"/>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1" t="s">
        <v>964</v>
      </c>
      <c r="C142" s="1922"/>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3" t="s">
        <v>961</v>
      </c>
      <c r="C143" s="1924"/>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5" t="s">
        <v>960</v>
      </c>
      <c r="C144" s="1926"/>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5" t="s">
        <v>957</v>
      </c>
      <c r="C145" s="1916"/>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17" t="s">
        <v>958</v>
      </c>
      <c r="C146" s="1918"/>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19" t="s">
        <v>959</v>
      </c>
      <c r="C147" s="1920"/>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19" t="s">
        <v>1254</v>
      </c>
      <c r="C148" s="1920"/>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17" t="s">
        <v>14</v>
      </c>
      <c r="C150" s="2018"/>
      <c r="D150" s="776">
        <v>8</v>
      </c>
      <c r="E150" s="661">
        <v>30</v>
      </c>
      <c r="F150" s="319"/>
      <c r="G150" s="2017" t="s">
        <v>1010</v>
      </c>
      <c r="H150" s="2018"/>
      <c r="I150" s="776">
        <v>8</v>
      </c>
      <c r="J150" s="646">
        <v>1</v>
      </c>
      <c r="K150" s="319"/>
      <c r="L150" s="1977" t="s">
        <v>1316</v>
      </c>
      <c r="M150" s="1978"/>
      <c r="N150" s="1979"/>
      <c r="O150" s="1536">
        <f>SUM($BH$6,$N151)</f>
        <v>18.996702774108325</v>
      </c>
      <c r="P150" s="647">
        <v>50000</v>
      </c>
      <c r="Q150" s="623" t="s">
        <v>825</v>
      </c>
      <c r="R150" s="777">
        <f>(P150/64.55337)</f>
        <v>774.55290095621649</v>
      </c>
      <c r="S150" s="1536">
        <f>SUM($O150,$R151)</f>
        <v>142.74318867671002</v>
      </c>
      <c r="T150" s="1832" t="str">
        <f>IF($BN$5="ON","78F                26c",IF($BN$5="OFF","78F                26c"))</f>
        <v>78F                26c</v>
      </c>
      <c r="U150" s="1833"/>
      <c r="V150" s="1834"/>
      <c r="W150" s="1536">
        <f>SUM($S150,$V151)</f>
        <v>341.13951038741885</v>
      </c>
      <c r="X150" s="1832" t="str">
        <f>IF($BN$5="ON","66F                19c",IF($BN$5="OFF","66F                19c"))</f>
        <v>66F                19c</v>
      </c>
      <c r="Y150" s="1833"/>
      <c r="Z150" s="1834"/>
      <c r="AA150" s="1536">
        <f>SUM($W150,$Z151)</f>
        <v>467.557524902757</v>
      </c>
      <c r="AB150" s="1832" t="str">
        <f>IF($BN$5="ON","60%                45%",IF($BN$5="OFF","60%                45%"))</f>
        <v>60%                45%</v>
      </c>
      <c r="AC150" s="1833"/>
      <c r="AD150" s="1834"/>
      <c r="AE150" s="1536">
        <f>SUM($AA150,$AD151)</f>
        <v>704.09159352167092</v>
      </c>
      <c r="AF150" s="1860" t="s">
        <v>1359</v>
      </c>
      <c r="AG150" s="1833"/>
      <c r="AH150" s="1834"/>
      <c r="AI150" s="1536">
        <f>SUM($AE150,$AH151)</f>
        <v>739.89533805311589</v>
      </c>
      <c r="AJ150" s="1860" t="s">
        <v>11</v>
      </c>
      <c r="AK150" s="1833"/>
      <c r="AL150" s="1834"/>
      <c r="AM150" s="1536">
        <f>SUM($AI150,$AL151)</f>
        <v>757.04725769632194</v>
      </c>
      <c r="AN150" s="1860" t="s">
        <v>978</v>
      </c>
      <c r="AO150" s="1833"/>
      <c r="AP150" s="1834"/>
      <c r="AQ150" s="1536">
        <f>SUM($AM150,$AP151)</f>
        <v>757.04725769632194</v>
      </c>
      <c r="AR150" s="1832" t="str">
        <f>IF($BN$5="ON","68F                20c",IF($BN$5="OFF","68F                20c"))</f>
        <v>68F                20c</v>
      </c>
      <c r="AS150" s="1833"/>
      <c r="AT150" s="1834"/>
      <c r="AU150" s="1536">
        <f>SUM($AQ150,$AT151)</f>
        <v>757.04725769632194</v>
      </c>
      <c r="AV150" s="1832" t="str">
        <f>IF($BN$5="ON","1300 PPM co2",IF($BN$5="OFF","1300 PPM co2"))</f>
        <v>1300 PPM co2</v>
      </c>
      <c r="AW150" s="1833"/>
      <c r="AX150" s="1834"/>
      <c r="AY150" s="1536">
        <f>SUM($AU150,$AX151,$AX152)</f>
        <v>757.04725769632194</v>
      </c>
      <c r="AZ150" s="745">
        <f>ED$331</f>
        <v>0.5</v>
      </c>
      <c r="BA150" s="728">
        <f>(E150*AZ150)*(J150)</f>
        <v>15</v>
      </c>
      <c r="BB150" s="729">
        <f>IF($BI$6="ON",$BR165,IF($BI$6="OFF",$BS165))</f>
        <v>29.98678996036988</v>
      </c>
      <c r="BC150" s="894">
        <f>SUM($AY150,$BB150,$BB151,$BB152)</f>
        <v>787.03404765669177</v>
      </c>
      <c r="BD150" s="1840">
        <v>6</v>
      </c>
      <c r="BE150" s="1841"/>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0" t="s">
        <v>1873</v>
      </c>
      <c r="FP150" s="1891"/>
      <c r="FQ150" s="1891"/>
      <c r="FR150" s="1891"/>
      <c r="FS150" s="1891"/>
      <c r="FT150" s="1891"/>
      <c r="FU150" s="1891"/>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1" t="s">
        <v>13</v>
      </c>
      <c r="C151" s="1992"/>
      <c r="D151" s="1993">
        <f>SUM(D131,D130)</f>
        <v>44285</v>
      </c>
      <c r="E151" s="1994"/>
      <c r="F151" s="319"/>
      <c r="G151" s="1991" t="s">
        <v>13</v>
      </c>
      <c r="H151" s="1992"/>
      <c r="I151" s="1993">
        <f>SUM(I131,I130)</f>
        <v>44357</v>
      </c>
      <c r="J151" s="1994"/>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997" t="s">
        <v>1419</v>
      </c>
      <c r="M152" s="1998"/>
      <c r="N152" s="1998"/>
      <c r="O152" s="1998"/>
      <c r="P152" s="1998"/>
      <c r="Q152" s="1998"/>
      <c r="R152" s="1998"/>
      <c r="S152" s="1998"/>
      <c r="T152" s="1998"/>
      <c r="U152" s="1998"/>
      <c r="V152" s="1998"/>
      <c r="W152" s="1998"/>
      <c r="X152" s="1998"/>
      <c r="Y152" s="1998"/>
      <c r="Z152" s="1998"/>
      <c r="AA152" s="1998"/>
      <c r="AB152" s="1998"/>
      <c r="AC152" s="1998"/>
      <c r="AD152" s="1998"/>
      <c r="AE152" s="1998"/>
      <c r="AF152" s="1998"/>
      <c r="AG152" s="1998"/>
      <c r="AH152" s="1998"/>
      <c r="AI152" s="1998"/>
      <c r="AJ152" s="1998"/>
      <c r="AK152" s="1998"/>
      <c r="AL152" s="1998"/>
      <c r="AM152" s="1998"/>
      <c r="AN152" s="1998"/>
      <c r="AO152" s="1998"/>
      <c r="AP152" s="1998"/>
      <c r="AQ152" s="1998"/>
      <c r="AR152" s="1998"/>
      <c r="AS152" s="1998"/>
      <c r="AT152" s="1998"/>
      <c r="AU152" s="1999"/>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0" t="str">
        <f>$B$33</f>
        <v>Expert Light</v>
      </c>
      <c r="C153" s="1981"/>
      <c r="D153" s="652">
        <v>1</v>
      </c>
      <c r="E153" s="831"/>
      <c r="F153" s="753"/>
      <c r="G153" s="1982"/>
      <c r="H153" s="1983"/>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4" t="s">
        <v>1363</v>
      </c>
      <c r="BM153" s="1985"/>
      <c r="BN153" s="1986"/>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87" t="str">
        <f>$B$34</f>
        <v>Expert Medium</v>
      </c>
      <c r="C154" s="1983"/>
      <c r="D154" s="653">
        <v>1</v>
      </c>
      <c r="E154" s="836"/>
      <c r="F154" s="319"/>
      <c r="G154" s="1987"/>
      <c r="H154" s="1983"/>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88" t="s">
        <v>1377</v>
      </c>
      <c r="BM154" s="1989"/>
      <c r="BN154" s="1990"/>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2" t="str">
        <f>$B$35</f>
        <v>Expert Heavy</v>
      </c>
      <c r="C155" s="1983"/>
      <c r="D155" s="653">
        <v>1</v>
      </c>
      <c r="E155" s="841"/>
      <c r="F155" s="319"/>
      <c r="G155" s="1982"/>
      <c r="H155" s="1983"/>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88" t="s">
        <v>1369</v>
      </c>
      <c r="BM155" s="1989"/>
      <c r="BN155" s="1990"/>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87" t="str">
        <f>$B$36</f>
        <v>Full Light</v>
      </c>
      <c r="C156" s="1983"/>
      <c r="D156" s="653">
        <v>1</v>
      </c>
      <c r="E156" s="836"/>
      <c r="F156" s="319"/>
      <c r="G156" s="1987"/>
      <c r="H156" s="1983"/>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4" t="s">
        <v>1363</v>
      </c>
      <c r="BM156" s="1985"/>
      <c r="BN156" s="1986"/>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2" t="str">
        <f>$B$37</f>
        <v>Full Medium</v>
      </c>
      <c r="C157" s="1983"/>
      <c r="D157" s="653">
        <v>1</v>
      </c>
      <c r="E157" s="841"/>
      <c r="F157" s="319"/>
      <c r="G157" s="1982"/>
      <c r="H157" s="1983"/>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88" t="s">
        <v>1377</v>
      </c>
      <c r="BM157" s="1989"/>
      <c r="BN157" s="1990"/>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87" t="str">
        <f>$B$38</f>
        <v>Testing</v>
      </c>
      <c r="C158" s="1983"/>
      <c r="D158" s="653">
        <v>1</v>
      </c>
      <c r="E158" s="836"/>
      <c r="F158" s="319"/>
      <c r="G158" s="1987"/>
      <c r="H158" s="1983"/>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2"/>
      <c r="BM158" s="2003"/>
      <c r="BN158" s="2004"/>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1" t="s">
        <v>962</v>
      </c>
      <c r="C160" s="1972"/>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3" t="s">
        <v>963</v>
      </c>
      <c r="C161" s="1974"/>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1" t="s">
        <v>964</v>
      </c>
      <c r="C162" s="1922"/>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3" t="s">
        <v>961</v>
      </c>
      <c r="C163" s="1924"/>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5" t="s">
        <v>960</v>
      </c>
      <c r="C164" s="1926"/>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5" t="s">
        <v>957</v>
      </c>
      <c r="C165" s="1916"/>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17" t="s">
        <v>958</v>
      </c>
      <c r="C166" s="1918"/>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19" t="s">
        <v>959</v>
      </c>
      <c r="C167" s="1920"/>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19" t="s">
        <v>1254</v>
      </c>
      <c r="C168" s="1920"/>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2" t="s">
        <v>16</v>
      </c>
      <c r="C170" s="1953"/>
      <c r="D170" s="776">
        <v>8</v>
      </c>
      <c r="E170" s="661">
        <v>30</v>
      </c>
      <c r="F170" s="319"/>
      <c r="G170" s="1952" t="s">
        <v>1010</v>
      </c>
      <c r="H170" s="1953"/>
      <c r="I170" s="776">
        <v>8</v>
      </c>
      <c r="J170" s="646">
        <v>1</v>
      </c>
      <c r="K170" s="319"/>
      <c r="L170" s="1977" t="s">
        <v>1316</v>
      </c>
      <c r="M170" s="1978"/>
      <c r="N170" s="1979"/>
      <c r="O170" s="1536">
        <f>SUM($BH$6,$N171)</f>
        <v>18.996702774108325</v>
      </c>
      <c r="P170" s="647">
        <v>50000</v>
      </c>
      <c r="Q170" s="623" t="s">
        <v>825</v>
      </c>
      <c r="R170" s="762">
        <f>(P170/64.55337)</f>
        <v>774.55290095621649</v>
      </c>
      <c r="S170" s="1536">
        <f>SUM($O170,$R171)</f>
        <v>167.49248585723035</v>
      </c>
      <c r="T170" s="1832" t="str">
        <f>IF($BN$5="ON","76F                25c",IF($BN$5="OFF","76F                25c"))</f>
        <v>76F                25c</v>
      </c>
      <c r="U170" s="1833"/>
      <c r="V170" s="1834"/>
      <c r="W170" s="1536">
        <f>SUM($S170,$V171)</f>
        <v>365.88880756793918</v>
      </c>
      <c r="X170" s="1832" t="str">
        <f>IF($BN$5="ON","64F                18c",IF($BN$5="OFF","64F                18c"))</f>
        <v>64F                18c</v>
      </c>
      <c r="Y170" s="1833"/>
      <c r="Z170" s="1834"/>
      <c r="AA170" s="1536">
        <f>SUM($W170,$Z171)</f>
        <v>459.03892352660938</v>
      </c>
      <c r="AB170" s="1832" t="str">
        <f>IF($BN$5="ON","55%                40%",IF($BN$5="OFF","55%                40%"))</f>
        <v>55%                40%</v>
      </c>
      <c r="AC170" s="1833"/>
      <c r="AD170" s="1834"/>
      <c r="AE170" s="1536">
        <f>SUM($AA170,$AD171)</f>
        <v>741.21991766847145</v>
      </c>
      <c r="AF170" s="1860" t="s">
        <v>1359</v>
      </c>
      <c r="AG170" s="1833"/>
      <c r="AH170" s="1834"/>
      <c r="AI170" s="1536">
        <f>SUM($AE170,$AH171)</f>
        <v>812.82740673136141</v>
      </c>
      <c r="AJ170" s="1860" t="s">
        <v>11</v>
      </c>
      <c r="AK170" s="1833"/>
      <c r="AL170" s="1834"/>
      <c r="AM170" s="1536">
        <f>SUM($AI170,$AL171)</f>
        <v>829.97932637456745</v>
      </c>
      <c r="AN170" s="1860" t="s">
        <v>979</v>
      </c>
      <c r="AO170" s="1833"/>
      <c r="AP170" s="1834"/>
      <c r="AQ170" s="1536">
        <f>SUM($AM170,$AP171)</f>
        <v>829.97932637456745</v>
      </c>
      <c r="AR170" s="1832" t="str">
        <f>IF($BN$5="ON","68F                20c",IF($BN$5="OFF","68F                20c"))</f>
        <v>68F                20c</v>
      </c>
      <c r="AS170" s="1833"/>
      <c r="AT170" s="1834"/>
      <c r="AU170" s="1536">
        <f>SUM($AQ170,$AT171)</f>
        <v>829.97932637456745</v>
      </c>
      <c r="AV170" s="1832" t="str">
        <f>IF($BN$5="ON","1200 PPM co2",IF($BN$5="OFF","1200 PPM co2"))</f>
        <v>1200 PPM co2</v>
      </c>
      <c r="AW170" s="1833"/>
      <c r="AX170" s="1834"/>
      <c r="AY170" s="1536">
        <f>SUM($AU170,$AX171,$AX172)</f>
        <v>829.97932637456745</v>
      </c>
      <c r="AZ170" s="745">
        <f>EE$331</f>
        <v>0.5</v>
      </c>
      <c r="BA170" s="728">
        <f>(E170*AZ170)*(J170)</f>
        <v>15</v>
      </c>
      <c r="BB170" s="729">
        <f>IF($BI$6="ON",$BR185,IF($BI$6="OFF",$BS185))</f>
        <v>29.98678996036988</v>
      </c>
      <c r="BC170" s="894">
        <f>SUM($AY170,$BB170,$BB171,$BB172)</f>
        <v>859.96611633493728</v>
      </c>
      <c r="BD170" s="1840">
        <v>5.9</v>
      </c>
      <c r="BE170" s="1841"/>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0" t="s">
        <v>1873</v>
      </c>
      <c r="FP170" s="1891"/>
      <c r="FQ170" s="1891"/>
      <c r="FR170" s="1891"/>
      <c r="FS170" s="1891"/>
      <c r="FT170" s="1891"/>
      <c r="FU170" s="1891"/>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1" t="s">
        <v>15</v>
      </c>
      <c r="C171" s="1992"/>
      <c r="D171" s="1993">
        <f>SUM(D151,D150)</f>
        <v>44293</v>
      </c>
      <c r="E171" s="1994"/>
      <c r="F171" s="319"/>
      <c r="G171" s="1991" t="s">
        <v>15</v>
      </c>
      <c r="H171" s="1992"/>
      <c r="I171" s="1993">
        <f>SUM(I151,I150)</f>
        <v>44365</v>
      </c>
      <c r="J171" s="1994"/>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997" t="s">
        <v>1664</v>
      </c>
      <c r="M172" s="1998"/>
      <c r="N172" s="1998"/>
      <c r="O172" s="1998"/>
      <c r="P172" s="1998"/>
      <c r="Q172" s="1998"/>
      <c r="R172" s="1998"/>
      <c r="S172" s="1998"/>
      <c r="T172" s="1998"/>
      <c r="U172" s="1998"/>
      <c r="V172" s="1998"/>
      <c r="W172" s="1998"/>
      <c r="X172" s="1998"/>
      <c r="Y172" s="1998"/>
      <c r="Z172" s="1998"/>
      <c r="AA172" s="1998"/>
      <c r="AB172" s="1998"/>
      <c r="AC172" s="1998"/>
      <c r="AD172" s="1998"/>
      <c r="AE172" s="1998"/>
      <c r="AF172" s="1998"/>
      <c r="AG172" s="1998"/>
      <c r="AH172" s="1998"/>
      <c r="AI172" s="1998"/>
      <c r="AJ172" s="1998"/>
      <c r="AK172" s="1998"/>
      <c r="AL172" s="1998"/>
      <c r="AM172" s="1998"/>
      <c r="AN172" s="1998"/>
      <c r="AO172" s="1998"/>
      <c r="AP172" s="1998"/>
      <c r="AQ172" s="1998"/>
      <c r="AR172" s="1998"/>
      <c r="AS172" s="1998"/>
      <c r="AT172" s="1998"/>
      <c r="AU172" s="1999"/>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0" t="str">
        <f>$B$33</f>
        <v>Expert Light</v>
      </c>
      <c r="C173" s="1981"/>
      <c r="D173" s="652">
        <v>1</v>
      </c>
      <c r="E173" s="831"/>
      <c r="F173" s="753"/>
      <c r="G173" s="1982"/>
      <c r="H173" s="1983"/>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4" t="s">
        <v>1362</v>
      </c>
      <c r="BM173" s="1985"/>
      <c r="BN173" s="1986"/>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87" t="str">
        <f>$B$34</f>
        <v>Expert Medium</v>
      </c>
      <c r="C174" s="1983"/>
      <c r="D174" s="653">
        <v>1</v>
      </c>
      <c r="E174" s="836"/>
      <c r="F174" s="319"/>
      <c r="G174" s="1987"/>
      <c r="H174" s="1983"/>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88" t="s">
        <v>1377</v>
      </c>
      <c r="BM174" s="1989"/>
      <c r="BN174" s="1990"/>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2" t="str">
        <f>$B$35</f>
        <v>Expert Heavy</v>
      </c>
      <c r="C175" s="1983"/>
      <c r="D175" s="653">
        <v>1</v>
      </c>
      <c r="E175" s="841"/>
      <c r="F175" s="319"/>
      <c r="G175" s="1982"/>
      <c r="H175" s="1983"/>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88" t="s">
        <v>1368</v>
      </c>
      <c r="BM175" s="1989"/>
      <c r="BN175" s="1990"/>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87" t="str">
        <f>$B$36</f>
        <v>Full Light</v>
      </c>
      <c r="C176" s="1983"/>
      <c r="D176" s="653">
        <v>1</v>
      </c>
      <c r="E176" s="836"/>
      <c r="F176" s="319"/>
      <c r="G176" s="1987"/>
      <c r="H176" s="1983"/>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4" t="s">
        <v>1362</v>
      </c>
      <c r="BM176" s="1985"/>
      <c r="BN176" s="1986"/>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2" t="str">
        <f>$B$37</f>
        <v>Full Medium</v>
      </c>
      <c r="C177" s="1983"/>
      <c r="D177" s="653">
        <v>1</v>
      </c>
      <c r="E177" s="841"/>
      <c r="F177" s="319"/>
      <c r="G177" s="1982"/>
      <c r="H177" s="1983"/>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88" t="s">
        <v>1377</v>
      </c>
      <c r="BM177" s="1989"/>
      <c r="BN177" s="1990"/>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87" t="str">
        <f>$B$38</f>
        <v>Testing</v>
      </c>
      <c r="C178" s="1983"/>
      <c r="D178" s="653">
        <v>1</v>
      </c>
      <c r="E178" s="836"/>
      <c r="F178" s="319"/>
      <c r="G178" s="1987"/>
      <c r="H178" s="1983"/>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2"/>
      <c r="BM178" s="2003"/>
      <c r="BN178" s="2004"/>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1" t="s">
        <v>962</v>
      </c>
      <c r="C180" s="1972"/>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3" t="s">
        <v>963</v>
      </c>
      <c r="C181" s="1974"/>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1" t="s">
        <v>964</v>
      </c>
      <c r="C182" s="1922"/>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3" t="s">
        <v>961</v>
      </c>
      <c r="C183" s="1924"/>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5" t="s">
        <v>960</v>
      </c>
      <c r="C184" s="1926"/>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5" t="s">
        <v>957</v>
      </c>
      <c r="C185" s="1916"/>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17" t="s">
        <v>958</v>
      </c>
      <c r="C186" s="1918"/>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19" t="s">
        <v>959</v>
      </c>
      <c r="C187" s="1920"/>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19" t="s">
        <v>1254</v>
      </c>
      <c r="C188" s="1920"/>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2" t="s">
        <v>16</v>
      </c>
      <c r="C190" s="1953"/>
      <c r="D190" s="776">
        <v>8</v>
      </c>
      <c r="E190" s="661">
        <v>30</v>
      </c>
      <c r="F190" s="319"/>
      <c r="G190" s="1952" t="s">
        <v>16</v>
      </c>
      <c r="H190" s="1953"/>
      <c r="I190" s="776">
        <v>8</v>
      </c>
      <c r="J190" s="646">
        <v>1</v>
      </c>
      <c r="K190" s="319"/>
      <c r="L190" s="1977" t="s">
        <v>1316</v>
      </c>
      <c r="M190" s="1978"/>
      <c r="N190" s="1979"/>
      <c r="O190" s="1536">
        <f>SUM($BH$6,$N191)</f>
        <v>18.996702774108325</v>
      </c>
      <c r="P190" s="647">
        <v>50000</v>
      </c>
      <c r="Q190" s="623" t="s">
        <v>825</v>
      </c>
      <c r="R190" s="777">
        <f>(P190/64.55337)</f>
        <v>774.55290095621649</v>
      </c>
      <c r="S190" s="1536">
        <f>SUM($O190,$R191)</f>
        <v>167.49248585723035</v>
      </c>
      <c r="T190" s="1832" t="str">
        <f>IF($BN$5="ON","76F                25c",IF($BN$5="OFF","76F                25c"))</f>
        <v>76F                25c</v>
      </c>
      <c r="U190" s="1833"/>
      <c r="V190" s="1834"/>
      <c r="W190" s="1536">
        <f>SUM($S190,$V191)</f>
        <v>365.88880756793918</v>
      </c>
      <c r="X190" s="1832" t="str">
        <f>IF($BN$5="ON","64F                18c",IF($BN$5="OFF","64F                18c"))</f>
        <v>64F                18c</v>
      </c>
      <c r="Y190" s="1833"/>
      <c r="Z190" s="1834"/>
      <c r="AA190" s="1536">
        <f>SUM($W190,$Z191)</f>
        <v>459.03892352660938</v>
      </c>
      <c r="AB190" s="1832" t="str">
        <f>IF($BN$5="ON","55%                40%",IF($BN$5="OFF","55%                40%"))</f>
        <v>55%                40%</v>
      </c>
      <c r="AC190" s="1833"/>
      <c r="AD190" s="1834"/>
      <c r="AE190" s="1536">
        <f>SUM($AA190,$AD191)</f>
        <v>741.21991766847145</v>
      </c>
      <c r="AF190" s="1860" t="s">
        <v>1359</v>
      </c>
      <c r="AG190" s="1833"/>
      <c r="AH190" s="1834"/>
      <c r="AI190" s="1536">
        <f>SUM($AE190,$AH191)</f>
        <v>812.82740673136141</v>
      </c>
      <c r="AJ190" s="1860" t="s">
        <v>11</v>
      </c>
      <c r="AK190" s="1833"/>
      <c r="AL190" s="1834"/>
      <c r="AM190" s="1536">
        <f>SUM($AI190,$AL191)</f>
        <v>829.97932637456745</v>
      </c>
      <c r="AN190" s="1860" t="s">
        <v>979</v>
      </c>
      <c r="AO190" s="1833"/>
      <c r="AP190" s="1834"/>
      <c r="AQ190" s="1536">
        <f>SUM($AM190,$AP191)</f>
        <v>829.97932637456745</v>
      </c>
      <c r="AR190" s="1832" t="str">
        <f>IF($BN$5="ON","68F                20c",IF($BN$5="OFF","68F                20c"))</f>
        <v>68F                20c</v>
      </c>
      <c r="AS190" s="1833"/>
      <c r="AT190" s="1834"/>
      <c r="AU190" s="1536">
        <f>SUM($AQ190,$AT191)</f>
        <v>829.97932637456745</v>
      </c>
      <c r="AV190" s="1832" t="str">
        <f>IF($BN$5="ON","1100 PPM co2",IF($BN$5="OFF","1100 PPM co2"))</f>
        <v>1100 PPM co2</v>
      </c>
      <c r="AW190" s="1833"/>
      <c r="AX190" s="1834"/>
      <c r="AY190" s="1536">
        <f>SUM($AU190,$AX191,$AX192)</f>
        <v>829.97932637456745</v>
      </c>
      <c r="AZ190" s="745">
        <f>EF$331</f>
        <v>0.5</v>
      </c>
      <c r="BA190" s="728">
        <f>(E190*AZ190)*(J190)</f>
        <v>15</v>
      </c>
      <c r="BB190" s="729">
        <f>IF($BI$6="ON",$BR205,IF($BI$6="OFF",$BS205))</f>
        <v>29.98678996036988</v>
      </c>
      <c r="BC190" s="894">
        <f>SUM($AY190,$BB190,$BB191,$BB192)</f>
        <v>859.96611633493728</v>
      </c>
      <c r="BD190" s="1840">
        <v>5.8</v>
      </c>
      <c r="BE190" s="1841"/>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0" t="s">
        <v>1873</v>
      </c>
      <c r="FP190" s="1891"/>
      <c r="FQ190" s="1891"/>
      <c r="FR190" s="1891"/>
      <c r="FS190" s="1891"/>
      <c r="FT190" s="1891"/>
      <c r="FU190" s="1891"/>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1" t="s">
        <v>17</v>
      </c>
      <c r="C191" s="1992"/>
      <c r="D191" s="1993">
        <f>SUM(D171,D170)</f>
        <v>44301</v>
      </c>
      <c r="E191" s="1994"/>
      <c r="F191" s="319"/>
      <c r="G191" s="1991" t="s">
        <v>17</v>
      </c>
      <c r="H191" s="1992"/>
      <c r="I191" s="1993">
        <f>SUM(I171,I170)</f>
        <v>44373</v>
      </c>
      <c r="J191" s="1994"/>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997" t="s">
        <v>1680</v>
      </c>
      <c r="M192" s="1998"/>
      <c r="N192" s="1998"/>
      <c r="O192" s="1998"/>
      <c r="P192" s="1998"/>
      <c r="Q192" s="1998"/>
      <c r="R192" s="1998"/>
      <c r="S192" s="1998"/>
      <c r="T192" s="1998"/>
      <c r="U192" s="1998"/>
      <c r="V192" s="1998"/>
      <c r="W192" s="1998"/>
      <c r="X192" s="1998"/>
      <c r="Y192" s="1998"/>
      <c r="Z192" s="1998"/>
      <c r="AA192" s="1998"/>
      <c r="AB192" s="1998"/>
      <c r="AC192" s="1998"/>
      <c r="AD192" s="1998"/>
      <c r="AE192" s="1998"/>
      <c r="AF192" s="1998"/>
      <c r="AG192" s="1998"/>
      <c r="AH192" s="1998"/>
      <c r="AI192" s="1998"/>
      <c r="AJ192" s="1998"/>
      <c r="AK192" s="1998"/>
      <c r="AL192" s="1998"/>
      <c r="AM192" s="1998"/>
      <c r="AN192" s="1998"/>
      <c r="AO192" s="1998"/>
      <c r="AP192" s="1998"/>
      <c r="AQ192" s="1998"/>
      <c r="AR192" s="1998"/>
      <c r="AS192" s="1998"/>
      <c r="AT192" s="1998"/>
      <c r="AU192" s="1999"/>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0" t="str">
        <f>$B$33</f>
        <v>Expert Light</v>
      </c>
      <c r="C193" s="1981"/>
      <c r="D193" s="652">
        <v>1</v>
      </c>
      <c r="E193" s="831"/>
      <c r="F193" s="753"/>
      <c r="G193" s="1982"/>
      <c r="H193" s="1983"/>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4" t="s">
        <v>1362</v>
      </c>
      <c r="BM193" s="1985"/>
      <c r="BN193" s="1986"/>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87" t="str">
        <f>$B$34</f>
        <v>Expert Medium</v>
      </c>
      <c r="C194" s="1983"/>
      <c r="D194" s="653">
        <v>1</v>
      </c>
      <c r="E194" s="836"/>
      <c r="F194" s="319"/>
      <c r="G194" s="1987"/>
      <c r="H194" s="1983"/>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88" t="s">
        <v>1377</v>
      </c>
      <c r="BM194" s="1989"/>
      <c r="BN194" s="1990"/>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2" t="str">
        <f>$B$35</f>
        <v>Expert Heavy</v>
      </c>
      <c r="C195" s="1983"/>
      <c r="D195" s="653">
        <v>1</v>
      </c>
      <c r="E195" s="841"/>
      <c r="F195" s="319"/>
      <c r="G195" s="1982"/>
      <c r="H195" s="1983"/>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88" t="s">
        <v>1368</v>
      </c>
      <c r="BM195" s="1989"/>
      <c r="BN195" s="1990"/>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87" t="str">
        <f>$B$36</f>
        <v>Full Light</v>
      </c>
      <c r="C196" s="1983"/>
      <c r="D196" s="653">
        <v>1</v>
      </c>
      <c r="E196" s="836"/>
      <c r="F196" s="319"/>
      <c r="G196" s="1987"/>
      <c r="H196" s="1983"/>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4" t="s">
        <v>1362</v>
      </c>
      <c r="BM196" s="1985"/>
      <c r="BN196" s="1986"/>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2" t="str">
        <f>$B$37</f>
        <v>Full Medium</v>
      </c>
      <c r="C197" s="1983"/>
      <c r="D197" s="653">
        <v>1</v>
      </c>
      <c r="E197" s="841"/>
      <c r="F197" s="319"/>
      <c r="G197" s="1982"/>
      <c r="H197" s="1983"/>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88" t="s">
        <v>1377</v>
      </c>
      <c r="BM197" s="1989"/>
      <c r="BN197" s="1990"/>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87" t="str">
        <f>$B$38</f>
        <v>Testing</v>
      </c>
      <c r="C198" s="1983"/>
      <c r="D198" s="653">
        <v>1</v>
      </c>
      <c r="E198" s="836"/>
      <c r="F198" s="319"/>
      <c r="G198" s="1987"/>
      <c r="H198" s="1983"/>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2"/>
      <c r="BM198" s="2003"/>
      <c r="BN198" s="2004"/>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1" t="s">
        <v>962</v>
      </c>
      <c r="C200" s="1972"/>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3" t="s">
        <v>963</v>
      </c>
      <c r="C201" s="1974"/>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1" t="s">
        <v>964</v>
      </c>
      <c r="C202" s="1922"/>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3" t="s">
        <v>961</v>
      </c>
      <c r="C203" s="1924"/>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5" t="s">
        <v>960</v>
      </c>
      <c r="C204" s="1926"/>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5" t="s">
        <v>957</v>
      </c>
      <c r="C205" s="1916"/>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17" t="s">
        <v>958</v>
      </c>
      <c r="C206" s="1918"/>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19" t="s">
        <v>959</v>
      </c>
      <c r="C207" s="1920"/>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19" t="s">
        <v>1254</v>
      </c>
      <c r="C208" s="1920"/>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2" t="s">
        <v>16</v>
      </c>
      <c r="C210" s="1953"/>
      <c r="D210" s="776">
        <v>8</v>
      </c>
      <c r="E210" s="661">
        <v>30</v>
      </c>
      <c r="F210" s="319"/>
      <c r="G210" s="1952" t="s">
        <v>16</v>
      </c>
      <c r="H210" s="1953"/>
      <c r="I210" s="776">
        <v>8</v>
      </c>
      <c r="J210" s="646">
        <v>1</v>
      </c>
      <c r="K210" s="319"/>
      <c r="L210" s="1977" t="s">
        <v>1316</v>
      </c>
      <c r="M210" s="1978"/>
      <c r="N210" s="1979"/>
      <c r="O210" s="1536">
        <f>SUM($BH$6,$N211)</f>
        <v>18.996702774108325</v>
      </c>
      <c r="P210" s="647">
        <v>50000</v>
      </c>
      <c r="Q210" s="623" t="s">
        <v>825</v>
      </c>
      <c r="R210" s="777">
        <f>(P210/64.55337)</f>
        <v>774.55290095621649</v>
      </c>
      <c r="S210" s="1536">
        <f>SUM($O210,$R211)</f>
        <v>167.49248585723035</v>
      </c>
      <c r="T210" s="1832" t="str">
        <f>IF($BN$5="ON","76F                25c",IF($BN$5="OFF","76F                25c"))</f>
        <v>76F                25c</v>
      </c>
      <c r="U210" s="1833"/>
      <c r="V210" s="1834"/>
      <c r="W210" s="1536">
        <f>SUM($S210,$V211)</f>
        <v>365.88880756793918</v>
      </c>
      <c r="X210" s="1832" t="str">
        <f>IF($BN$5="ON","64F                18c",IF($BN$5="OFF","64F                18c"))</f>
        <v>64F                18c</v>
      </c>
      <c r="Y210" s="1833"/>
      <c r="Z210" s="1834"/>
      <c r="AA210" s="1536">
        <f>SUM($W210,$Z211)</f>
        <v>459.03892352660938</v>
      </c>
      <c r="AB210" s="1832" t="str">
        <f>IF($BN$5="ON","55%                40%",IF($BN$5="OFF","55%                40%"))</f>
        <v>55%                40%</v>
      </c>
      <c r="AC210" s="1833"/>
      <c r="AD210" s="1834"/>
      <c r="AE210" s="1536">
        <f>SUM($AA210,$AD211)</f>
        <v>741.21991766847145</v>
      </c>
      <c r="AF210" s="1860" t="s">
        <v>1359</v>
      </c>
      <c r="AG210" s="1833"/>
      <c r="AH210" s="1834"/>
      <c r="AI210" s="1536">
        <f>SUM($AE210,$AH211)</f>
        <v>812.82740673136141</v>
      </c>
      <c r="AJ210" s="1860" t="s">
        <v>11</v>
      </c>
      <c r="AK210" s="1833"/>
      <c r="AL210" s="1834"/>
      <c r="AM210" s="1536">
        <f>SUM($AI210,$AL211)</f>
        <v>829.97932637456745</v>
      </c>
      <c r="AN210" s="1860" t="s">
        <v>980</v>
      </c>
      <c r="AO210" s="1833"/>
      <c r="AP210" s="1834"/>
      <c r="AQ210" s="1536">
        <f>SUM($AM210,$AP211)</f>
        <v>829.97932637456745</v>
      </c>
      <c r="AR210" s="1832" t="str">
        <f>IF($BN$5="ON","68F                20c",IF($BN$5="OFF","68F                20c"))</f>
        <v>68F                20c</v>
      </c>
      <c r="AS210" s="1833"/>
      <c r="AT210" s="1834"/>
      <c r="AU210" s="1536">
        <f>SUM($AQ210,$AT211)</f>
        <v>829.97932637456745</v>
      </c>
      <c r="AV210" s="1832" t="str">
        <f>IF($BN$5="ON","1100 PPM co2",IF($BN$5="OFF","1100 PPM co2"))</f>
        <v>1100 PPM co2</v>
      </c>
      <c r="AW210" s="1833"/>
      <c r="AX210" s="1834"/>
      <c r="AY210" s="1536">
        <f>SUM($AU210,$AX211,$AX212)</f>
        <v>892.57087194920416</v>
      </c>
      <c r="AZ210" s="745">
        <f>EG$331</f>
        <v>0.5</v>
      </c>
      <c r="BA210" s="728">
        <f>(E210*AZ210)*(J210)</f>
        <v>15</v>
      </c>
      <c r="BB210" s="729">
        <f>IF($BI$6="ON",$BR225,IF($BI$6="OFF",$BS225))</f>
        <v>29.98678996036988</v>
      </c>
      <c r="BC210" s="894">
        <f>SUM($AY210,$BB210,$BB211,$BB212)</f>
        <v>922.55766190957399</v>
      </c>
      <c r="BD210" s="1840">
        <v>5.7</v>
      </c>
      <c r="BE210" s="1841"/>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0" t="s">
        <v>1873</v>
      </c>
      <c r="FP210" s="1891"/>
      <c r="FQ210" s="1891"/>
      <c r="FR210" s="1891"/>
      <c r="FS210" s="1891"/>
      <c r="FT210" s="1891"/>
      <c r="FU210" s="1891"/>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1" t="s">
        <v>17</v>
      </c>
      <c r="C211" s="1992"/>
      <c r="D211" s="1993">
        <f>SUM(D191,D190)</f>
        <v>44309</v>
      </c>
      <c r="E211" s="1994"/>
      <c r="F211" s="319"/>
      <c r="G211" s="1991" t="s">
        <v>17</v>
      </c>
      <c r="H211" s="1992"/>
      <c r="I211" s="1993">
        <f>SUM(I191,I190)</f>
        <v>44381</v>
      </c>
      <c r="J211" s="1994"/>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997" t="s">
        <v>1674</v>
      </c>
      <c r="M212" s="1998"/>
      <c r="N212" s="1998"/>
      <c r="O212" s="1998"/>
      <c r="P212" s="1998"/>
      <c r="Q212" s="1998"/>
      <c r="R212" s="1998"/>
      <c r="S212" s="1998"/>
      <c r="T212" s="1998"/>
      <c r="U212" s="1998"/>
      <c r="V212" s="1998"/>
      <c r="W212" s="1998"/>
      <c r="X212" s="1998"/>
      <c r="Y212" s="1998"/>
      <c r="Z212" s="1998"/>
      <c r="AA212" s="1998"/>
      <c r="AB212" s="1998"/>
      <c r="AC212" s="1998"/>
      <c r="AD212" s="1998"/>
      <c r="AE212" s="1998"/>
      <c r="AF212" s="1998"/>
      <c r="AG212" s="1998"/>
      <c r="AH212" s="1998"/>
      <c r="AI212" s="1998"/>
      <c r="AJ212" s="1998"/>
      <c r="AK212" s="1998"/>
      <c r="AL212" s="1998"/>
      <c r="AM212" s="1998"/>
      <c r="AN212" s="1998"/>
      <c r="AO212" s="1998"/>
      <c r="AP212" s="1998"/>
      <c r="AQ212" s="1998"/>
      <c r="AR212" s="1998"/>
      <c r="AS212" s="1998"/>
      <c r="AT212" s="1998"/>
      <c r="AU212" s="1999"/>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0" t="str">
        <f>$B$33</f>
        <v>Expert Light</v>
      </c>
      <c r="C213" s="1981"/>
      <c r="D213" s="652">
        <v>1</v>
      </c>
      <c r="E213" s="831"/>
      <c r="F213" s="753"/>
      <c r="G213" s="1982"/>
      <c r="H213" s="1983"/>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4" t="s">
        <v>1362</v>
      </c>
      <c r="BM213" s="1985"/>
      <c r="BN213" s="1986"/>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87" t="str">
        <f>$B$34</f>
        <v>Expert Medium</v>
      </c>
      <c r="C214" s="1983"/>
      <c r="D214" s="653">
        <v>1</v>
      </c>
      <c r="E214" s="836"/>
      <c r="F214" s="319"/>
      <c r="G214" s="1987"/>
      <c r="H214" s="1983"/>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88" t="s">
        <v>1377</v>
      </c>
      <c r="BM214" s="1989"/>
      <c r="BN214" s="1990"/>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2" t="str">
        <f>$B$35</f>
        <v>Expert Heavy</v>
      </c>
      <c r="C215" s="1983"/>
      <c r="D215" s="653">
        <v>1</v>
      </c>
      <c r="E215" s="841"/>
      <c r="F215" s="319"/>
      <c r="G215" s="1982"/>
      <c r="H215" s="1983"/>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88" t="s">
        <v>1368</v>
      </c>
      <c r="BM215" s="1989"/>
      <c r="BN215" s="1990"/>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87" t="str">
        <f>$B$36</f>
        <v>Full Light</v>
      </c>
      <c r="C216" s="1983"/>
      <c r="D216" s="653">
        <v>1</v>
      </c>
      <c r="E216" s="836"/>
      <c r="F216" s="319"/>
      <c r="G216" s="1987"/>
      <c r="H216" s="1983"/>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4" t="s">
        <v>1384</v>
      </c>
      <c r="BM216" s="1985"/>
      <c r="BN216" s="1986"/>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2" t="str">
        <f>$B$37</f>
        <v>Full Medium</v>
      </c>
      <c r="C217" s="1983"/>
      <c r="D217" s="653">
        <v>1</v>
      </c>
      <c r="E217" s="841"/>
      <c r="F217" s="319"/>
      <c r="G217" s="1982"/>
      <c r="H217" s="1983"/>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88" t="s">
        <v>1377</v>
      </c>
      <c r="BM217" s="1989"/>
      <c r="BN217" s="1990"/>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87" t="str">
        <f>$B$38</f>
        <v>Testing</v>
      </c>
      <c r="C218" s="1983"/>
      <c r="D218" s="653">
        <v>1</v>
      </c>
      <c r="E218" s="836"/>
      <c r="F218" s="319"/>
      <c r="G218" s="1987"/>
      <c r="H218" s="1983"/>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2"/>
      <c r="BM218" s="2003"/>
      <c r="BN218" s="2004"/>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1" t="s">
        <v>962</v>
      </c>
      <c r="C220" s="1972"/>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3" t="s">
        <v>963</v>
      </c>
      <c r="C221" s="1974"/>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1" t="s">
        <v>964</v>
      </c>
      <c r="C222" s="1922"/>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3" t="s">
        <v>961</v>
      </c>
      <c r="C223" s="1924"/>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5" t="s">
        <v>960</v>
      </c>
      <c r="C224" s="1926"/>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5" t="s">
        <v>957</v>
      </c>
      <c r="C225" s="1916"/>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17" t="s">
        <v>958</v>
      </c>
      <c r="C226" s="1918"/>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19" t="s">
        <v>959</v>
      </c>
      <c r="C227" s="1920"/>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19" t="s">
        <v>1254</v>
      </c>
      <c r="C228" s="1920"/>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2" t="s">
        <v>18</v>
      </c>
      <c r="C230" s="1953"/>
      <c r="D230" s="776">
        <v>8</v>
      </c>
      <c r="E230" s="661">
        <v>25</v>
      </c>
      <c r="F230" s="319"/>
      <c r="G230" s="2009" t="s">
        <v>18</v>
      </c>
      <c r="H230" s="2010"/>
      <c r="I230" s="776">
        <v>8</v>
      </c>
      <c r="J230" s="646">
        <v>1</v>
      </c>
      <c r="K230" s="319"/>
      <c r="L230" s="1977" t="s">
        <v>1316</v>
      </c>
      <c r="M230" s="1978"/>
      <c r="N230" s="1979"/>
      <c r="O230" s="1536">
        <f>SUM($BH$6,$N231)</f>
        <v>18.996702774108325</v>
      </c>
      <c r="P230" s="647">
        <v>50000</v>
      </c>
      <c r="Q230" s="623" t="s">
        <v>825</v>
      </c>
      <c r="R230" s="777">
        <f>(P230/64.55337)</f>
        <v>774.55290095621649</v>
      </c>
      <c r="S230" s="1536">
        <f>SUM($O230,$R231)</f>
        <v>101.49436004250944</v>
      </c>
      <c r="T230" s="1832" t="str">
        <f>IF($BN$5="ON","76F                25c",IF($BN$5="OFF","76F                25c"))</f>
        <v>76F                25c</v>
      </c>
      <c r="U230" s="1833"/>
      <c r="V230" s="1834"/>
      <c r="W230" s="1536">
        <f>SUM($S230,$V231)</f>
        <v>247.68112340829489</v>
      </c>
      <c r="X230" s="1832" t="str">
        <f>IF($BN$5="ON","64F                18c",IF($BN$5="OFF","64F                18c"))</f>
        <v>64F                18c</v>
      </c>
      <c r="Y230" s="1833"/>
      <c r="Z230" s="1834"/>
      <c r="AA230" s="1536">
        <f>SUM($W230,$Z231)</f>
        <v>340.83123936696506</v>
      </c>
      <c r="AB230" s="1832" t="str">
        <f>IF($BN$5="ON","55%                40%",IF($BN$5="OFF","55%                40%"))</f>
        <v>55%                40%</v>
      </c>
      <c r="AC230" s="1833"/>
      <c r="AD230" s="1834"/>
      <c r="AE230" s="1536">
        <f>SUM($AA230,$AD231)</f>
        <v>465.32285442955128</v>
      </c>
      <c r="AF230" s="1860" t="s">
        <v>1359</v>
      </c>
      <c r="AG230" s="1833"/>
      <c r="AH230" s="1834"/>
      <c r="AI230" s="1536">
        <f>SUM($AE230,$AH231)</f>
        <v>465.32285442955128</v>
      </c>
      <c r="AJ230" s="1860" t="s">
        <v>11</v>
      </c>
      <c r="AK230" s="1833"/>
      <c r="AL230" s="1834"/>
      <c r="AM230" s="1536">
        <f>SUM($AI230,$AL231)</f>
        <v>482.47477407275738</v>
      </c>
      <c r="AN230" s="1860" t="s">
        <v>980</v>
      </c>
      <c r="AO230" s="1833"/>
      <c r="AP230" s="1834"/>
      <c r="AQ230" s="1536">
        <f>SUM($AM230,$AP231)</f>
        <v>482.47477407275738</v>
      </c>
      <c r="AR230" s="1832" t="str">
        <f>IF($BN$5="ON","68F                20c",IF($BN$5="OFF","68F                20c"))</f>
        <v>68F                20c</v>
      </c>
      <c r="AS230" s="1833"/>
      <c r="AT230" s="1834"/>
      <c r="AU230" s="1536">
        <f>SUM($AQ230,$AT231)</f>
        <v>482.47477407275738</v>
      </c>
      <c r="AV230" s="1832" t="str">
        <f>IF($BN$5="ON","1100 PPM co2",IF($BN$5="OFF","1100 PPM co2"))</f>
        <v>1100 PPM co2</v>
      </c>
      <c r="AW230" s="1833"/>
      <c r="AX230" s="1834"/>
      <c r="AY230" s="1536">
        <f>SUM($AU230,$AX231,$AX232)</f>
        <v>670.24941079666758</v>
      </c>
      <c r="AZ230" s="745">
        <f>EH$331</f>
        <v>0.6</v>
      </c>
      <c r="BA230" s="728">
        <f>(E230*AZ230)*(J230)</f>
        <v>15</v>
      </c>
      <c r="BB230" s="729">
        <f>IF($BI$6="ON",$BR245,IF($BI$6="OFF",$BS245))</f>
        <v>35.984147952443855</v>
      </c>
      <c r="BC230" s="894">
        <f>SUM($AY230,$BB230,$BB231,$BB232)</f>
        <v>706.23355874911147</v>
      </c>
      <c r="BD230" s="1840">
        <v>5.7</v>
      </c>
      <c r="BE230" s="1841"/>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0" t="s">
        <v>1873</v>
      </c>
      <c r="FP230" s="1891"/>
      <c r="FQ230" s="1891"/>
      <c r="FR230" s="1891"/>
      <c r="FS230" s="1891"/>
      <c r="FT230" s="1891"/>
      <c r="FU230" s="1891"/>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1" t="s">
        <v>17</v>
      </c>
      <c r="C231" s="1992"/>
      <c r="D231" s="1993">
        <f>SUM(D211,D210)</f>
        <v>44317</v>
      </c>
      <c r="E231" s="1994"/>
      <c r="F231" s="319"/>
      <c r="G231" s="1991" t="s">
        <v>17</v>
      </c>
      <c r="H231" s="1992"/>
      <c r="I231" s="1993">
        <f>SUM(I211,I210)</f>
        <v>44389</v>
      </c>
      <c r="J231" s="1994"/>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997" t="s">
        <v>1660</v>
      </c>
      <c r="M232" s="1998"/>
      <c r="N232" s="1998"/>
      <c r="O232" s="1998"/>
      <c r="P232" s="1998"/>
      <c r="Q232" s="1998"/>
      <c r="R232" s="1998"/>
      <c r="S232" s="1998"/>
      <c r="T232" s="1998"/>
      <c r="U232" s="1998"/>
      <c r="V232" s="1998"/>
      <c r="W232" s="1998"/>
      <c r="X232" s="1998"/>
      <c r="Y232" s="1998"/>
      <c r="Z232" s="1998"/>
      <c r="AA232" s="1998"/>
      <c r="AB232" s="1998"/>
      <c r="AC232" s="1998"/>
      <c r="AD232" s="1998"/>
      <c r="AE232" s="1998"/>
      <c r="AF232" s="1998"/>
      <c r="AG232" s="1998"/>
      <c r="AH232" s="1998"/>
      <c r="AI232" s="1998"/>
      <c r="AJ232" s="1998"/>
      <c r="AK232" s="1998"/>
      <c r="AL232" s="1998"/>
      <c r="AM232" s="1998"/>
      <c r="AN232" s="1998"/>
      <c r="AO232" s="1998"/>
      <c r="AP232" s="1998"/>
      <c r="AQ232" s="1998"/>
      <c r="AR232" s="1998"/>
      <c r="AS232" s="1998"/>
      <c r="AT232" s="1998"/>
      <c r="AU232" s="1999"/>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0" t="str">
        <f>$B$33</f>
        <v>Expert Light</v>
      </c>
      <c r="C233" s="1981"/>
      <c r="D233" s="652">
        <v>1</v>
      </c>
      <c r="E233" s="831"/>
      <c r="F233" s="753"/>
      <c r="G233" s="1982"/>
      <c r="H233" s="1983"/>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4" t="s">
        <v>1364</v>
      </c>
      <c r="BM233" s="1985"/>
      <c r="BN233" s="1986"/>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87" t="str">
        <f>$B$34</f>
        <v>Expert Medium</v>
      </c>
      <c r="C234" s="1983"/>
      <c r="D234" s="653">
        <v>1</v>
      </c>
      <c r="E234" s="836"/>
      <c r="F234" s="319"/>
      <c r="G234" s="1987"/>
      <c r="H234" s="1983"/>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88" t="s">
        <v>1376</v>
      </c>
      <c r="BM234" s="1989"/>
      <c r="BN234" s="1990"/>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2" t="str">
        <f>$B$35</f>
        <v>Expert Heavy</v>
      </c>
      <c r="C235" s="1983"/>
      <c r="D235" s="653">
        <v>1</v>
      </c>
      <c r="E235" s="841"/>
      <c r="F235" s="319"/>
      <c r="G235" s="1982"/>
      <c r="H235" s="1983"/>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88" t="s">
        <v>1367</v>
      </c>
      <c r="BM235" s="1989"/>
      <c r="BN235" s="1990"/>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87" t="str">
        <f>$B$36</f>
        <v>Full Light</v>
      </c>
      <c r="C236" s="1983"/>
      <c r="D236" s="653">
        <v>1</v>
      </c>
      <c r="E236" s="836"/>
      <c r="F236" s="319"/>
      <c r="G236" s="1987"/>
      <c r="H236" s="1983"/>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4" t="s">
        <v>1364</v>
      </c>
      <c r="BM236" s="1985"/>
      <c r="BN236" s="1986"/>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2" t="str">
        <f>$B$37</f>
        <v>Full Medium</v>
      </c>
      <c r="C237" s="1983"/>
      <c r="D237" s="653">
        <v>1</v>
      </c>
      <c r="E237" s="841"/>
      <c r="F237" s="319"/>
      <c r="G237" s="1982"/>
      <c r="H237" s="1983"/>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88" t="s">
        <v>1376</v>
      </c>
      <c r="BM237" s="1989"/>
      <c r="BN237" s="1990"/>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87" t="str">
        <f>$B$38</f>
        <v>Testing</v>
      </c>
      <c r="C238" s="1983"/>
      <c r="D238" s="653">
        <v>1</v>
      </c>
      <c r="E238" s="836"/>
      <c r="F238" s="319"/>
      <c r="G238" s="1987"/>
      <c r="H238" s="1983"/>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2"/>
      <c r="BM238" s="2003"/>
      <c r="BN238" s="2004"/>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1" t="s">
        <v>962</v>
      </c>
      <c r="C240" s="1972"/>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3" t="s">
        <v>963</v>
      </c>
      <c r="C241" s="1974"/>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1" t="s">
        <v>964</v>
      </c>
      <c r="C242" s="1922"/>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3" t="s">
        <v>961</v>
      </c>
      <c r="C243" s="1924"/>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5" t="s">
        <v>960</v>
      </c>
      <c r="C244" s="1926"/>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5" t="s">
        <v>957</v>
      </c>
      <c r="C245" s="1916"/>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17" t="s">
        <v>958</v>
      </c>
      <c r="C246" s="1918"/>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19" t="s">
        <v>959</v>
      </c>
      <c r="C247" s="1920"/>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19" t="s">
        <v>1254</v>
      </c>
      <c r="C248" s="1920"/>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2" t="s">
        <v>18</v>
      </c>
      <c r="C250" s="1953"/>
      <c r="D250" s="776">
        <v>9</v>
      </c>
      <c r="E250" s="661">
        <v>25</v>
      </c>
      <c r="F250" s="319"/>
      <c r="G250" s="1952" t="s">
        <v>18</v>
      </c>
      <c r="H250" s="1953"/>
      <c r="I250" s="776">
        <v>8</v>
      </c>
      <c r="J250" s="646">
        <v>1</v>
      </c>
      <c r="K250" s="319"/>
      <c r="L250" s="1977" t="s">
        <v>1316</v>
      </c>
      <c r="M250" s="1978"/>
      <c r="N250" s="1979"/>
      <c r="O250" s="1536">
        <f>SUM($BH$6,$N251)</f>
        <v>5.4382483487450459</v>
      </c>
      <c r="P250" s="647">
        <v>60000</v>
      </c>
      <c r="Q250" s="623" t="s">
        <v>825</v>
      </c>
      <c r="R250" s="777">
        <f>(P250/64.55337)</f>
        <v>929.46348114745979</v>
      </c>
      <c r="S250" s="1536">
        <f>SUM($O250,$R251)</f>
        <v>87.935905617146162</v>
      </c>
      <c r="T250" s="1832" t="str">
        <f>IF($BN$5="ON","72F                22c",IF($BN$5="OFF","72F                22c"))</f>
        <v>72F                22c</v>
      </c>
      <c r="U250" s="1833"/>
      <c r="V250" s="1834"/>
      <c r="W250" s="1536">
        <f>SUM($S250,$V251)</f>
        <v>228.90171314843934</v>
      </c>
      <c r="X250" s="1832" t="str">
        <f>IF($BN$5="ON","60F                16c",IF($BN$5="OFF","60F                16c"))</f>
        <v>60F                16c</v>
      </c>
      <c r="Y250" s="1833"/>
      <c r="Z250" s="1834"/>
      <c r="AA250" s="1536">
        <f>SUM($W250,$Z251)</f>
        <v>305.4178798287756</v>
      </c>
      <c r="AB250" s="1832" t="str">
        <f>IF($BN$5="ON","45%                30%",IF($BN$5="OFF","45%                30%"))</f>
        <v>45%                30%</v>
      </c>
      <c r="AC250" s="1833"/>
      <c r="AD250" s="1834"/>
      <c r="AE250" s="1536">
        <f>SUM($AA250,$AD251)</f>
        <v>417.46033338510324</v>
      </c>
      <c r="AF250" s="1860" t="s">
        <v>1360</v>
      </c>
      <c r="AG250" s="1833"/>
      <c r="AH250" s="1834"/>
      <c r="AI250" s="1536">
        <f>SUM($AE250,$AH251)</f>
        <v>417.46033338510324</v>
      </c>
      <c r="AJ250" s="1860" t="s">
        <v>19</v>
      </c>
      <c r="AK250" s="1833"/>
      <c r="AL250" s="1834"/>
      <c r="AM250" s="1536">
        <f>SUM($AI250,$AL251)</f>
        <v>428.89494648057399</v>
      </c>
      <c r="AN250" s="1860" t="s">
        <v>980</v>
      </c>
      <c r="AO250" s="1833"/>
      <c r="AP250" s="1834"/>
      <c r="AQ250" s="1536">
        <f>SUM($AM250,$AP251)</f>
        <v>428.89494648057399</v>
      </c>
      <c r="AR250" s="1832" t="str">
        <f>IF($BN$5="ON","67F                19c",IF($BN$5="OFF","67F                19c"))</f>
        <v>67F                19c</v>
      </c>
      <c r="AS250" s="1833"/>
      <c r="AT250" s="1834"/>
      <c r="AU250" s="1536">
        <f>SUM($AQ250,$AT251)</f>
        <v>428.89494648057399</v>
      </c>
      <c r="AV250" s="1832" t="str">
        <f>IF($BN$5="ON","700 PPM co2",IF($BN$5="OFF","700 PPM co2"))</f>
        <v>700 PPM co2</v>
      </c>
      <c r="AW250" s="1833"/>
      <c r="AX250" s="1834"/>
      <c r="AY250" s="1536">
        <f>SUM($AU250,$AX251,$AX252)</f>
        <v>587.01277388987023</v>
      </c>
      <c r="AZ250" s="745">
        <f>EI$331</f>
        <v>0.6</v>
      </c>
      <c r="BA250" s="728">
        <f>(E250*AZ250)*(J250)</f>
        <v>15</v>
      </c>
      <c r="BB250" s="729">
        <f>IF($BI$6="ON",$BR265,IF($BI$6="OFF",$BS265))</f>
        <v>35.984147952443855</v>
      </c>
      <c r="BC250" s="894">
        <f>SUM($AY250,$BB250,$BB251,$BB252)</f>
        <v>622.99692184231412</v>
      </c>
      <c r="BD250" s="1840">
        <v>5.6</v>
      </c>
      <c r="BE250" s="1841"/>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0" t="s">
        <v>1873</v>
      </c>
      <c r="FP250" s="1891"/>
      <c r="FQ250" s="1891"/>
      <c r="FR250" s="1891"/>
      <c r="FS250" s="1891"/>
      <c r="FT250" s="1891"/>
      <c r="FU250" s="1891"/>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1" t="s">
        <v>20</v>
      </c>
      <c r="C251" s="1992"/>
      <c r="D251" s="1993">
        <f>SUM(D231,D230)</f>
        <v>44325</v>
      </c>
      <c r="E251" s="1994"/>
      <c r="F251" s="319"/>
      <c r="G251" s="1991" t="s">
        <v>20</v>
      </c>
      <c r="H251" s="1992"/>
      <c r="I251" s="1993">
        <f>SUM(I231,I230)</f>
        <v>44397</v>
      </c>
      <c r="J251" s="1994"/>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997" t="s">
        <v>1661</v>
      </c>
      <c r="M252" s="1998"/>
      <c r="N252" s="1998"/>
      <c r="O252" s="1998"/>
      <c r="P252" s="1998"/>
      <c r="Q252" s="1998"/>
      <c r="R252" s="1998"/>
      <c r="S252" s="1998"/>
      <c r="T252" s="1998"/>
      <c r="U252" s="1998"/>
      <c r="V252" s="1998"/>
      <c r="W252" s="1998"/>
      <c r="X252" s="1998"/>
      <c r="Y252" s="1998"/>
      <c r="Z252" s="1998"/>
      <c r="AA252" s="1998"/>
      <c r="AB252" s="1998"/>
      <c r="AC252" s="1998"/>
      <c r="AD252" s="1998"/>
      <c r="AE252" s="1998"/>
      <c r="AF252" s="1998"/>
      <c r="AG252" s="1998"/>
      <c r="AH252" s="1998"/>
      <c r="AI252" s="1998"/>
      <c r="AJ252" s="1998"/>
      <c r="AK252" s="1998"/>
      <c r="AL252" s="1998"/>
      <c r="AM252" s="1998"/>
      <c r="AN252" s="1998"/>
      <c r="AO252" s="1998"/>
      <c r="AP252" s="1998"/>
      <c r="AQ252" s="1998"/>
      <c r="AR252" s="1998"/>
      <c r="AS252" s="1998"/>
      <c r="AT252" s="1998"/>
      <c r="AU252" s="1999"/>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0" t="str">
        <f>$B$33</f>
        <v>Expert Light</v>
      </c>
      <c r="C253" s="1981"/>
      <c r="D253" s="652">
        <v>1</v>
      </c>
      <c r="E253" s="831"/>
      <c r="F253" s="753"/>
      <c r="G253" s="1982"/>
      <c r="H253" s="1983"/>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4" t="s">
        <v>1364</v>
      </c>
      <c r="BM253" s="1985"/>
      <c r="BN253" s="1986"/>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87" t="str">
        <f>$B$34</f>
        <v>Expert Medium</v>
      </c>
      <c r="C254" s="1983"/>
      <c r="D254" s="653">
        <v>1</v>
      </c>
      <c r="E254" s="836"/>
      <c r="F254" s="319"/>
      <c r="G254" s="1987"/>
      <c r="H254" s="1983"/>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88" t="s">
        <v>1376</v>
      </c>
      <c r="BM254" s="1989"/>
      <c r="BN254" s="1990"/>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2" t="str">
        <f>$B$35</f>
        <v>Expert Heavy</v>
      </c>
      <c r="C255" s="1983"/>
      <c r="D255" s="653">
        <v>1</v>
      </c>
      <c r="E255" s="841"/>
      <c r="F255" s="319"/>
      <c r="G255" s="1982"/>
      <c r="H255" s="1983"/>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88" t="s">
        <v>1367</v>
      </c>
      <c r="BM255" s="1989"/>
      <c r="BN255" s="1990"/>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87" t="str">
        <f>$B$36</f>
        <v>Full Light</v>
      </c>
      <c r="C256" s="1983"/>
      <c r="D256" s="653">
        <v>1</v>
      </c>
      <c r="E256" s="836"/>
      <c r="F256" s="319"/>
      <c r="G256" s="1987"/>
      <c r="H256" s="1983"/>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4" t="s">
        <v>1364</v>
      </c>
      <c r="BM256" s="1985"/>
      <c r="BN256" s="1986"/>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2" t="str">
        <f>$B$37</f>
        <v>Full Medium</v>
      </c>
      <c r="C257" s="1983"/>
      <c r="D257" s="653">
        <v>1</v>
      </c>
      <c r="E257" s="841"/>
      <c r="F257" s="319"/>
      <c r="G257" s="1982"/>
      <c r="H257" s="1983"/>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88" t="s">
        <v>1376</v>
      </c>
      <c r="BM257" s="1989"/>
      <c r="BN257" s="1990"/>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87" t="str">
        <f>$B$38</f>
        <v>Testing</v>
      </c>
      <c r="C258" s="1983"/>
      <c r="D258" s="653">
        <v>1</v>
      </c>
      <c r="E258" s="836"/>
      <c r="F258" s="319"/>
      <c r="G258" s="1987"/>
      <c r="H258" s="1983"/>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2"/>
      <c r="BM258" s="2003"/>
      <c r="BN258" s="2004"/>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1" t="s">
        <v>962</v>
      </c>
      <c r="C260" s="1972"/>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3" t="s">
        <v>963</v>
      </c>
      <c r="C261" s="1974"/>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1" t="s">
        <v>964</v>
      </c>
      <c r="C262" s="1922"/>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3" t="s">
        <v>961</v>
      </c>
      <c r="C263" s="1924"/>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5" t="s">
        <v>960</v>
      </c>
      <c r="C264" s="1926"/>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5" t="s">
        <v>957</v>
      </c>
      <c r="C265" s="1916"/>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17" t="s">
        <v>958</v>
      </c>
      <c r="C266" s="1918"/>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19" t="s">
        <v>959</v>
      </c>
      <c r="C267" s="1920"/>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19" t="s">
        <v>1254</v>
      </c>
      <c r="C268" s="1920"/>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2" t="s">
        <v>21</v>
      </c>
      <c r="C270" s="1953"/>
      <c r="D270" s="776">
        <v>10</v>
      </c>
      <c r="E270" s="661">
        <v>25</v>
      </c>
      <c r="F270" s="319"/>
      <c r="G270" s="1952" t="s">
        <v>21</v>
      </c>
      <c r="H270" s="1953"/>
      <c r="I270" s="776">
        <v>10</v>
      </c>
      <c r="J270" s="646">
        <v>1</v>
      </c>
      <c r="K270" s="319"/>
      <c r="L270" s="1977" t="s">
        <v>2512</v>
      </c>
      <c r="M270" s="1978"/>
      <c r="N270" s="1979"/>
      <c r="O270" s="1536">
        <f>SUM($BH$6,$N271)</f>
        <v>5.4382483487450459</v>
      </c>
      <c r="P270" s="647">
        <v>60000</v>
      </c>
      <c r="Q270" s="623" t="s">
        <v>825</v>
      </c>
      <c r="R270" s="777">
        <f>(P270/64.55337)</f>
        <v>929.46348114745979</v>
      </c>
      <c r="S270" s="1536">
        <f>SUM($O270,$R271)</f>
        <v>5.4382483487450459</v>
      </c>
      <c r="T270" s="1832" t="str">
        <f>IF($BN$5="ON","70F                21c",IF($BN$5="OFF","70F                21c"))</f>
        <v>70F                21c</v>
      </c>
      <c r="U270" s="1833"/>
      <c r="V270" s="1834"/>
      <c r="W270" s="1536">
        <f>SUM($S270,$V271)</f>
        <v>83.752585866130119</v>
      </c>
      <c r="X270" s="1832" t="str">
        <f>IF($BN$5="ON","60F                16c",IF($BN$5="OFF","60F                16c"))</f>
        <v>60F                16c</v>
      </c>
      <c r="Y270" s="1833"/>
      <c r="Z270" s="1834"/>
      <c r="AA270" s="1536">
        <f>SUM($W270,$Z271)</f>
        <v>133.65443370113201</v>
      </c>
      <c r="AB270" s="1832" t="str">
        <f>IF($BN$5="ON","45%                30%",IF($BN$5="OFF","45%                30%"))</f>
        <v>45%                30%</v>
      </c>
      <c r="AC270" s="1833"/>
      <c r="AD270" s="1834"/>
      <c r="AE270" s="1536">
        <f>SUM($AA270,$AD271)</f>
        <v>216.64884374285617</v>
      </c>
      <c r="AF270" s="1860" t="s">
        <v>1360</v>
      </c>
      <c r="AG270" s="1833"/>
      <c r="AH270" s="1834"/>
      <c r="AI270" s="1536">
        <f>SUM($AE270,$AH271)</f>
        <v>216.64884374285617</v>
      </c>
      <c r="AJ270" s="1860" t="s">
        <v>19</v>
      </c>
      <c r="AK270" s="1833"/>
      <c r="AL270" s="1834"/>
      <c r="AM270" s="1536">
        <f>SUM($AI270,$AL271)</f>
        <v>216.64884374285617</v>
      </c>
      <c r="AN270" s="1860" t="s">
        <v>981</v>
      </c>
      <c r="AO270" s="1833"/>
      <c r="AP270" s="1834"/>
      <c r="AQ270" s="1536">
        <f>SUM($AM270,$AP271)</f>
        <v>216.64884374285617</v>
      </c>
      <c r="AR270" s="1832" t="str">
        <f>IF($BN$5="ON","66F                19c",IF($BN$5="OFF","66F                19c"))</f>
        <v>66F                19c</v>
      </c>
      <c r="AS270" s="1833"/>
      <c r="AT270" s="1834"/>
      <c r="AU270" s="1536">
        <f>SUM($AQ270,$AT271)</f>
        <v>216.64884374285617</v>
      </c>
      <c r="AV270" s="1832" t="str">
        <f>IF($BN$5="ON","450 PPM co2",IF($BN$5="OFF","450 PPM co2"))</f>
        <v>450 PPM co2</v>
      </c>
      <c r="AW270" s="1833"/>
      <c r="AX270" s="1834"/>
      <c r="AY270" s="1536">
        <f>SUM($AU270,$AX271,$AX272)</f>
        <v>381.3225250429698</v>
      </c>
      <c r="AZ270" s="745">
        <f>EJ$331</f>
        <v>0.6</v>
      </c>
      <c r="BA270" s="728">
        <f>(E270*AZ270)*(J270)</f>
        <v>15</v>
      </c>
      <c r="BB270" s="729">
        <f>IF($BI$6="ON",$BR285,IF($BI$6="OFF",$BS285))</f>
        <v>35.984147952443855</v>
      </c>
      <c r="BC270" s="894">
        <f>SUM($AY270,$BB270,$BB271,$BB272)</f>
        <v>417.30667299541363</v>
      </c>
      <c r="BD270" s="1840">
        <v>5.5</v>
      </c>
      <c r="BE270" s="1841"/>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0" t="s">
        <v>1873</v>
      </c>
      <c r="FP270" s="1891"/>
      <c r="FQ270" s="1891"/>
      <c r="FR270" s="1891"/>
      <c r="FS270" s="1891"/>
      <c r="FT270" s="1891"/>
      <c r="FU270" s="1891"/>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1" t="s">
        <v>22</v>
      </c>
      <c r="C271" s="1992"/>
      <c r="D271" s="1993">
        <f>SUM(D251,D250)</f>
        <v>44334</v>
      </c>
      <c r="E271" s="1994"/>
      <c r="F271" s="319"/>
      <c r="G271" s="1991" t="s">
        <v>22</v>
      </c>
      <c r="H271" s="1992"/>
      <c r="I271" s="1993">
        <f>SUM(I251,I250)</f>
        <v>44405</v>
      </c>
      <c r="J271" s="1994"/>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997" t="s">
        <v>1672</v>
      </c>
      <c r="M272" s="1998"/>
      <c r="N272" s="1998"/>
      <c r="O272" s="1998"/>
      <c r="P272" s="1998"/>
      <c r="Q272" s="1998"/>
      <c r="R272" s="1998"/>
      <c r="S272" s="1998"/>
      <c r="T272" s="1998"/>
      <c r="U272" s="1998"/>
      <c r="V272" s="1998"/>
      <c r="W272" s="1998"/>
      <c r="X272" s="1998"/>
      <c r="Y272" s="1998"/>
      <c r="Z272" s="1998"/>
      <c r="AA272" s="1998"/>
      <c r="AB272" s="1998"/>
      <c r="AC272" s="1998"/>
      <c r="AD272" s="1998"/>
      <c r="AE272" s="1998"/>
      <c r="AF272" s="1998"/>
      <c r="AG272" s="1998"/>
      <c r="AH272" s="1998"/>
      <c r="AI272" s="1998"/>
      <c r="AJ272" s="1998"/>
      <c r="AK272" s="1998"/>
      <c r="AL272" s="1998"/>
      <c r="AM272" s="1998"/>
      <c r="AN272" s="1998"/>
      <c r="AO272" s="1998"/>
      <c r="AP272" s="1998"/>
      <c r="AQ272" s="1998"/>
      <c r="AR272" s="1998"/>
      <c r="AS272" s="1998"/>
      <c r="AT272" s="1998"/>
      <c r="AU272" s="1999"/>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0" t="str">
        <f>$B$33</f>
        <v>Expert Light</v>
      </c>
      <c r="C273" s="1981"/>
      <c r="D273" s="652">
        <v>1</v>
      </c>
      <c r="E273" s="831"/>
      <c r="F273" s="753"/>
      <c r="G273" s="1982"/>
      <c r="H273" s="1983"/>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19" t="s">
        <v>1365</v>
      </c>
      <c r="BM273" s="2020"/>
      <c r="BN273" s="2021"/>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87" t="str">
        <f>$B$34</f>
        <v>Expert Medium</v>
      </c>
      <c r="C274" s="1983"/>
      <c r="D274" s="653">
        <v>1</v>
      </c>
      <c r="E274" s="836"/>
      <c r="F274" s="319"/>
      <c r="G274" s="1987"/>
      <c r="H274" s="1983"/>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2" t="s">
        <v>1375</v>
      </c>
      <c r="BM274" s="1838"/>
      <c r="BN274" s="2023"/>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2" t="str">
        <f>$B$35</f>
        <v>Expert Heavy</v>
      </c>
      <c r="C275" s="1983"/>
      <c r="D275" s="653">
        <v>1</v>
      </c>
      <c r="E275" s="841"/>
      <c r="F275" s="319"/>
      <c r="G275" s="1982"/>
      <c r="H275" s="1983"/>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2" t="s">
        <v>1366</v>
      </c>
      <c r="BM275" s="1838"/>
      <c r="BN275" s="2023"/>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87" t="str">
        <f>$B$36</f>
        <v>Full Light</v>
      </c>
      <c r="C276" s="1983"/>
      <c r="D276" s="653">
        <v>1</v>
      </c>
      <c r="E276" s="836"/>
      <c r="F276" s="319"/>
      <c r="G276" s="1987"/>
      <c r="H276" s="1983"/>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19" t="s">
        <v>1365</v>
      </c>
      <c r="BM276" s="2020"/>
      <c r="BN276" s="2021"/>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2" t="str">
        <f>$B$37</f>
        <v>Full Medium</v>
      </c>
      <c r="C277" s="1983"/>
      <c r="D277" s="653">
        <v>1</v>
      </c>
      <c r="E277" s="841"/>
      <c r="F277" s="319"/>
      <c r="G277" s="1982"/>
      <c r="H277" s="1983"/>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2" t="s">
        <v>1375</v>
      </c>
      <c r="BM277" s="1838"/>
      <c r="BN277" s="2023"/>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87" t="str">
        <f>$B$38</f>
        <v>Testing</v>
      </c>
      <c r="C278" s="1983"/>
      <c r="D278" s="653">
        <v>1</v>
      </c>
      <c r="E278" s="836"/>
      <c r="F278" s="319"/>
      <c r="G278" s="1987"/>
      <c r="H278" s="1983"/>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4"/>
      <c r="BM278" s="2025"/>
      <c r="BN278" s="2026"/>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1" t="s">
        <v>962</v>
      </c>
      <c r="C280" s="1972"/>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3" t="s">
        <v>963</v>
      </c>
      <c r="C281" s="1974"/>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1" t="s">
        <v>964</v>
      </c>
      <c r="C282" s="1922"/>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3" t="s">
        <v>961</v>
      </c>
      <c r="C283" s="1924"/>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5" t="s">
        <v>960</v>
      </c>
      <c r="C284" s="1926"/>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5" t="s">
        <v>957</v>
      </c>
      <c r="C285" s="1916"/>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17" t="s">
        <v>958</v>
      </c>
      <c r="C286" s="1918"/>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19" t="s">
        <v>959</v>
      </c>
      <c r="C287" s="1920"/>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19" t="s">
        <v>1254</v>
      </c>
      <c r="C288" s="1920"/>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2" t="s">
        <v>23</v>
      </c>
      <c r="C290" s="1953"/>
      <c r="D290" s="776">
        <v>4</v>
      </c>
      <c r="E290" s="661">
        <v>25</v>
      </c>
      <c r="F290" s="319"/>
      <c r="G290" s="1952" t="s">
        <v>23</v>
      </c>
      <c r="H290" s="1953"/>
      <c r="I290" s="776">
        <v>4</v>
      </c>
      <c r="J290" s="646"/>
      <c r="K290" s="319"/>
      <c r="L290" s="2027" t="s">
        <v>829</v>
      </c>
      <c r="M290" s="2028"/>
      <c r="N290" s="2029"/>
      <c r="O290" s="1541"/>
      <c r="P290" s="647">
        <v>60000</v>
      </c>
      <c r="Q290" s="623" t="s">
        <v>825</v>
      </c>
      <c r="R290" s="727">
        <f>(P290/64.55337)</f>
        <v>929.46348114745979</v>
      </c>
      <c r="S290" s="1541"/>
      <c r="T290" s="1832" t="str">
        <f>IF($BN$5="ON","64F                18c",IF($BN$5="OFF","64F                18c"))</f>
        <v>64F                18c</v>
      </c>
      <c r="U290" s="1833"/>
      <c r="V290" s="1834"/>
      <c r="W290" s="1541"/>
      <c r="X290" s="1832" t="str">
        <f>IF($BN$5="ON","60F                16c",IF($BN$5="OFF","60F                16c"))</f>
        <v>60F                16c</v>
      </c>
      <c r="Y290" s="1833"/>
      <c r="Z290" s="1834"/>
      <c r="AA290" s="1534"/>
      <c r="AB290" s="1832" t="str">
        <f>IF($BN$5="ON","40%                25%",IF($BN$5="OFF","40%                25%"))</f>
        <v>40%                25%</v>
      </c>
      <c r="AC290" s="1833"/>
      <c r="AD290" s="1834"/>
      <c r="AE290" s="1534"/>
      <c r="AF290" s="1857" t="s">
        <v>1360</v>
      </c>
      <c r="AG290" s="1858"/>
      <c r="AH290" s="1859"/>
      <c r="AI290" s="1541"/>
      <c r="AJ290" s="1857" t="s">
        <v>19</v>
      </c>
      <c r="AK290" s="1858"/>
      <c r="AL290" s="1859"/>
      <c r="AM290" s="1541"/>
      <c r="AN290" s="1860" t="s">
        <v>981</v>
      </c>
      <c r="AO290" s="1833"/>
      <c r="AP290" s="1834"/>
      <c r="AQ290" s="1541"/>
      <c r="AR290" s="1832" t="str">
        <f>IF($BN$5="ON","65F                18c",IF($BN$5="OFF","65F                18c"))</f>
        <v>65F                18c</v>
      </c>
      <c r="AS290" s="1833"/>
      <c r="AT290" s="1834"/>
      <c r="AU290" s="1541"/>
      <c r="AV290" s="1832" t="str">
        <f>IF($BN$5="ON","350 PPM co2",IF($BN$5="OFF","3450 PPM co2"))</f>
        <v>350 PPM co2</v>
      </c>
      <c r="AW290" s="1833"/>
      <c r="AX290" s="1834"/>
      <c r="AY290" s="1541"/>
      <c r="AZ290" s="1857"/>
      <c r="BA290" s="1858"/>
      <c r="BB290" s="1859"/>
      <c r="BC290" s="649"/>
      <c r="BD290" s="1840">
        <v>5.7</v>
      </c>
      <c r="BE290" s="1841"/>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1" t="s">
        <v>851</v>
      </c>
      <c r="C291" s="1992"/>
      <c r="D291" s="1993">
        <f>SUM(D271,D270)</f>
        <v>44344</v>
      </c>
      <c r="E291" s="1994"/>
      <c r="F291" s="319"/>
      <c r="G291" s="1991" t="s">
        <v>851</v>
      </c>
      <c r="H291" s="1992"/>
      <c r="I291" s="1993">
        <f>SUM(I271,I270)</f>
        <v>44415</v>
      </c>
      <c r="J291" s="1994"/>
      <c r="K291" s="753"/>
      <c r="L291" s="2045" t="s">
        <v>1822</v>
      </c>
      <c r="M291" s="2046"/>
      <c r="N291" s="2047"/>
      <c r="O291" s="1541"/>
      <c r="P291" s="2040" t="s">
        <v>985</v>
      </c>
      <c r="Q291" s="2041"/>
      <c r="R291" s="860">
        <f>SUM(Electricity!AL4*U291)</f>
        <v>239.52860239999998</v>
      </c>
      <c r="S291" s="1093"/>
      <c r="T291" s="708">
        <f>(D293/7)</f>
        <v>17.428571428571427</v>
      </c>
      <c r="U291" s="861">
        <f>SUM(C7,D30,D50,D70,D90,D110,D130,D150,D170,D190,D210,D230,D250,D270,D290)</f>
        <v>122</v>
      </c>
      <c r="V291" s="709">
        <f ca="1">D7/D6</f>
        <v>0.95081967213114749</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2">
        <f>SUM(D291,D290)</f>
        <v>44348</v>
      </c>
      <c r="AG291" s="2043"/>
      <c r="AH291" s="2043"/>
      <c r="AI291" s="2043"/>
      <c r="AJ291" s="2043"/>
      <c r="AK291" s="2043"/>
      <c r="AL291" s="2044"/>
      <c r="AM291" s="1093"/>
      <c r="AN291" s="1829">
        <f>SUM(D291,D290)</f>
        <v>44348</v>
      </c>
      <c r="AO291" s="1830"/>
      <c r="AP291" s="1831"/>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3" t="s">
        <v>1012</v>
      </c>
      <c r="BM291" s="1904"/>
      <c r="BN291" s="1904"/>
      <c r="BO291" s="1830"/>
      <c r="BP291" s="1831"/>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2051" t="s">
        <v>986</v>
      </c>
      <c r="Q292" s="2052"/>
      <c r="R292" s="865">
        <f>SUM(Electricity!AL4*U292)</f>
        <v>255.23539599999998</v>
      </c>
      <c r="S292" s="1552"/>
      <c r="T292" s="716">
        <f>(I293/7)</f>
        <v>18.571428571428573</v>
      </c>
      <c r="U292" s="866">
        <f>SUM(H7,I30,I50,I70,I90,I110,I130,I150,I170,I190,I210,I230,I250,I270,I290)</f>
        <v>130</v>
      </c>
      <c r="V292" s="717">
        <f ca="1">I7/I6</f>
        <v>0.40769230769230769</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2053">
        <f>SUM(I291,I290)</f>
        <v>44419</v>
      </c>
      <c r="AG292" s="2054"/>
      <c r="AH292" s="2054"/>
      <c r="AI292" s="2054"/>
      <c r="AJ292" s="2054"/>
      <c r="AK292" s="2054"/>
      <c r="AL292" s="2055"/>
      <c r="AM292" s="1552"/>
      <c r="AN292" s="1829">
        <f>SUM(I291,I290)</f>
        <v>44419</v>
      </c>
      <c r="AO292" s="1830"/>
      <c r="AP292" s="1831"/>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2048" t="s">
        <v>665</v>
      </c>
      <c r="M293" s="2049"/>
      <c r="N293" s="2049"/>
      <c r="O293" s="2049"/>
      <c r="P293" s="2049"/>
      <c r="Q293" s="2049"/>
      <c r="R293" s="2049"/>
      <c r="S293" s="2049"/>
      <c r="T293" s="2049"/>
      <c r="U293" s="2049"/>
      <c r="V293" s="2049"/>
      <c r="W293" s="2049"/>
      <c r="X293" s="2049"/>
      <c r="Y293" s="2049"/>
      <c r="Z293" s="2049"/>
      <c r="AA293" s="2049"/>
      <c r="AB293" s="2049"/>
      <c r="AC293" s="2049"/>
      <c r="AD293" s="2049"/>
      <c r="AE293" s="2049"/>
      <c r="AF293" s="2049"/>
      <c r="AG293" s="2049"/>
      <c r="AH293" s="2049"/>
      <c r="AI293" s="2049"/>
      <c r="AJ293" s="2049"/>
      <c r="AK293" s="2050"/>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0" t="s">
        <v>962</v>
      </c>
      <c r="C295" s="203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2" t="s">
        <v>963</v>
      </c>
      <c r="C296" s="203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4" t="s">
        <v>964</v>
      </c>
      <c r="C297" s="203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6" t="s">
        <v>961</v>
      </c>
      <c r="C298" s="203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38" t="s">
        <v>960</v>
      </c>
      <c r="C299" s="203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5" t="s">
        <v>957</v>
      </c>
      <c r="C300" s="2066"/>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67" t="s">
        <v>958</v>
      </c>
      <c r="C301" s="2068"/>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69" t="s">
        <v>959</v>
      </c>
      <c r="C302" s="2070"/>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69" t="s">
        <v>1254</v>
      </c>
      <c r="C303" s="2070"/>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1" t="s">
        <v>24</v>
      </c>
      <c r="C305" s="2072"/>
      <c r="D305" s="391">
        <f>SUM(L305,P305,T305,X305,AB305,AF305,AJ305,AN305,AR305,AV305,AZ305,BD305)</f>
        <v>229.1</v>
      </c>
      <c r="E305" s="392">
        <f>SUM(M305,Q305,U305,Y305,AC305,AG305,AK305,AO305,AS305,AW305,BA305,BE305)</f>
        <v>6061.5</v>
      </c>
      <c r="F305" s="299"/>
      <c r="G305" s="2071" t="s">
        <v>2419</v>
      </c>
      <c r="H305" s="2072"/>
      <c r="I305" s="2072"/>
      <c r="J305" s="2073"/>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6" t="str">
        <f>$B$33</f>
        <v>Expert Light</v>
      </c>
      <c r="C306" s="2057"/>
      <c r="D306" s="393">
        <f>SUM(L306,P306,T306,X306,AB306,AF306,AJ306,AN306,AR306,AV306,AZ306,BD306)</f>
        <v>170.8</v>
      </c>
      <c r="E306" s="222">
        <f>SUM(M306,Q306,U306,Y306,AC306,AG306,AK306,AN306,AS306,AW306,BA306,BE306)</f>
        <v>4635</v>
      </c>
      <c r="F306" s="137"/>
      <c r="G306" s="2056"/>
      <c r="H306" s="2057"/>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58" t="str">
        <f>$B$34</f>
        <v>Expert Medium</v>
      </c>
      <c r="C307" s="2059"/>
      <c r="D307" s="138">
        <f>SUM(L307,P307,T307,X307,AB307,AF307,AJ307,AN307,AR307,AV307,AZ307,BD307)</f>
        <v>191.19999999999996</v>
      </c>
      <c r="E307" s="223">
        <f>SUM(M307,Q307,U307,Y307,AC307,AG307,AK307,AN307,AS307,AW307,BA307,BE307)</f>
        <v>5204</v>
      </c>
      <c r="F307" s="224"/>
      <c r="G307" s="2058"/>
      <c r="H307" s="2059"/>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0" t="s">
        <v>1668</v>
      </c>
      <c r="C308" s="2061"/>
      <c r="D308" s="2062"/>
      <c r="E308" s="1009">
        <f>SUM(M308,Q308,U308,Y308,AC308,AG308,AK308,AO308,AS308,AW308,BA308)</f>
        <v>107.15357793151639</v>
      </c>
      <c r="F308" s="137"/>
      <c r="G308" s="2060"/>
      <c r="H308" s="2061"/>
      <c r="I308" s="2063"/>
      <c r="J308" s="2064"/>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18" t="s">
        <v>1676</v>
      </c>
      <c r="C310" s="1819"/>
      <c r="D310" s="1820">
        <v>44226</v>
      </c>
      <c r="E310" s="1821"/>
      <c r="F310" s="1561"/>
      <c r="G310" s="1818" t="s">
        <v>1677</v>
      </c>
      <c r="H310" s="1819"/>
      <c r="I310" s="1822">
        <v>44289</v>
      </c>
      <c r="J310" s="1823"/>
      <c r="L310" s="2075" t="s">
        <v>1824</v>
      </c>
      <c r="M310" s="1831"/>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897"/>
      <c r="BH310" s="1898"/>
      <c r="BI310" s="1562"/>
      <c r="BJ310" s="1562"/>
      <c r="BK310" s="1562"/>
      <c r="BL310" s="1562"/>
      <c r="BM310" s="1562"/>
      <c r="BN310" s="1562"/>
      <c r="BQ310" s="1479"/>
      <c r="BR310" s="1289" t="s">
        <v>1880</v>
      </c>
      <c r="BS310" s="1290"/>
      <c r="BT310" s="1291"/>
      <c r="BU310" s="1899" t="s">
        <v>1391</v>
      </c>
      <c r="BV310" s="1900"/>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1" t="s">
        <v>1390</v>
      </c>
      <c r="BV311" s="1902"/>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5" t="s">
        <v>2708</v>
      </c>
      <c r="CS311" s="1906"/>
      <c r="CT311" s="1906"/>
      <c r="CU311" s="1906"/>
      <c r="CV311" s="1906"/>
      <c r="CW311" s="1906"/>
      <c r="CX311" s="1906"/>
      <c r="CY311" s="1906"/>
      <c r="CZ311" s="1906"/>
      <c r="DA311" s="1906"/>
      <c r="DB311" s="1906"/>
      <c r="DC311" s="1906"/>
      <c r="DD311" s="1906"/>
      <c r="DE311" s="1838"/>
      <c r="DF311" s="1838"/>
      <c r="DG311" s="1838"/>
      <c r="DH311" s="1838"/>
      <c r="DI311" s="1838"/>
      <c r="DJ311" s="1838"/>
      <c r="DK311" s="1838"/>
      <c r="DL311" s="1838"/>
      <c r="DM311" s="1839"/>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4" t="str">
        <f ca="1">"Day "&amp;D7&amp;" of "&amp;D6</f>
        <v>Day 116 of 122</v>
      </c>
      <c r="C312" s="1825"/>
      <c r="D312" s="1826"/>
      <c r="E312" s="722">
        <f ca="1">D7/D6</f>
        <v>0.95081967213114749</v>
      </c>
      <c r="F312" s="1561"/>
      <c r="G312" s="1824" t="str">
        <f ca="1">"Day "&amp;I7&amp;" of "&amp;I6</f>
        <v>Day 53 of 130</v>
      </c>
      <c r="H312" s="1825"/>
      <c r="I312" s="1826"/>
      <c r="J312" s="722">
        <f ca="1">I7/I6</f>
        <v>0.40769230769230769</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4" t="s">
        <v>1863</v>
      </c>
      <c r="BX312" s="1885"/>
      <c r="BY312" s="1885"/>
      <c r="BZ312" s="1885"/>
      <c r="CA312" s="1885"/>
      <c r="CB312" s="1886"/>
      <c r="CC312" s="1887" t="s">
        <v>1864</v>
      </c>
      <c r="CD312" s="1888"/>
      <c r="CE312" s="1888"/>
      <c r="CF312" s="1888"/>
      <c r="CG312" s="1888"/>
      <c r="CH312" s="1888"/>
      <c r="CI312" s="1888"/>
      <c r="CJ312" s="1839"/>
      <c r="CK312" s="1880" t="s">
        <v>1865</v>
      </c>
      <c r="CL312" s="1881"/>
      <c r="CM312" s="1881"/>
      <c r="CN312" s="1838"/>
      <c r="CO312" s="1838"/>
      <c r="CP312" s="1838"/>
      <c r="CQ312" s="1839"/>
      <c r="CR312" s="1877" t="s">
        <v>1385</v>
      </c>
      <c r="CS312" s="1878"/>
      <c r="CT312" s="1878"/>
      <c r="CU312" s="1878"/>
      <c r="CV312" s="1878"/>
      <c r="CW312" s="1878"/>
      <c r="CX312" s="1878"/>
      <c r="CY312" s="1879"/>
      <c r="CZ312" s="1837" t="s">
        <v>1250</v>
      </c>
      <c r="DA312" s="1838"/>
      <c r="DB312" s="1838"/>
      <c r="DC312" s="1838"/>
      <c r="DD312" s="1838"/>
      <c r="DE312" s="1838"/>
      <c r="DF312" s="1839"/>
      <c r="DG312" s="1896" t="s">
        <v>1871</v>
      </c>
      <c r="DH312" s="1838"/>
      <c r="DI312" s="1838"/>
      <c r="DJ312" s="1838"/>
      <c r="DK312" s="1838"/>
      <c r="DL312" s="1838"/>
      <c r="DM312" s="1839"/>
      <c r="DO312" s="1188" t="s">
        <v>2711</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27" t="s">
        <v>1679</v>
      </c>
      <c r="C313" s="1828"/>
      <c r="D313" s="1820">
        <f>SUM(D291,D290)</f>
        <v>44348</v>
      </c>
      <c r="E313" s="1821"/>
      <c r="F313" s="1561"/>
      <c r="G313" s="1827" t="s">
        <v>1679</v>
      </c>
      <c r="H313" s="1828"/>
      <c r="I313" s="1822">
        <f>SUM(I291,I290)</f>
        <v>44419</v>
      </c>
      <c r="J313" s="1823"/>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18" t="s">
        <v>2519</v>
      </c>
      <c r="C315" s="1819"/>
      <c r="D315" s="1820">
        <v>44306</v>
      </c>
      <c r="E315" s="1821"/>
      <c r="F315" s="1612"/>
      <c r="G315" s="1954" t="s">
        <v>1675</v>
      </c>
      <c r="H315" s="1955"/>
      <c r="I315" s="2081">
        <v>44226</v>
      </c>
      <c r="J315" s="208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0" t="s">
        <v>1873</v>
      </c>
      <c r="FP315" s="1891"/>
      <c r="FQ315" s="1891"/>
      <c r="FR315" s="1891"/>
      <c r="FS315" s="1891"/>
      <c r="FT315" s="1891"/>
      <c r="FU315" s="1891"/>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2686</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2710</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2709</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79" t="s">
        <v>2520</v>
      </c>
      <c r="C317" s="2080"/>
      <c r="D317" s="1820">
        <v>44418</v>
      </c>
      <c r="E317" s="1821"/>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27" t="s">
        <v>1679</v>
      </c>
      <c r="C318" s="1828"/>
      <c r="D318" s="1820">
        <f>D317+70</f>
        <v>44488</v>
      </c>
      <c r="E318" s="1821"/>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2692</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6">
        <f>SUM(I322/1000)</f>
        <v>2.6420079260237703E-3</v>
      </c>
      <c r="K322" s="2077"/>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6">
        <f>SUM(I323/1000)</f>
        <v>3.1704095112285243E-3</v>
      </c>
      <c r="K323" s="2077"/>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6">
        <f>SUM(I324/1000)</f>
        <v>1.1529722589167732E-3</v>
      </c>
      <c r="K324" s="2077"/>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6">
        <f>SUM(I325/1000)</f>
        <v>8.6129458388374915E-4</v>
      </c>
      <c r="K325" s="2077"/>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6">
        <f t="shared" ref="J326:J348" si="3354">SUM(I326/1000)</f>
        <v>2.1931307793923317E-3</v>
      </c>
      <c r="K326" s="2077"/>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6">
        <f t="shared" si="3354"/>
        <v>2.1690885072655152E-3</v>
      </c>
      <c r="K327" s="2077"/>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6">
        <f t="shared" si="3354"/>
        <v>5.9709379128137206E-4</v>
      </c>
      <c r="K328" s="2077"/>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6">
        <v>1</v>
      </c>
      <c r="K329" s="2077"/>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6">
        <f t="shared" si="3354"/>
        <v>1.8863936591809718E-3</v>
      </c>
      <c r="K330" s="2077"/>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6">
        <f t="shared" si="3354"/>
        <v>1.0568031704095079E-3</v>
      </c>
      <c r="K331" s="2077"/>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6">
        <f t="shared" si="3354"/>
        <v>1.2349537648612908E-3</v>
      </c>
      <c r="K332" s="2077"/>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6">
        <f t="shared" si="3354"/>
        <v>1.2349537648612908E-3</v>
      </c>
      <c r="K333" s="2077"/>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6">
        <f t="shared" si="3354"/>
        <v>1.5931307793923333E-3</v>
      </c>
      <c r="K334" s="2077"/>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6">
        <f t="shared" si="3354"/>
        <v>8.7978863936591552E-3</v>
      </c>
      <c r="K335" s="2077"/>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6">
        <f t="shared" si="3354"/>
        <v>1.0568031704095079E-3</v>
      </c>
      <c r="K336" s="2077"/>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2687</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6">
        <f t="shared" si="3354"/>
        <v>2.3772787318361885E-3</v>
      </c>
      <c r="K337" s="2077"/>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2688</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6">
        <f t="shared" si="3354"/>
        <v>1.847820343461025E-3</v>
      </c>
      <c r="K338" s="2077"/>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2685</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6">
        <f t="shared" si="3354"/>
        <v>1.9117569352708002E-3</v>
      </c>
      <c r="K339" s="2077"/>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2691</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2690</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6">
        <f t="shared" si="3354"/>
        <v>2.0536327608982764E-3</v>
      </c>
      <c r="K340" s="2077"/>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2695</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6">
        <f t="shared" si="3354"/>
        <v>2.04623513870541E-3</v>
      </c>
      <c r="K341" s="2077"/>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6">
        <f t="shared" si="3354"/>
        <v>2.3664464993394911E-3</v>
      </c>
      <c r="K342" s="2077"/>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6">
        <f t="shared" si="3354"/>
        <v>1.9601056803170351E-3</v>
      </c>
      <c r="K343" s="2077"/>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6">
        <f t="shared" si="3354"/>
        <v>1.8076618229854635E-3</v>
      </c>
      <c r="K344" s="2077"/>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6">
        <f t="shared" si="3354"/>
        <v>7.6192866578599506E-4</v>
      </c>
      <c r="K345" s="2077"/>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6">
        <f t="shared" si="3354"/>
        <v>2.6420079260237703E-3</v>
      </c>
      <c r="K346" s="2077"/>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6">
        <f t="shared" si="3354"/>
        <v>2.6420079260237703E-3</v>
      </c>
      <c r="K347" s="2077"/>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6">
        <f t="shared" si="3354"/>
        <v>2.6420079260237703E-3</v>
      </c>
      <c r="K348" s="2077"/>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2689</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2707</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2697</v>
      </c>
      <c r="BB2" s="1528" t="s">
        <v>2704</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2697</v>
      </c>
      <c r="BB3" s="1528" t="s">
        <v>2704</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2697</v>
      </c>
      <c r="BB4" s="1528" t="s">
        <v>2704</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2697</v>
      </c>
      <c r="BB5" s="1528" t="s">
        <v>2704</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2697</v>
      </c>
      <c r="BB6" s="1528" t="s">
        <v>2704</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2697</v>
      </c>
      <c r="BB7" s="1528" t="s">
        <v>2704</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2697</v>
      </c>
      <c r="BB8" s="1528" t="s">
        <v>2704</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2697</v>
      </c>
      <c r="BB9" s="1528" t="s">
        <v>2704</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2697</v>
      </c>
      <c r="BB10" s="1528" t="s">
        <v>2704</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2697</v>
      </c>
      <c r="BB11" s="1528" t="s">
        <v>2704</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2697</v>
      </c>
      <c r="BB12" s="1528" t="s">
        <v>2704</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2697</v>
      </c>
      <c r="BB13" s="1528" t="s">
        <v>2704</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2697</v>
      </c>
      <c r="BB14" s="1528" t="s">
        <v>2704</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2697</v>
      </c>
      <c r="BB15" s="1528" t="s">
        <v>2704</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2697</v>
      </c>
      <c r="BB16" s="1528" t="s">
        <v>2704</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2700</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2702</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2703</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2703</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2703</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2703</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2703</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2703</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2703</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2703</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2703</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2703</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2703</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2701</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2706</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2705</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2705</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2705</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2705</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2705</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2705</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2705</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2705</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2705</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2705</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2705</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2705</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2705</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2705</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2705</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C7" sqref="C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2682</v>
      </c>
    </row>
    <row r="5" spans="1:2" customFormat="1" ht="15.75" customHeight="1" x14ac:dyDescent="0.35">
      <c r="A5" s="159"/>
      <c r="B5" s="538" t="s">
        <v>2683</v>
      </c>
    </row>
    <row r="6" spans="1:2" customFormat="1" ht="15.75" customHeight="1" x14ac:dyDescent="0.35">
      <c r="A6" s="159"/>
      <c r="B6" s="538" t="s">
        <v>2684</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E7" sqref="E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2713</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2718</v>
      </c>
    </row>
    <row r="14" spans="2:68" ht="22.5" customHeight="1" x14ac:dyDescent="0.25">
      <c r="F14" t="s">
        <v>2696</v>
      </c>
      <c r="L14">
        <v>43</v>
      </c>
      <c r="Q14" t="s">
        <v>266</v>
      </c>
      <c r="AH14" s="1816" t="s">
        <v>1241</v>
      </c>
    </row>
    <row r="15" spans="2:68" ht="22.5" customHeight="1" x14ac:dyDescent="0.25">
      <c r="J15">
        <v>1.5</v>
      </c>
      <c r="K15">
        <v>14</v>
      </c>
      <c r="Q15" t="s">
        <v>267</v>
      </c>
      <c r="AH15" s="1816" t="s">
        <v>2715</v>
      </c>
      <c r="BP15" t="s">
        <v>2719</v>
      </c>
    </row>
    <row r="16" spans="2:68" ht="22.5" customHeight="1" x14ac:dyDescent="0.25">
      <c r="C16">
        <v>29</v>
      </c>
      <c r="F16">
        <v>4</v>
      </c>
      <c r="Q16" t="s">
        <v>264</v>
      </c>
      <c r="AH16" s="1816" t="s">
        <v>2714</v>
      </c>
      <c r="BO16" t="s">
        <v>1238</v>
      </c>
    </row>
    <row r="17" spans="26:123" ht="23.25" customHeight="1" x14ac:dyDescent="0.25">
      <c r="AH17" s="1816" t="s">
        <v>2716</v>
      </c>
    </row>
    <row r="18" spans="26:123" ht="22.5" customHeight="1" x14ac:dyDescent="0.25">
      <c r="AH18" s="1816" t="s">
        <v>2717</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2712</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abSelected="1" topLeftCell="B32" workbookViewId="0">
      <selection activeCell="U51" sqref="U51"/>
    </sheetView>
  </sheetViews>
  <sheetFormatPr defaultRowHeight="15" x14ac:dyDescent="0.25"/>
  <sheetData>
    <row r="44" spans="15:23" x14ac:dyDescent="0.25">
      <c r="O44" t="s">
        <v>2732</v>
      </c>
      <c r="W44" t="s">
        <v>2729</v>
      </c>
    </row>
    <row r="45" spans="15:23" x14ac:dyDescent="0.25">
      <c r="O45" t="s">
        <v>2720</v>
      </c>
      <c r="W45" t="s">
        <v>2725</v>
      </c>
    </row>
    <row r="46" spans="15:23" x14ac:dyDescent="0.25">
      <c r="O46" t="s">
        <v>2721</v>
      </c>
      <c r="W46" t="s">
        <v>2728</v>
      </c>
    </row>
    <row r="47" spans="15:23" x14ac:dyDescent="0.25">
      <c r="O47" t="s">
        <v>2722</v>
      </c>
      <c r="W47" t="s">
        <v>2731</v>
      </c>
    </row>
    <row r="48" spans="15:23" x14ac:dyDescent="0.25">
      <c r="O48" t="s">
        <v>2723</v>
      </c>
      <c r="W48" t="s">
        <v>2727</v>
      </c>
    </row>
    <row r="49" spans="15:23" x14ac:dyDescent="0.25">
      <c r="O49" t="s">
        <v>2724</v>
      </c>
      <c r="W49" t="s">
        <v>2726</v>
      </c>
    </row>
    <row r="51" spans="15:23" x14ac:dyDescent="0.25">
      <c r="O51" t="s">
        <v>2733</v>
      </c>
    </row>
    <row r="52" spans="15:23" x14ac:dyDescent="0.25">
      <c r="O52" t="s">
        <v>2734</v>
      </c>
    </row>
    <row r="53" spans="15:23" x14ac:dyDescent="0.25">
      <c r="O53" t="s">
        <v>2736</v>
      </c>
    </row>
    <row r="54" spans="15:23" x14ac:dyDescent="0.25">
      <c r="O54" t="s">
        <v>2728</v>
      </c>
    </row>
    <row r="55" spans="15:23" x14ac:dyDescent="0.25">
      <c r="O55" t="s">
        <v>2735</v>
      </c>
    </row>
    <row r="56" spans="15:23" x14ac:dyDescent="0.25">
      <c r="O56" t="s">
        <v>2727</v>
      </c>
    </row>
    <row r="57" spans="15:23" x14ac:dyDescent="0.25">
      <c r="O57" t="s">
        <v>2726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92" t="s">
        <v>2624</v>
      </c>
      <c r="J3" s="2077"/>
      <c r="L3" s="2092" t="s">
        <v>254</v>
      </c>
      <c r="M3" s="2077"/>
      <c r="O3" s="2092" t="s">
        <v>253</v>
      </c>
      <c r="P3" s="2077"/>
      <c r="X3" s="2092" t="s">
        <v>2628</v>
      </c>
      <c r="Y3" s="2077"/>
      <c r="AA3" s="2093" t="s">
        <v>2625</v>
      </c>
      <c r="AB3" s="2094"/>
      <c r="AC3" s="2094"/>
      <c r="AG3" s="2090" t="s">
        <v>247</v>
      </c>
      <c r="AH3" s="2091"/>
      <c r="AI3" s="2091"/>
      <c r="AJ3" s="2091"/>
      <c r="AK3" s="2091"/>
      <c r="AM3" s="2090" t="s">
        <v>247</v>
      </c>
      <c r="AN3" s="2091"/>
      <c r="AO3" s="2091"/>
      <c r="AP3" s="2091"/>
      <c r="AQ3" s="2091"/>
      <c r="AS3"/>
      <c r="AT3"/>
    </row>
    <row r="4" spans="1:46" s="152" customFormat="1" ht="12" customHeight="1" outlineLevel="1" x14ac:dyDescent="0.25">
      <c r="A4" s="1728"/>
      <c r="B4" s="1710">
        <v>2</v>
      </c>
      <c r="C4" s="1703" t="s">
        <v>247</v>
      </c>
      <c r="D4" s="1718" t="s">
        <v>2620</v>
      </c>
      <c r="E4" s="1715" t="s">
        <v>2635</v>
      </c>
      <c r="F4" s="1723"/>
      <c r="H4" s="1712"/>
      <c r="I4" s="2088" t="s">
        <v>2597</v>
      </c>
      <c r="J4" s="2088"/>
      <c r="L4" s="2088" t="s">
        <v>2598</v>
      </c>
      <c r="M4" s="2088"/>
      <c r="O4" s="2088" t="s">
        <v>2599</v>
      </c>
      <c r="P4" s="2088"/>
      <c r="R4" s="2088" t="s">
        <v>2600</v>
      </c>
      <c r="S4" s="2088"/>
      <c r="U4" s="2088" t="s">
        <v>2601</v>
      </c>
      <c r="V4" s="2088"/>
      <c r="X4" s="2088" t="s">
        <v>2602</v>
      </c>
      <c r="Y4" s="2088"/>
      <c r="AA4" s="2088" t="s">
        <v>2603</v>
      </c>
      <c r="AB4" s="2088"/>
      <c r="AD4" s="2088" t="s">
        <v>2604</v>
      </c>
      <c r="AE4" s="2088"/>
      <c r="AG4" s="2088" t="s">
        <v>2605</v>
      </c>
      <c r="AH4" s="2088"/>
      <c r="AI4" s="1700">
        <v>15</v>
      </c>
      <c r="AJ4" s="2088" t="s">
        <v>2607</v>
      </c>
      <c r="AK4" s="2088"/>
      <c r="AM4" s="2088" t="s">
        <v>2606</v>
      </c>
      <c r="AN4" s="2088"/>
      <c r="AO4" s="1700">
        <v>15</v>
      </c>
      <c r="AP4" s="2088" t="s">
        <v>2608</v>
      </c>
      <c r="AQ4" s="2088"/>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88" t="s">
        <v>2596</v>
      </c>
      <c r="J6" s="2088"/>
      <c r="K6" s="1700">
        <v>40</v>
      </c>
      <c r="L6" s="2088" t="s">
        <v>2595</v>
      </c>
      <c r="M6" s="2088"/>
      <c r="O6" s="2088" t="s">
        <v>2618</v>
      </c>
      <c r="P6" s="2088"/>
      <c r="Q6" s="1700">
        <v>40</v>
      </c>
      <c r="R6" s="2088" t="s">
        <v>2617</v>
      </c>
      <c r="S6" s="2088"/>
      <c r="U6" s="2088" t="s">
        <v>2616</v>
      </c>
      <c r="V6" s="2088"/>
      <c r="W6" s="1700">
        <v>30</v>
      </c>
      <c r="X6" s="2088" t="s">
        <v>2615</v>
      </c>
      <c r="Y6" s="2088"/>
      <c r="AA6" s="2089" t="s">
        <v>2614</v>
      </c>
      <c r="AB6" s="2089"/>
      <c r="AD6" s="2089" t="s">
        <v>2613</v>
      </c>
      <c r="AE6" s="2089"/>
      <c r="AG6" s="2095" t="s">
        <v>2612</v>
      </c>
      <c r="AH6" s="2095"/>
      <c r="AJ6" s="2095" t="s">
        <v>2611</v>
      </c>
      <c r="AK6" s="2095"/>
      <c r="AM6" s="2088" t="s">
        <v>2610</v>
      </c>
      <c r="AN6" s="2088"/>
      <c r="AO6" s="1700">
        <v>15</v>
      </c>
      <c r="AP6" s="2088" t="s">
        <v>2609</v>
      </c>
      <c r="AQ6" s="2088"/>
      <c r="AR6" s="1713"/>
      <c r="AS6"/>
      <c r="AT6"/>
    </row>
    <row r="7" spans="1:46" s="152" customFormat="1" ht="12" customHeight="1" outlineLevel="1" x14ac:dyDescent="0.25">
      <c r="A7" s="1728"/>
      <c r="B7" s="1707">
        <v>5</v>
      </c>
      <c r="C7" s="1703" t="s">
        <v>247</v>
      </c>
      <c r="D7" s="1718" t="s">
        <v>2620</v>
      </c>
      <c r="E7" s="1715" t="s">
        <v>2635</v>
      </c>
      <c r="F7" s="1723"/>
      <c r="I7" s="2090" t="s">
        <v>257</v>
      </c>
      <c r="J7" s="2091"/>
      <c r="K7" s="2091"/>
      <c r="L7" s="2091"/>
      <c r="M7" s="2091"/>
      <c r="O7" s="2090" t="s">
        <v>256</v>
      </c>
      <c r="P7" s="2091"/>
      <c r="Q7" s="2091"/>
      <c r="R7" s="2091"/>
      <c r="S7" s="2091"/>
      <c r="U7" s="2090" t="s">
        <v>2623</v>
      </c>
      <c r="V7" s="2091"/>
      <c r="W7" s="2091"/>
      <c r="X7" s="2091"/>
      <c r="Y7" s="2091"/>
      <c r="AM7" s="2090" t="s">
        <v>247</v>
      </c>
      <c r="AN7" s="2091"/>
      <c r="AO7" s="2091"/>
      <c r="AP7" s="2091"/>
      <c r="AQ7" s="2091"/>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2698</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1" t="s">
        <v>1987</v>
      </c>
      <c r="C2" s="2132"/>
      <c r="D2" s="2132"/>
      <c r="E2" s="2132"/>
      <c r="F2" s="2132"/>
      <c r="G2" s="2133"/>
      <c r="H2" s="2131" t="s">
        <v>1988</v>
      </c>
      <c r="I2" s="2132"/>
      <c r="J2" s="2132"/>
      <c r="K2" s="2132"/>
      <c r="L2" s="2132"/>
      <c r="M2" s="2133"/>
      <c r="N2" s="2131" t="s">
        <v>1989</v>
      </c>
      <c r="O2" s="2132"/>
      <c r="P2" s="2132"/>
      <c r="Q2" s="2132"/>
      <c r="R2" s="2132"/>
      <c r="S2" s="2132"/>
      <c r="T2" s="2132"/>
      <c r="U2" s="2132"/>
      <c r="V2" s="2132"/>
      <c r="W2" s="2132"/>
      <c r="X2" s="2132"/>
      <c r="Y2" s="2132"/>
      <c r="Z2" s="2132"/>
      <c r="AA2" s="2132"/>
      <c r="AB2" s="2132"/>
      <c r="AC2" s="2133"/>
    </row>
    <row r="3" spans="2:53" ht="15" customHeight="1" x14ac:dyDescent="0.25">
      <c r="B3" s="2099" t="s">
        <v>1990</v>
      </c>
      <c r="C3" s="2100"/>
      <c r="D3" s="2122">
        <v>23</v>
      </c>
      <c r="E3" s="2122"/>
      <c r="F3" s="2134" t="s">
        <v>1991</v>
      </c>
      <c r="G3" s="2123"/>
      <c r="H3" s="2099" t="s">
        <v>1992</v>
      </c>
      <c r="I3" s="2100"/>
      <c r="J3" s="2124">
        <f>((610.7*10^((7.5*(D3))/(237.3+(D3))))/1000)*(D5/100)</f>
        <v>1.9100015553764977</v>
      </c>
      <c r="K3" s="2124"/>
      <c r="L3" s="2102" t="s">
        <v>1993</v>
      </c>
      <c r="M3" s="2102"/>
      <c r="N3" s="2135" t="s">
        <v>1994</v>
      </c>
      <c r="O3" s="2136"/>
      <c r="P3" s="2136" t="s">
        <v>1993</v>
      </c>
      <c r="Q3" s="2136"/>
      <c r="R3" s="2137" t="s">
        <v>1995</v>
      </c>
      <c r="S3" s="2137"/>
      <c r="T3" s="2137"/>
      <c r="U3" s="2137"/>
      <c r="V3" s="2137"/>
      <c r="W3" s="2137"/>
      <c r="X3" s="2138" t="s">
        <v>1996</v>
      </c>
      <c r="Y3" s="2138"/>
      <c r="Z3" s="2138"/>
      <c r="AA3" s="2138"/>
      <c r="AB3" s="2138"/>
      <c r="AC3" s="2139"/>
    </row>
    <row r="4" spans="2:53" ht="15" customHeight="1" x14ac:dyDescent="0.25">
      <c r="B4" s="2099" t="s">
        <v>1997</v>
      </c>
      <c r="C4" s="2100"/>
      <c r="D4" s="2122">
        <v>20</v>
      </c>
      <c r="E4" s="2122"/>
      <c r="F4" s="2123" t="s">
        <v>1991</v>
      </c>
      <c r="G4" s="2123"/>
      <c r="H4" s="2099" t="s">
        <v>1998</v>
      </c>
      <c r="I4" s="2100"/>
      <c r="J4" s="2124">
        <f>(610.7*10^((7.5*D4/(237.3+D4))))/1000</f>
        <v>2.3377872707169831</v>
      </c>
      <c r="K4" s="2124"/>
      <c r="L4" s="2102" t="s">
        <v>1993</v>
      </c>
      <c r="M4" s="2102"/>
      <c r="N4" s="2127" t="s">
        <v>1999</v>
      </c>
      <c r="O4" s="2128"/>
      <c r="P4" s="2128" t="s">
        <v>1993</v>
      </c>
      <c r="Q4" s="2128"/>
      <c r="R4" s="2129" t="s">
        <v>2000</v>
      </c>
      <c r="S4" s="2129"/>
      <c r="T4" s="2129"/>
      <c r="U4" s="2129"/>
      <c r="V4" s="2129"/>
      <c r="W4" s="2129"/>
      <c r="X4" s="2129"/>
      <c r="Y4" s="2129"/>
      <c r="Z4" s="2129"/>
      <c r="AA4" s="2129"/>
      <c r="AB4" s="2129"/>
      <c r="AC4" s="2130"/>
    </row>
    <row r="5" spans="2:53" ht="15" customHeight="1" x14ac:dyDescent="0.25">
      <c r="B5" s="2099" t="s">
        <v>2001</v>
      </c>
      <c r="C5" s="2100"/>
      <c r="D5" s="2122">
        <v>68</v>
      </c>
      <c r="E5" s="2122"/>
      <c r="F5" s="2123" t="s">
        <v>848</v>
      </c>
      <c r="G5" s="2123"/>
      <c r="H5" s="2125"/>
      <c r="I5" s="2126"/>
      <c r="J5" s="2126"/>
      <c r="K5" s="2126"/>
      <c r="L5" s="2102"/>
      <c r="M5" s="2102"/>
      <c r="N5" s="2118" t="s">
        <v>2002</v>
      </c>
      <c r="O5" s="2119"/>
      <c r="P5" s="2119" t="s">
        <v>1993</v>
      </c>
      <c r="Q5" s="2119"/>
      <c r="R5" s="2120" t="s">
        <v>2003</v>
      </c>
      <c r="S5" s="2120"/>
      <c r="T5" s="2120"/>
      <c r="U5" s="2120"/>
      <c r="V5" s="2120"/>
      <c r="W5" s="2120"/>
      <c r="X5" s="2120"/>
      <c r="Y5" s="2120"/>
      <c r="Z5" s="2120"/>
      <c r="AA5" s="2120"/>
      <c r="AB5" s="2120"/>
      <c r="AC5" s="2121"/>
    </row>
    <row r="6" spans="2:53" ht="15" customHeight="1" x14ac:dyDescent="0.25">
      <c r="B6" s="2096"/>
      <c r="C6" s="2097"/>
      <c r="D6" s="2097"/>
      <c r="E6" s="2097"/>
      <c r="F6" s="2097"/>
      <c r="G6" s="2098"/>
      <c r="H6" s="2099" t="s">
        <v>2004</v>
      </c>
      <c r="I6" s="2100"/>
      <c r="J6" s="2101">
        <f>J4-J3</f>
        <v>0.42778571534048537</v>
      </c>
      <c r="K6" s="2101"/>
      <c r="L6" s="2102" t="s">
        <v>1993</v>
      </c>
      <c r="M6" s="2102"/>
      <c r="N6" s="2103" t="s">
        <v>2005</v>
      </c>
      <c r="O6" s="2104"/>
      <c r="P6" s="2104" t="s">
        <v>1993</v>
      </c>
      <c r="Q6" s="2104"/>
      <c r="R6" s="2105" t="s">
        <v>2006</v>
      </c>
      <c r="S6" s="2105"/>
      <c r="T6" s="2105"/>
      <c r="U6" s="2105"/>
      <c r="V6" s="2105"/>
      <c r="W6" s="2105"/>
      <c r="X6" s="2105"/>
      <c r="Y6" s="2105"/>
      <c r="Z6" s="2105"/>
      <c r="AA6" s="2105"/>
      <c r="AB6" s="2105"/>
      <c r="AC6" s="2106"/>
    </row>
    <row r="7" spans="2:53" ht="15" customHeight="1" thickBot="1" x14ac:dyDescent="0.3">
      <c r="B7" s="2114"/>
      <c r="C7" s="2115"/>
      <c r="D7" s="2115"/>
      <c r="E7" s="2115"/>
      <c r="F7" s="2115"/>
      <c r="G7" s="2116"/>
      <c r="H7" s="2114"/>
      <c r="I7" s="2115"/>
      <c r="J7" s="2115"/>
      <c r="K7" s="2115"/>
      <c r="L7" s="2115"/>
      <c r="M7" s="2116"/>
      <c r="N7" s="2107" t="s">
        <v>2007</v>
      </c>
      <c r="O7" s="2108"/>
      <c r="P7" s="2108" t="s">
        <v>1993</v>
      </c>
      <c r="Q7" s="2108"/>
      <c r="R7" s="2109" t="s">
        <v>2008</v>
      </c>
      <c r="S7" s="2109"/>
      <c r="T7" s="2109"/>
      <c r="U7" s="2109"/>
      <c r="V7" s="2109"/>
      <c r="W7" s="2109"/>
      <c r="X7" s="2110" t="s">
        <v>2009</v>
      </c>
      <c r="Y7" s="2110"/>
      <c r="Z7" s="2110"/>
      <c r="AA7" s="2110"/>
      <c r="AB7" s="2110"/>
      <c r="AC7" s="2111"/>
    </row>
    <row r="8" spans="2:53" ht="15" customHeight="1" x14ac:dyDescent="0.25">
      <c r="B8" s="2117" t="s">
        <v>2010</v>
      </c>
      <c r="C8" s="2117"/>
      <c r="D8" s="2117"/>
      <c r="E8" s="2117"/>
      <c r="F8" s="2117"/>
      <c r="G8" s="2117"/>
      <c r="H8" s="2117"/>
      <c r="I8" s="2117"/>
      <c r="J8" s="2117"/>
      <c r="K8" s="2117"/>
      <c r="L8" s="2117"/>
      <c r="M8" s="2117"/>
      <c r="N8" s="2117"/>
      <c r="O8" s="2117"/>
      <c r="P8" s="2117"/>
      <c r="Q8" s="2117"/>
      <c r="R8" s="2117"/>
      <c r="S8" s="2117"/>
      <c r="T8" s="2117"/>
      <c r="U8" s="2117"/>
      <c r="V8" s="2117"/>
      <c r="W8" s="2117"/>
      <c r="X8" s="2117"/>
      <c r="Y8" s="2117"/>
      <c r="Z8" s="2117"/>
      <c r="AA8" s="2117"/>
      <c r="AB8" s="2117"/>
      <c r="AC8" s="2117"/>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2" t="s">
        <v>2011</v>
      </c>
      <c r="C10" s="2112"/>
      <c r="D10" s="2112"/>
      <c r="E10" s="4">
        <f>$D$3-$D$4</f>
        <v>3</v>
      </c>
      <c r="F10" s="2113" t="s">
        <v>2012</v>
      </c>
      <c r="G10" s="2113"/>
      <c r="H10" s="2113"/>
      <c r="I10" s="2113"/>
      <c r="J10" s="2113"/>
      <c r="K10" s="2113"/>
      <c r="L10" s="2113"/>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84" workbookViewId="0">
      <selection activeCell="B255" sqref="B25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2730</v>
      </c>
    </row>
    <row r="255" spans="2:2" customFormat="1" ht="15.75" customHeight="1" x14ac:dyDescent="0.25">
      <c r="B255" s="161" t="s">
        <v>2731</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2021-05-27T02:29:38Z</dcterms:modified>
</cp:coreProperties>
</file>