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:\Curated-LLM-Data\data\"/>
    </mc:Choice>
  </mc:AlternateContent>
  <xr:revisionPtr revIDLastSave="0" documentId="13_ncr:1_{787E8FAF-50A6-4F47-9FFF-3AB6622860C0}" xr6:coauthVersionLast="47" xr6:coauthVersionMax="47" xr10:uidLastSave="{00000000-0000-0000-0000-000000000000}"/>
  <bookViews>
    <workbookView xWindow="-120" yWindow="-16320" windowWidth="29040" windowHeight="15840" xr2:uid="{D8613D05-1F5C-4389-BC61-A2954BC10D05}"/>
  </bookViews>
  <sheets>
    <sheet name="Sheet1" sheetId="1" r:id="rId1"/>
  </sheets>
  <definedNames>
    <definedName name="_xlchart.v1.0" hidden="1">Sheet1!$B$11:$B$22</definedName>
    <definedName name="_xlchart.v1.1" hidden="1">Sheet1!$C$11:$C$22</definedName>
    <definedName name="_xlchart.v1.2" hidden="1">Sheet1!$E$11:$E$22</definedName>
    <definedName name="_xlchart.v1.3" hidden="1">Sheet1!$B$11:$B$22</definedName>
    <definedName name="_xlchart.v1.4" hidden="1">Sheet1!$C$11:$C$22</definedName>
    <definedName name="_xlchart.v1.5" hidden="1">Sheet1!$E$11:$E$22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4" i="1" l="1"/>
  <c r="G18" i="1" s="1"/>
  <c r="J18" i="1" s="1"/>
  <c r="L18" i="1" s="1"/>
  <c r="C24" i="1"/>
  <c r="D18" i="1" s="1"/>
  <c r="G11" i="1" l="1"/>
  <c r="J11" i="1" s="1"/>
  <c r="L11" i="1" s="1"/>
  <c r="G21" i="1"/>
  <c r="J21" i="1" s="1"/>
  <c r="L21" i="1" s="1"/>
  <c r="G16" i="1"/>
  <c r="J16" i="1" s="1"/>
  <c r="L16" i="1" s="1"/>
  <c r="G20" i="1"/>
  <c r="J20" i="1" s="1"/>
  <c r="L20" i="1" s="1"/>
  <c r="G15" i="1"/>
  <c r="J15" i="1" s="1"/>
  <c r="L15" i="1" s="1"/>
  <c r="G13" i="1"/>
  <c r="J13" i="1" s="1"/>
  <c r="L13" i="1" s="1"/>
  <c r="G14" i="1"/>
  <c r="J14" i="1" s="1"/>
  <c r="L14" i="1" s="1"/>
  <c r="G12" i="1"/>
  <c r="J12" i="1" s="1"/>
  <c r="L12" i="1" s="1"/>
  <c r="G19" i="1"/>
  <c r="J19" i="1" s="1"/>
  <c r="L19" i="1" s="1"/>
  <c r="G17" i="1"/>
  <c r="J17" i="1" s="1"/>
  <c r="L17" i="1" s="1"/>
  <c r="D14" i="1"/>
  <c r="E14" i="1" s="1"/>
  <c r="D12" i="1"/>
  <c r="D15" i="1"/>
  <c r="D13" i="1"/>
  <c r="D19" i="1"/>
  <c r="D22" i="1"/>
  <c r="D21" i="1"/>
  <c r="D17" i="1"/>
  <c r="D16" i="1"/>
  <c r="D11" i="1"/>
  <c r="D20" i="1"/>
  <c r="L24" i="1" l="1"/>
  <c r="G24" i="1"/>
  <c r="J24" i="1"/>
  <c r="E15" i="1"/>
  <c r="E16" i="1" s="1"/>
  <c r="K18" i="1" l="1"/>
  <c r="K12" i="1"/>
  <c r="K19" i="1"/>
  <c r="K16" i="1"/>
  <c r="N16" i="1" s="1"/>
  <c r="K14" i="1"/>
  <c r="K13" i="1"/>
  <c r="K21" i="1"/>
  <c r="N21" i="1" s="1"/>
  <c r="K15" i="1"/>
  <c r="K20" i="1"/>
  <c r="K17" i="1"/>
  <c r="K11" i="1"/>
  <c r="M13" i="1"/>
  <c r="M20" i="1"/>
  <c r="M12" i="1"/>
  <c r="M18" i="1"/>
  <c r="M14" i="1"/>
  <c r="M15" i="1"/>
  <c r="M16" i="1"/>
  <c r="M21" i="1"/>
  <c r="M19" i="1"/>
  <c r="M11" i="1"/>
  <c r="M17" i="1"/>
  <c r="N15" i="1" l="1"/>
  <c r="N13" i="1"/>
  <c r="N12" i="1"/>
  <c r="N14" i="1"/>
  <c r="N11" i="1"/>
  <c r="N19" i="1"/>
  <c r="N17" i="1"/>
  <c r="N20" i="1"/>
  <c r="N18" i="1"/>
  <c r="E17" i="1"/>
  <c r="E11" i="1"/>
  <c r="E18" i="1"/>
  <c r="E19" i="1"/>
  <c r="E12" i="1"/>
  <c r="E13" i="1"/>
  <c r="E20" i="1"/>
  <c r="E21" i="1"/>
  <c r="E22" i="1"/>
</calcChain>
</file>

<file path=xl/sharedStrings.xml><?xml version="1.0" encoding="utf-8"?>
<sst xmlns="http://schemas.openxmlformats.org/spreadsheetml/2006/main" count="52" uniqueCount="30">
  <si>
    <t>dolly15k</t>
  </si>
  <si>
    <t>squad_v2</t>
  </si>
  <si>
    <t>squad</t>
  </si>
  <si>
    <t>sciq</t>
  </si>
  <si>
    <t>alpaca</t>
  </si>
  <si>
    <t>wiki_qa</t>
  </si>
  <si>
    <t>cosmos_qa</t>
  </si>
  <si>
    <t>supernatural</t>
  </si>
  <si>
    <t>oa_conversation</t>
  </si>
  <si>
    <t>subjqa</t>
  </si>
  <si>
    <t>quotes</t>
  </si>
  <si>
    <t>Dataset</t>
  </si>
  <si>
    <t>Size</t>
  </si>
  <si>
    <t>Percent</t>
  </si>
  <si>
    <t>CumPct</t>
  </si>
  <si>
    <t>Ratio</t>
  </si>
  <si>
    <t>Pretrain</t>
  </si>
  <si>
    <t>Finetune</t>
  </si>
  <si>
    <t>T</t>
  </si>
  <si>
    <t>F</t>
  </si>
  <si>
    <t>Avg</t>
  </si>
  <si>
    <t>Sum</t>
  </si>
  <si>
    <t>n</t>
  </si>
  <si>
    <t>open_ai_summarize_tldr</t>
  </si>
  <si>
    <t>Weighted Sample</t>
  </si>
  <si>
    <t>Deviation</t>
  </si>
  <si>
    <t>MinSample</t>
  </si>
  <si>
    <t>Proportion</t>
  </si>
  <si>
    <t>Proportion2</t>
  </si>
  <si>
    <t>Ratio_new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</si>
</sst>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220969537898675"/>
          <c:y val="2.1145372493404664E-4"/>
          <c:w val="0.44780293088363954"/>
          <c:h val="0.83326846039118385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Sheet1!$B$11:$B$22</c:f>
              <c:strCache>
                <c:ptCount val="12"/>
                <c:pt idx="0">
                  <c:v>alpaca</c:v>
                </c:pt>
                <c:pt idx="1">
                  <c:v>oa_conversation</c:v>
                </c:pt>
                <c:pt idx="2">
                  <c:v>dolly15k</c:v>
                </c:pt>
                <c:pt idx="3">
                  <c:v>supernatural</c:v>
                </c:pt>
                <c:pt idx="4">
                  <c:v>squad_v2</c:v>
                </c:pt>
                <c:pt idx="5">
                  <c:v>open_ai_summarize_tldr</c:v>
                </c:pt>
                <c:pt idx="6">
                  <c:v>quotes</c:v>
                </c:pt>
                <c:pt idx="7">
                  <c:v>cosmos_qa</c:v>
                </c:pt>
                <c:pt idx="8">
                  <c:v>wiki_qa</c:v>
                </c:pt>
                <c:pt idx="9">
                  <c:v>sciq</c:v>
                </c:pt>
                <c:pt idx="10">
                  <c:v>subjqa</c:v>
                </c:pt>
                <c:pt idx="11">
                  <c:v>squad</c:v>
                </c:pt>
              </c:strCache>
            </c:strRef>
          </c:cat>
          <c:val>
            <c:numRef>
              <c:f>Sheet1!$C$11:$C$22</c:f>
              <c:numCache>
                <c:formatCode>General</c:formatCode>
                <c:ptCount val="12"/>
                <c:pt idx="0">
                  <c:v>52002</c:v>
                </c:pt>
                <c:pt idx="1">
                  <c:v>21151</c:v>
                </c:pt>
                <c:pt idx="2">
                  <c:v>15014</c:v>
                </c:pt>
                <c:pt idx="3">
                  <c:v>1990915</c:v>
                </c:pt>
                <c:pt idx="4">
                  <c:v>142192</c:v>
                </c:pt>
                <c:pt idx="5">
                  <c:v>129722</c:v>
                </c:pt>
                <c:pt idx="6">
                  <c:v>91623</c:v>
                </c:pt>
                <c:pt idx="7">
                  <c:v>35210</c:v>
                </c:pt>
                <c:pt idx="8">
                  <c:v>29258</c:v>
                </c:pt>
                <c:pt idx="9">
                  <c:v>13679</c:v>
                </c:pt>
                <c:pt idx="10">
                  <c:v>1915</c:v>
                </c:pt>
                <c:pt idx="11">
                  <c:v>98169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2D-46A6-9A11-E225E13A93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Sheet1!$L$10</c:f>
              <c:strCache>
                <c:ptCount val="1"/>
                <c:pt idx="0">
                  <c:v>MinSample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Sheet1!$B$11:$B$22</c:f>
              <c:strCache>
                <c:ptCount val="12"/>
                <c:pt idx="0">
                  <c:v>alpaca</c:v>
                </c:pt>
                <c:pt idx="1">
                  <c:v>oa_conversation</c:v>
                </c:pt>
                <c:pt idx="2">
                  <c:v>dolly15k</c:v>
                </c:pt>
                <c:pt idx="3">
                  <c:v>supernatural</c:v>
                </c:pt>
                <c:pt idx="4">
                  <c:v>squad_v2</c:v>
                </c:pt>
                <c:pt idx="5">
                  <c:v>open_ai_summarize_tldr</c:v>
                </c:pt>
                <c:pt idx="6">
                  <c:v>quotes</c:v>
                </c:pt>
                <c:pt idx="7">
                  <c:v>cosmos_qa</c:v>
                </c:pt>
                <c:pt idx="8">
                  <c:v>wiki_qa</c:v>
                </c:pt>
                <c:pt idx="9">
                  <c:v>sciq</c:v>
                </c:pt>
                <c:pt idx="10">
                  <c:v>subjqa</c:v>
                </c:pt>
                <c:pt idx="11">
                  <c:v>squad</c:v>
                </c:pt>
              </c:strCache>
            </c:strRef>
          </c:cat>
          <c:val>
            <c:numRef>
              <c:f>Sheet1!$L$11:$L$22</c:f>
              <c:numCache>
                <c:formatCode>General</c:formatCode>
                <c:ptCount val="12"/>
                <c:pt idx="0">
                  <c:v>4098</c:v>
                </c:pt>
                <c:pt idx="1">
                  <c:v>4098</c:v>
                </c:pt>
                <c:pt idx="2">
                  <c:v>4098</c:v>
                </c:pt>
                <c:pt idx="3">
                  <c:v>2558</c:v>
                </c:pt>
                <c:pt idx="4">
                  <c:v>2558</c:v>
                </c:pt>
                <c:pt idx="5">
                  <c:v>2558</c:v>
                </c:pt>
                <c:pt idx="6">
                  <c:v>2063</c:v>
                </c:pt>
                <c:pt idx="7">
                  <c:v>2063</c:v>
                </c:pt>
                <c:pt idx="8">
                  <c:v>2063</c:v>
                </c:pt>
                <c:pt idx="9">
                  <c:v>2063</c:v>
                </c:pt>
                <c:pt idx="10">
                  <c:v>1915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63-46DE-8409-2B40EA051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val">
        <cx:f>_xlchart.v1.4</cx:f>
      </cx:numDim>
    </cx:data>
    <cx:data id="1">
      <cx:strDim type="cat">
        <cx:f>_xlchart.v1.3</cx:f>
      </cx:strDim>
      <cx:numDim type="val">
        <cx:f>_xlchart.v1.5</cx:f>
      </cx:numDim>
    </cx:data>
  </cx:chartData>
  <cx:chart>
    <cx:title pos="t" align="ctr" overlay="0"/>
    <cx:plotArea>
      <cx:plotAreaRegion>
        <cx:series layoutId="clusteredColumn" uniqueId="{CCB67D95-707F-4832-86F3-69540272D615}" formatIdx="0">
          <cx:dataId val="0"/>
          <cx:layoutPr>
            <cx:aggregation/>
          </cx:layoutPr>
          <cx:axisId val="1"/>
        </cx:series>
        <cx:series layoutId="paretoLine" ownerIdx="0" uniqueId="{662E7E49-6F4E-4D1C-A5A5-A46A689C02FF}" formatIdx="1">
          <cx:axisId val="2"/>
        </cx:series>
        <cx:series layoutId="clusteredColumn" hidden="1" uniqueId="{D56B7EC7-D21C-4CFD-A346-296F146468C1}" formatIdx="2">
          <cx:dataId val="1"/>
          <cx:layoutPr>
            <cx:aggregation/>
          </cx:layoutPr>
          <cx:axisId val="1"/>
        </cx:series>
        <cx:series layoutId="paretoLine" ownerIdx="2" uniqueId="{C0EBF47C-A781-4F95-BDAB-35CA5E617AFC}" formatIdx="3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266700</xdr:colOff>
      <xdr:row>1</xdr:row>
      <xdr:rowOff>161925</xdr:rowOff>
    </xdr:from>
    <xdr:to>
      <xdr:col>29</xdr:col>
      <xdr:colOff>0</xdr:colOff>
      <xdr:row>14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9B0380-36C7-2BBF-4DCA-40C2B1E27C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314325</xdr:colOff>
      <xdr:row>22</xdr:row>
      <xdr:rowOff>76200</xdr:rowOff>
    </xdr:from>
    <xdr:to>
      <xdr:col>22</xdr:col>
      <xdr:colOff>9525</xdr:colOff>
      <xdr:row>36</xdr:row>
      <xdr:rowOff>152400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8CBB11BD-D518-0907-9345-B85F219200F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848725" y="42672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15</xdr:col>
      <xdr:colOff>219075</xdr:colOff>
      <xdr:row>1</xdr:row>
      <xdr:rowOff>147637</xdr:rowOff>
    </xdr:from>
    <xdr:to>
      <xdr:col>22</xdr:col>
      <xdr:colOff>523875</xdr:colOff>
      <xdr:row>16</xdr:row>
      <xdr:rowOff>33337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CCC33B9-2E3B-13C3-A329-E2A2E62F91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AD9D8-0EA3-4F7C-9E3E-EAF36804BFA3}">
  <dimension ref="B5:N24"/>
  <sheetViews>
    <sheetView tabSelected="1" workbookViewId="0">
      <selection activeCell="L10" activeCellId="1" sqref="B10:B22 L10:L22"/>
    </sheetView>
  </sheetViews>
  <sheetFormatPr defaultRowHeight="15" x14ac:dyDescent="0.25"/>
  <sheetData>
    <row r="5" spans="2:14" x14ac:dyDescent="0.25">
      <c r="D5" t="s">
        <v>22</v>
      </c>
      <c r="E5">
        <v>2750</v>
      </c>
    </row>
    <row r="10" spans="2:14" x14ac:dyDescent="0.25">
      <c r="B10" t="s">
        <v>11</v>
      </c>
      <c r="C10" t="s">
        <v>12</v>
      </c>
      <c r="D10" t="s">
        <v>13</v>
      </c>
      <c r="E10" t="s">
        <v>14</v>
      </c>
      <c r="F10" t="s">
        <v>15</v>
      </c>
      <c r="G10" t="s">
        <v>29</v>
      </c>
      <c r="H10" t="s">
        <v>16</v>
      </c>
      <c r="I10" t="s">
        <v>17</v>
      </c>
      <c r="J10" t="s">
        <v>24</v>
      </c>
      <c r="K10" t="s">
        <v>27</v>
      </c>
      <c r="L10" t="s">
        <v>26</v>
      </c>
      <c r="M10" t="s">
        <v>28</v>
      </c>
      <c r="N10" t="s">
        <v>25</v>
      </c>
    </row>
    <row r="11" spans="2:14" x14ac:dyDescent="0.25">
      <c r="B11" t="s">
        <v>4</v>
      </c>
      <c r="C11">
        <v>52002</v>
      </c>
      <c r="D11">
        <f>C11/$C$24</f>
        <v>1.9841654425091098E-2</v>
      </c>
      <c r="E11" t="e">
        <f>E10+D11</f>
        <v>#VALUE!</v>
      </c>
      <c r="F11">
        <v>2</v>
      </c>
      <c r="G11">
        <f>ROUND(F11/$F$24,2)</f>
        <v>1.49</v>
      </c>
      <c r="H11" t="s">
        <v>19</v>
      </c>
      <c r="I11" t="s">
        <v>18</v>
      </c>
      <c r="J11">
        <f>ROUND(G11*$E$5,0)</f>
        <v>4098</v>
      </c>
      <c r="K11">
        <f>J11/$J$24</f>
        <v>0.13532344879965658</v>
      </c>
      <c r="L11">
        <f>MIN(J11,C11)</f>
        <v>4098</v>
      </c>
      <c r="M11">
        <f>L11/$L$24</f>
        <v>0.13598805375808859</v>
      </c>
      <c r="N11">
        <f>K11-M11</f>
        <v>-6.646049584320135E-4</v>
      </c>
    </row>
    <row r="12" spans="2:14" x14ac:dyDescent="0.25">
      <c r="B12" t="s">
        <v>8</v>
      </c>
      <c r="C12">
        <v>21151</v>
      </c>
      <c r="D12">
        <f>C12/$C$24</f>
        <v>8.0702825419234226E-3</v>
      </c>
      <c r="E12" t="e">
        <f>E11+D12</f>
        <v>#VALUE!</v>
      </c>
      <c r="F12">
        <v>2</v>
      </c>
      <c r="G12">
        <f>ROUND(F12/$F$24,2)</f>
        <v>1.49</v>
      </c>
      <c r="H12" t="s">
        <v>19</v>
      </c>
      <c r="I12" t="s">
        <v>18</v>
      </c>
      <c r="J12">
        <f>ROUND(G12*$E$5,0)</f>
        <v>4098</v>
      </c>
      <c r="K12">
        <f>J12/$J$24</f>
        <v>0.13532344879965658</v>
      </c>
      <c r="L12">
        <f>MIN(J12,C12)</f>
        <v>4098</v>
      </c>
      <c r="M12">
        <f>L12/$L$24</f>
        <v>0.13598805375808859</v>
      </c>
      <c r="N12">
        <f>K12-M12</f>
        <v>-6.646049584320135E-4</v>
      </c>
    </row>
    <row r="13" spans="2:14" x14ac:dyDescent="0.25">
      <c r="B13" t="s">
        <v>0</v>
      </c>
      <c r="C13">
        <v>15014</v>
      </c>
      <c r="D13">
        <f>C13/$C$24</f>
        <v>5.7286758112825992E-3</v>
      </c>
      <c r="E13" t="e">
        <f>E12+D13</f>
        <v>#VALUE!</v>
      </c>
      <c r="F13">
        <v>2</v>
      </c>
      <c r="G13">
        <f>ROUND(F13/$F$24,2)</f>
        <v>1.49</v>
      </c>
      <c r="H13" t="s">
        <v>18</v>
      </c>
      <c r="I13" t="s">
        <v>18</v>
      </c>
      <c r="J13">
        <f>ROUND(G13*$E$5,0)</f>
        <v>4098</v>
      </c>
      <c r="K13">
        <f>J13/$J$24</f>
        <v>0.13532344879965658</v>
      </c>
      <c r="L13">
        <f>MIN(J13,C13)</f>
        <v>4098</v>
      </c>
      <c r="M13">
        <f>L13/$L$24</f>
        <v>0.13598805375808859</v>
      </c>
      <c r="N13">
        <f>K13-M13</f>
        <v>-6.646049584320135E-4</v>
      </c>
    </row>
    <row r="14" spans="2:14" x14ac:dyDescent="0.25">
      <c r="B14" t="s">
        <v>7</v>
      </c>
      <c r="C14">
        <v>1990915</v>
      </c>
      <c r="D14">
        <f>C14/$C$24</f>
        <v>0.75964477173436096</v>
      </c>
      <c r="E14">
        <f>D14</f>
        <v>0.75964477173436096</v>
      </c>
      <c r="F14">
        <v>1.25</v>
      </c>
      <c r="G14">
        <f>ROUND(F14/$F$24,2)</f>
        <v>0.93</v>
      </c>
      <c r="H14" t="s">
        <v>19</v>
      </c>
      <c r="I14" t="s">
        <v>18</v>
      </c>
      <c r="J14">
        <f>ROUND(G14*$E$5,0)</f>
        <v>2558</v>
      </c>
      <c r="K14">
        <f>J14/$J$24</f>
        <v>8.446983456064458E-2</v>
      </c>
      <c r="L14">
        <f>MIN(J14,C14)</f>
        <v>2558</v>
      </c>
      <c r="M14">
        <f>L14/$L$24</f>
        <v>8.4884685581549699E-2</v>
      </c>
      <c r="N14">
        <f>K14-M14</f>
        <v>-4.1485102090511872E-4</v>
      </c>
    </row>
    <row r="15" spans="2:14" x14ac:dyDescent="0.25">
      <c r="B15" t="s">
        <v>1</v>
      </c>
      <c r="C15">
        <v>142192</v>
      </c>
      <c r="D15">
        <f>C15/$C$24</f>
        <v>5.4254154186618844E-2</v>
      </c>
      <c r="E15">
        <f>E14+D15</f>
        <v>0.81389892592097979</v>
      </c>
      <c r="F15">
        <v>1.25</v>
      </c>
      <c r="G15">
        <f>ROUND(F15/$F$24,2)</f>
        <v>0.93</v>
      </c>
      <c r="H15" t="s">
        <v>18</v>
      </c>
      <c r="I15" t="s">
        <v>18</v>
      </c>
      <c r="J15">
        <f>ROUND(G15*$E$5,0)</f>
        <v>2558</v>
      </c>
      <c r="K15">
        <f>J15/$J$24</f>
        <v>8.446983456064458E-2</v>
      </c>
      <c r="L15">
        <f>MIN(J15,C15)</f>
        <v>2558</v>
      </c>
      <c r="M15">
        <f>L15/$L$24</f>
        <v>8.4884685581549699E-2</v>
      </c>
      <c r="N15">
        <f>K15-M15</f>
        <v>-4.1485102090511872E-4</v>
      </c>
    </row>
    <row r="16" spans="2:14" x14ac:dyDescent="0.25">
      <c r="B16" t="s">
        <v>23</v>
      </c>
      <c r="C16">
        <v>129722</v>
      </c>
      <c r="D16">
        <f>C16/$C$24</f>
        <v>4.9496155827307937E-2</v>
      </c>
      <c r="E16">
        <f>E15+D16</f>
        <v>0.86339508174828772</v>
      </c>
      <c r="F16">
        <v>1.25</v>
      </c>
      <c r="G16">
        <f>ROUND(F16/$F$24,2)</f>
        <v>0.93</v>
      </c>
      <c r="H16" t="s">
        <v>19</v>
      </c>
      <c r="I16" t="s">
        <v>18</v>
      </c>
      <c r="J16">
        <f>ROUND(G16*$E$5,0)</f>
        <v>2558</v>
      </c>
      <c r="K16">
        <f>J16/$J$24</f>
        <v>8.446983456064458E-2</v>
      </c>
      <c r="L16">
        <f>MIN(J16,C16)</f>
        <v>2558</v>
      </c>
      <c r="M16">
        <f>L16/$L$24</f>
        <v>8.4884685581549699E-2</v>
      </c>
      <c r="N16">
        <f>K16-M16</f>
        <v>-4.1485102090511872E-4</v>
      </c>
    </row>
    <row r="17" spans="2:14" x14ac:dyDescent="0.25">
      <c r="B17" t="s">
        <v>10</v>
      </c>
      <c r="C17">
        <v>91623</v>
      </c>
      <c r="D17">
        <f>C17/$C$24</f>
        <v>3.4959268939466201E-2</v>
      </c>
      <c r="E17">
        <f>E16+D17</f>
        <v>0.89835435068775393</v>
      </c>
      <c r="F17">
        <v>1</v>
      </c>
      <c r="G17">
        <f>ROUND(F17/$F$24,2)</f>
        <v>0.75</v>
      </c>
      <c r="H17" t="s">
        <v>18</v>
      </c>
      <c r="I17" t="s">
        <v>19</v>
      </c>
      <c r="J17">
        <f>ROUND(G17*$E$5,0)</f>
        <v>2063</v>
      </c>
      <c r="K17">
        <f>J17/$J$24</f>
        <v>6.8124029983819306E-2</v>
      </c>
      <c r="L17">
        <f>MIN(J17,C17)</f>
        <v>2063</v>
      </c>
      <c r="M17">
        <f>L17/$L$24</f>
        <v>6.8458602953376468E-2</v>
      </c>
      <c r="N17">
        <f>K17-M17</f>
        <v>-3.3457296955716198E-4</v>
      </c>
    </row>
    <row r="18" spans="2:14" x14ac:dyDescent="0.25">
      <c r="B18" t="s">
        <v>6</v>
      </c>
      <c r="C18">
        <v>35210</v>
      </c>
      <c r="D18">
        <f>C18/$C$24</f>
        <v>1.3434572753114448E-2</v>
      </c>
      <c r="E18">
        <f>E17+D18</f>
        <v>0.91178892344086837</v>
      </c>
      <c r="F18">
        <v>1</v>
      </c>
      <c r="G18">
        <f>ROUND(F18/$F$24,2)</f>
        <v>0.75</v>
      </c>
      <c r="H18" t="s">
        <v>19</v>
      </c>
      <c r="I18" t="s">
        <v>18</v>
      </c>
      <c r="J18">
        <f>ROUND(G18*$E$5,0)</f>
        <v>2063</v>
      </c>
      <c r="K18">
        <f>J18/$J$24</f>
        <v>6.8124029983819306E-2</v>
      </c>
      <c r="L18">
        <f>MIN(J18,C18)</f>
        <v>2063</v>
      </c>
      <c r="M18">
        <f>L18/$L$24</f>
        <v>6.8458602953376468E-2</v>
      </c>
      <c r="N18">
        <f>K18-M18</f>
        <v>-3.3457296955716198E-4</v>
      </c>
    </row>
    <row r="19" spans="2:14" x14ac:dyDescent="0.25">
      <c r="B19" t="s">
        <v>5</v>
      </c>
      <c r="C19">
        <v>29258</v>
      </c>
      <c r="D19">
        <f>C19/$C$24</f>
        <v>1.1163553808878799E-2</v>
      </c>
      <c r="E19">
        <f>E18+D19</f>
        <v>0.92295247724974716</v>
      </c>
      <c r="F19">
        <v>1</v>
      </c>
      <c r="G19">
        <f>ROUND(F19/$F$24,2)</f>
        <v>0.75</v>
      </c>
      <c r="H19" t="s">
        <v>19</v>
      </c>
      <c r="I19" t="s">
        <v>18</v>
      </c>
      <c r="J19">
        <f>ROUND(G19*$E$5,0)</f>
        <v>2063</v>
      </c>
      <c r="K19">
        <f>J19/$J$24</f>
        <v>6.8124029983819306E-2</v>
      </c>
      <c r="L19">
        <f>MIN(J19,C19)</f>
        <v>2063</v>
      </c>
      <c r="M19">
        <f>L19/$L$24</f>
        <v>6.8458602953376468E-2</v>
      </c>
      <c r="N19">
        <f>K19-M19</f>
        <v>-3.3457296955716198E-4</v>
      </c>
    </row>
    <row r="20" spans="2:14" x14ac:dyDescent="0.25">
      <c r="B20" t="s">
        <v>3</v>
      </c>
      <c r="C20">
        <v>13679</v>
      </c>
      <c r="D20">
        <f>C20/$C$24</f>
        <v>5.2192990823587771E-3</v>
      </c>
      <c r="E20">
        <f>E19+D20</f>
        <v>0.9281717763321059</v>
      </c>
      <c r="F20">
        <v>1</v>
      </c>
      <c r="G20">
        <f>ROUND(F20/$F$24,2)</f>
        <v>0.75</v>
      </c>
      <c r="H20" t="s">
        <v>18</v>
      </c>
      <c r="I20" t="s">
        <v>18</v>
      </c>
      <c r="J20">
        <f>ROUND(G20*$E$5,0)</f>
        <v>2063</v>
      </c>
      <c r="K20">
        <f>J20/$J$24</f>
        <v>6.8124029983819306E-2</v>
      </c>
      <c r="L20">
        <f>MIN(J20,C20)</f>
        <v>2063</v>
      </c>
      <c r="M20">
        <f>L20/$L$24</f>
        <v>6.8458602953376468E-2</v>
      </c>
      <c r="N20">
        <f>K20-M20</f>
        <v>-3.3457296955716198E-4</v>
      </c>
    </row>
    <row r="21" spans="2:14" x14ac:dyDescent="0.25">
      <c r="B21" t="s">
        <v>9</v>
      </c>
      <c r="C21">
        <v>1915</v>
      </c>
      <c r="D21">
        <f>C21/$C$24</f>
        <v>7.3067897819409735E-4</v>
      </c>
      <c r="E21">
        <f>E20+D21</f>
        <v>0.92890245531030002</v>
      </c>
      <c r="F21">
        <v>1</v>
      </c>
      <c r="G21">
        <f>ROUND(F21/$F$24,2)</f>
        <v>0.75</v>
      </c>
      <c r="H21" t="s">
        <v>19</v>
      </c>
      <c r="I21" t="s">
        <v>18</v>
      </c>
      <c r="J21">
        <f>ROUND(G21*$E$5,0)</f>
        <v>2063</v>
      </c>
      <c r="K21">
        <f>J21/$J$24</f>
        <v>6.8124029983819306E-2</v>
      </c>
      <c r="L21">
        <f>MIN(J21,C21)</f>
        <v>1915</v>
      </c>
      <c r="M21">
        <f>L21/$L$24</f>
        <v>6.354737016757922E-2</v>
      </c>
      <c r="N21">
        <f>K21-M21</f>
        <v>4.5766598162400862E-3</v>
      </c>
    </row>
    <row r="22" spans="2:14" x14ac:dyDescent="0.25">
      <c r="B22" t="s">
        <v>2</v>
      </c>
      <c r="C22">
        <v>98169</v>
      </c>
      <c r="D22">
        <f>C22/$C$24</f>
        <v>3.7456931911402792E-2</v>
      </c>
      <c r="E22">
        <f>E21+D22</f>
        <v>0.96635938722170278</v>
      </c>
      <c r="H22" t="s">
        <v>18</v>
      </c>
      <c r="I22" t="s">
        <v>18</v>
      </c>
    </row>
    <row r="24" spans="2:14" x14ac:dyDescent="0.25">
      <c r="B24" t="s">
        <v>21</v>
      </c>
      <c r="C24">
        <f>SUM(C11:C22)</f>
        <v>2620850</v>
      </c>
      <c r="E24" t="s">
        <v>20</v>
      </c>
      <c r="F24">
        <f>AVERAGE(F11:F22)</f>
        <v>1.3409090909090908</v>
      </c>
      <c r="G24">
        <f>AVERAGE(G11:G22)</f>
        <v>1.0009090909090907</v>
      </c>
      <c r="J24">
        <f>SUM(J11:J22)</f>
        <v>30283</v>
      </c>
      <c r="L24">
        <f>SUM(L11:L22)</f>
        <v>30135</v>
      </c>
    </row>
  </sheetData>
  <sortState xmlns:xlrd2="http://schemas.microsoft.com/office/spreadsheetml/2017/richdata2" ref="B11:N22">
    <sortCondition descending="1" ref="L11:L2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2023-05-20T14:01:28Z</dcterms:created>
  <dcterms:modified xsi:type="dcterms:W3CDTF">2023-05-20T17:27:08Z</dcterms:modified>
</cp:coreProperties>
</file>