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anl\Desktop\"/>
    </mc:Choice>
  </mc:AlternateContent>
  <xr:revisionPtr revIDLastSave="0" documentId="8_{795872A1-190E-4A95-A7E0-DDE82C860F9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pplied Probability-Business" sheetId="3" r:id="rId1"/>
    <sheet name="Probability Rules" sheetId="4" r:id="rId2"/>
  </sheets>
  <definedNames>
    <definedName name="_xlnm._FilterDatabase" localSheetId="0" hidden="1">'Applied Probability-Business'!$A$1:$D$51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3" l="1"/>
  <c r="I20" i="3"/>
  <c r="I19" i="3"/>
  <c r="I17" i="3"/>
  <c r="I16" i="3"/>
  <c r="I13" i="3"/>
  <c r="I12" i="3"/>
  <c r="I11" i="3"/>
  <c r="I10" i="3"/>
  <c r="I22" i="3" s="1"/>
  <c r="I9" i="3"/>
  <c r="I8" i="3"/>
  <c r="I7" i="3"/>
  <c r="I21" i="3" s="1"/>
  <c r="I6" i="3"/>
  <c r="I18" i="3"/>
  <c r="I14" i="3" l="1"/>
  <c r="J13" i="3" s="1"/>
  <c r="I4" i="3"/>
  <c r="J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I3" i="3"/>
  <c r="J3" i="3" s="1"/>
  <c r="A3" i="3"/>
  <c r="I2" i="3"/>
  <c r="J2" i="3" s="1"/>
  <c r="J8" i="3" l="1"/>
  <c r="J9" i="3"/>
  <c r="J6" i="3"/>
  <c r="J12" i="3"/>
  <c r="J11" i="3"/>
  <c r="J19" i="3" s="1"/>
  <c r="J10" i="3"/>
  <c r="J7" i="3"/>
  <c r="J18" i="3" l="1"/>
  <c r="J22" i="3"/>
  <c r="J16" i="3"/>
  <c r="J14" i="3"/>
  <c r="J21" i="3"/>
  <c r="J23" i="3"/>
  <c r="J20" i="3"/>
  <c r="J17" i="3"/>
</calcChain>
</file>

<file path=xl/sharedStrings.xml><?xml version="1.0" encoding="utf-8"?>
<sst xmlns="http://schemas.openxmlformats.org/spreadsheetml/2006/main" count="55" uniqueCount="49">
  <si>
    <t>PIP</t>
  </si>
  <si>
    <t>Count:</t>
  </si>
  <si>
    <t>Probability</t>
  </si>
  <si>
    <t xml:space="preserve"> </t>
  </si>
  <si>
    <t>TOTAL:</t>
  </si>
  <si>
    <t>Probability/Percentage</t>
  </si>
  <si>
    <t>Event of Interest:</t>
  </si>
  <si>
    <t>Notation for the Probability of the given event:</t>
  </si>
  <si>
    <t>P(Score = 0)</t>
  </si>
  <si>
    <t>P(Score = 1)</t>
  </si>
  <si>
    <t>P(Score = 2)</t>
  </si>
  <si>
    <t>P(Score = 3)</t>
  </si>
  <si>
    <t>P(Score = 4)</t>
  </si>
  <si>
    <t>P(Score = 5)</t>
  </si>
  <si>
    <t>P(Score = 6)</t>
  </si>
  <si>
    <t>b)  Of those who satisfied Quality, what percentage also satisfied Cost?</t>
  </si>
  <si>
    <t>Event Q: Quality is satisfied if  Quality Score &gt; 600</t>
  </si>
  <si>
    <t>Event S: Speed is satisfied if  Speed &lt; 11 days</t>
  </si>
  <si>
    <t>Event C: Cost id satisfied if  Cost  &lt; $193,000</t>
  </si>
  <si>
    <t>a)  Of those who satisfied Speed, what percentage also satisfied Quality?</t>
  </si>
  <si>
    <t>c)  Of those who satisfied Speed, what percentage also satisfied Quality but did not satisfy the Cost?</t>
  </si>
  <si>
    <t>d)  Of those who satisfied Cost, what percentage also satisfied Quality but did not satisfy theSpeed?</t>
  </si>
  <si>
    <t>e)  Of those who did not satisfy Cost, what percentage satisfied Quality and Speed?</t>
  </si>
  <si>
    <t>f)  What percentage satisfied exactly one of the three criteria?</t>
  </si>
  <si>
    <t>g)  Of those who satisfied at least two of the three criteria, what percentage satisfied exactly two criteria?</t>
  </si>
  <si>
    <t>h)  Of those who did not satisfy Cost, what percentage satisfied the Quality criterion?</t>
  </si>
  <si>
    <t>Quality Score P(Q)</t>
  </si>
  <si>
    <t>Process Days
P(S)</t>
  </si>
  <si>
    <t>Project Cost
P(C )</t>
  </si>
  <si>
    <t>P(S)</t>
  </si>
  <si>
    <t>P(Q)</t>
  </si>
  <si>
    <t>P(C)</t>
  </si>
  <si>
    <t>P(4)= P(Q ∩ S) - P(7)</t>
  </si>
  <si>
    <t>P(5)= P(Q ∩ C) - P(7)</t>
  </si>
  <si>
    <r>
      <t xml:space="preserve">P(6)= P(S </t>
    </r>
    <r>
      <rPr>
        <b/>
        <sz val="14"/>
        <color theme="1"/>
        <rFont val="Calibri"/>
        <family val="2"/>
      </rPr>
      <t xml:space="preserve">∩ </t>
    </r>
    <r>
      <rPr>
        <b/>
        <sz val="14"/>
        <color theme="1"/>
        <rFont val="Calibri"/>
        <family val="2"/>
        <scheme val="minor"/>
      </rPr>
      <t>C) - P(7)</t>
    </r>
  </si>
  <si>
    <t>P(7)= P(Q ∩ S ∩ C)</t>
  </si>
  <si>
    <t>P(3)= P(C) - P(5) - P(6) - P(7)</t>
  </si>
  <si>
    <t>P(2)= P(S) - P(4) - P(6) - P(7)</t>
  </si>
  <si>
    <t>P(1)= P(Q) - P(4) - P(5) - P(7)</t>
  </si>
  <si>
    <r>
      <t xml:space="preserve">P(0)= 1 - </t>
    </r>
    <r>
      <rPr>
        <b/>
        <sz val="14"/>
        <color theme="1"/>
        <rFont val="Calibri"/>
        <family val="2"/>
      </rPr>
      <t>[</t>
    </r>
    <r>
      <rPr>
        <b/>
        <sz val="14"/>
        <color theme="1"/>
        <rFont val="Calibri"/>
        <family val="2"/>
        <scheme val="minor"/>
      </rPr>
      <t>P(1)+P(2)+P(3)+P(4)+P(5)+P(6)+P(7)</t>
    </r>
    <r>
      <rPr>
        <b/>
        <sz val="14"/>
        <color theme="1"/>
        <rFont val="Calibri"/>
        <family val="2"/>
      </rPr>
      <t>]</t>
    </r>
  </si>
  <si>
    <t>𝑃(C|Q)= 𝑃(C ∩ Q) / 𝑃(Q)= [P(5)+P(7)]/ P(Q)</t>
  </si>
  <si>
    <t>= P(5)/P(C)</t>
  </si>
  <si>
    <t>= P(4)/P(S)</t>
  </si>
  <si>
    <t>𝑃(𝑄|𝑆)= 𝑃(𝑄∩𝑆)/𝑃(𝑆) = [P(4)+P(7)]/P(S)</t>
  </si>
  <si>
    <t>= [P(1)+P(2)+P(4)]/[1-P(C)]</t>
  </si>
  <si>
    <t>=[P(1)+P(4)]/[1-P(C )]</t>
  </si>
  <si>
    <t>=[P(4)+P(5)+P(6)] / [P(4)+P(5)+P(6)+P(7)]</t>
  </si>
  <si>
    <t>=P(1)+P(2)+P(3)</t>
  </si>
  <si>
    <t>P(Score =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</si>
</sst>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2" tint="-0.89999084444715716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164" fontId="5" fillId="0" borderId="6" xfId="1" applyNumberFormat="1" applyFont="1" applyBorder="1" applyAlignment="1">
      <alignment horizontal="center" vertical="center" wrapText="1"/>
    </xf>
    <xf numFmtId="0" fontId="5" fillId="0" borderId="7" xfId="1" applyNumberFormat="1" applyFont="1" applyBorder="1" applyAlignment="1">
      <alignment horizontal="center" vertical="center" wrapText="1"/>
    </xf>
    <xf numFmtId="0" fontId="5" fillId="0" borderId="8" xfId="1" applyNumberFormat="1" applyFont="1" applyBorder="1" applyAlignment="1">
      <alignment horizontal="center"/>
    </xf>
    <xf numFmtId="0" fontId="5" fillId="0" borderId="7" xfId="2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9" xfId="0" applyFont="1" applyBorder="1" applyAlignment="1">
      <alignment horizontal="center"/>
    </xf>
    <xf numFmtId="165" fontId="0" fillId="0" borderId="9" xfId="3" applyNumberFormat="1" applyFont="1" applyBorder="1" applyAlignment="1">
      <alignment horizontal="center"/>
    </xf>
    <xf numFmtId="0" fontId="5" fillId="0" borderId="0" xfId="2" applyNumberFormat="1" applyFont="1" applyBorder="1" applyAlignment="1">
      <alignment horizontal="center" vertical="center" wrapText="1"/>
    </xf>
    <xf numFmtId="165" fontId="0" fillId="0" borderId="8" xfId="3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0" fontId="6" fillId="0" borderId="3" xfId="0" applyFont="1" applyBorder="1" applyAlignment="1">
      <alignment horizontal="right"/>
    </xf>
    <xf numFmtId="164" fontId="4" fillId="3" borderId="4" xfId="1" applyNumberFormat="1" applyFont="1" applyFill="1" applyBorder="1" applyAlignment="1">
      <alignment horizontal="center" vertical="center" wrapText="1"/>
    </xf>
    <xf numFmtId="164" fontId="4" fillId="3" borderId="5" xfId="1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/>
    </xf>
    <xf numFmtId="165" fontId="7" fillId="0" borderId="9" xfId="3" applyNumberFormat="1" applyFont="1" applyBorder="1" applyAlignment="1">
      <alignment horizontal="center"/>
    </xf>
    <xf numFmtId="0" fontId="8" fillId="0" borderId="8" xfId="0" quotePrefix="1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10" fontId="8" fillId="0" borderId="9" xfId="0" applyNumberFormat="1" applyFont="1" applyBorder="1" applyAlignment="1">
      <alignment horizontal="center"/>
    </xf>
    <xf numFmtId="0" fontId="10" fillId="0" borderId="8" xfId="0" quotePrefix="1" applyFont="1" applyBorder="1" applyAlignment="1">
      <alignment horizontal="left"/>
    </xf>
    <xf numFmtId="10" fontId="8" fillId="0" borderId="8" xfId="3" applyNumberFormat="1" applyFont="1" applyBorder="1" applyAlignment="1">
      <alignment horizontal="center"/>
    </xf>
    <xf numFmtId="1" fontId="8" fillId="0" borderId="8" xfId="3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3" borderId="13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11" fillId="0" borderId="3" xfId="0" applyFont="1" applyBorder="1" applyAlignment="1">
      <alignment horizontal="right"/>
    </xf>
    <xf numFmtId="1" fontId="11" fillId="0" borderId="3" xfId="3" applyNumberFormat="1" applyFont="1" applyBorder="1" applyAlignment="1">
      <alignment horizontal="center"/>
    </xf>
    <xf numFmtId="165" fontId="11" fillId="0" borderId="3" xfId="3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1487813</xdr:colOff>
      <xdr:row>34</xdr:row>
      <xdr:rowOff>44382</xdr:rowOff>
    </xdr:from>
    <xdr:to>
      <xdr:col>12</xdr:col>
      <xdr:colOff>172192</xdr:colOff>
      <xdr:row>59</xdr:row>
      <xdr:rowOff>14483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2BCB87-56CC-45CC-A03E-CBD778C3F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8458" y="8360834"/>
          <a:ext cx="7492444" cy="4927197"/>
        </a:xfrm>
        <a:prstGeom prst="rect">
          <a:avLst/>
        </a:prstGeom>
      </xdr:spPr>
    </xdr:pic>
    <xdr:clientData/>
  </xdr:twoCellAnchor>
  <xdr:twoCellAnchor>
    <xdr:from>
      <xdr:col>10</xdr:col>
      <xdr:colOff>239187</xdr:colOff>
      <xdr:row>0</xdr:row>
      <xdr:rowOff>23283</xdr:rowOff>
    </xdr:from>
    <xdr:to>
      <xdr:col>21</xdr:col>
      <xdr:colOff>152399</xdr:colOff>
      <xdr:row>14</xdr:row>
      <xdr:rowOff>93134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532EDDA4-A6D1-4328-B7D2-684C2C60EDDF}"/>
            </a:ext>
          </a:extLst>
        </xdr:cNvPr>
        <xdr:cNvGrpSpPr/>
      </xdr:nvGrpSpPr>
      <xdr:grpSpPr>
        <a:xfrm>
          <a:off x="20897854" y="23283"/>
          <a:ext cx="6991345" cy="4040718"/>
          <a:chOff x="25399211" y="158750"/>
          <a:chExt cx="5808393" cy="3525574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5AC249AE-DF7E-402F-82DD-01493287365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r="27262" b="21934"/>
          <a:stretch/>
        </xdr:blipFill>
        <xdr:spPr>
          <a:xfrm>
            <a:off x="25399211" y="158750"/>
            <a:ext cx="5808393" cy="3525574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1CB7D8B0-0EAC-4AFD-BDF6-8ABF3B22B839}"/>
              </a:ext>
            </a:extLst>
          </xdr:cNvPr>
          <xdr:cNvSpPr/>
        </xdr:nvSpPr>
        <xdr:spPr>
          <a:xfrm>
            <a:off x="28125208" y="1366297"/>
            <a:ext cx="535649" cy="33140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</a:rPr>
              <a:t>=3</a:t>
            </a:r>
          </a:p>
        </xdr:txBody>
      </xdr:sp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162F0393-D777-493C-A43B-65CE8FFCC6B3}"/>
              </a:ext>
            </a:extLst>
          </xdr:cNvPr>
          <xdr:cNvSpPr/>
        </xdr:nvSpPr>
        <xdr:spPr>
          <a:xfrm>
            <a:off x="28839583" y="2004219"/>
            <a:ext cx="535649" cy="33140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</a:rPr>
              <a:t>=5</a:t>
            </a:r>
          </a:p>
        </xdr:txBody>
      </xdr:sp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5E367784-4684-46AA-9553-3578EDB1DA6E}"/>
              </a:ext>
            </a:extLst>
          </xdr:cNvPr>
          <xdr:cNvSpPr/>
        </xdr:nvSpPr>
        <xdr:spPr>
          <a:xfrm>
            <a:off x="27113177" y="1620573"/>
            <a:ext cx="535649" cy="33140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</a:rPr>
              <a:t>=5</a:t>
            </a:r>
          </a:p>
        </xdr:txBody>
      </xdr:sp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5FD1C018-96A5-4343-BFC6-E99D0E552BB4}"/>
              </a:ext>
            </a:extLst>
          </xdr:cNvPr>
          <xdr:cNvSpPr/>
        </xdr:nvSpPr>
        <xdr:spPr>
          <a:xfrm>
            <a:off x="28290837" y="906462"/>
            <a:ext cx="535649" cy="33140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</a:rPr>
              <a:t>=3</a:t>
            </a:r>
          </a:p>
        </xdr:txBody>
      </xdr:sp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41723820-73F6-4D0C-A5A2-F8DEA7518D7F}"/>
              </a:ext>
            </a:extLst>
          </xdr:cNvPr>
          <xdr:cNvSpPr/>
        </xdr:nvSpPr>
        <xdr:spPr>
          <a:xfrm>
            <a:off x="27940000" y="2566458"/>
            <a:ext cx="535649" cy="33140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</a:rPr>
              <a:t>=7</a:t>
            </a:r>
          </a:p>
        </xdr:txBody>
      </xdr:sp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0947585D-EE60-4F0E-A552-270F5B43B9AC}"/>
              </a:ext>
            </a:extLst>
          </xdr:cNvPr>
          <xdr:cNvSpPr/>
        </xdr:nvSpPr>
        <xdr:spPr>
          <a:xfrm>
            <a:off x="29620104" y="959115"/>
            <a:ext cx="535649" cy="33140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</a:rPr>
              <a:t>=11</a:t>
            </a:r>
          </a:p>
        </xdr:txBody>
      </xdr:sp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A0529DE-13FD-4AA0-9ECF-335883B7DC55}"/>
              </a:ext>
            </a:extLst>
          </xdr:cNvPr>
          <xdr:cNvSpPr/>
        </xdr:nvSpPr>
        <xdr:spPr>
          <a:xfrm>
            <a:off x="27390989" y="582083"/>
            <a:ext cx="535649" cy="33140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</a:rPr>
              <a:t>=8</a:t>
            </a:r>
          </a:p>
        </xdr:txBody>
      </xdr:sp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74E306ED-D874-46CB-B075-B5D9BA6D5285}"/>
              </a:ext>
            </a:extLst>
          </xdr:cNvPr>
          <xdr:cNvSpPr/>
        </xdr:nvSpPr>
        <xdr:spPr>
          <a:xfrm>
            <a:off x="28978754" y="2831306"/>
            <a:ext cx="535649" cy="33140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</a:rPr>
              <a:t>=8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276225</xdr:rowOff>
    </xdr:from>
    <xdr:to>
      <xdr:col>1</xdr:col>
      <xdr:colOff>18208</xdr:colOff>
      <xdr:row>25</xdr:row>
      <xdr:rowOff>85140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AB755E-ED65-45DA-BB19-272B8B3E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5"/>
          <a:ext cx="6733333" cy="4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AK51"/>
  <sheetViews>
    <sheetView tabSelected="1" topLeftCell="E1" zoomScale="75" zoomScaleNormal="86" workbookViewId="0">
      <selection activeCell="G14" sqref="G14"/>
    </sheetView>
  </sheetViews>
  <sheetFormatPr defaultRowHeight="14.5" x14ac:dyDescent="0.35"/>
  <cols>
    <col min="1" max="1" width="6.7265625" style="1" customWidth="1"/>
    <col min="2" max="2" width="17.453125" style="1" customWidth="1"/>
    <col min="3" max="3" width="17.7265625" style="1" customWidth="1"/>
    <col min="4" max="5" width="17.453125" style="1" customWidth="1"/>
    <col min="6" max="6" width="18.453125" style="1" customWidth="1"/>
    <col min="7" max="7" width="92.6328125" style="1" bestFit="1" customWidth="1"/>
    <col min="8" max="8" width="69.7265625" style="1" bestFit="1" customWidth="1"/>
    <col min="9" max="9" width="16.7265625" style="1" customWidth="1"/>
    <col min="10" max="10" width="21.453125" style="1" customWidth="1"/>
    <col min="11" max="37" width="9.1796875" style="1"/>
  </cols>
  <sheetData>
    <row r="1" spans="1:11" ht="31.5" thickBot="1" x14ac:dyDescent="0.4">
      <c r="A1" s="24" t="s">
        <v>0</v>
      </c>
      <c r="B1" s="25" t="s">
        <v>26</v>
      </c>
      <c r="C1" s="25" t="s">
        <v>27</v>
      </c>
      <c r="D1" s="25" t="s">
        <v>28</v>
      </c>
      <c r="G1" s="20" t="s">
        <v>6</v>
      </c>
      <c r="H1" s="19" t="s">
        <v>7</v>
      </c>
      <c r="I1" s="19" t="s">
        <v>1</v>
      </c>
      <c r="J1" s="19" t="s">
        <v>5</v>
      </c>
    </row>
    <row r="2" spans="1:11" ht="19" thickTop="1" x14ac:dyDescent="0.45">
      <c r="A2" s="2">
        <v>1</v>
      </c>
      <c r="B2" s="4">
        <v>144</v>
      </c>
      <c r="C2" s="3">
        <v>10</v>
      </c>
      <c r="D2" s="5">
        <v>299839</v>
      </c>
      <c r="E2" s="10"/>
      <c r="G2" s="16" t="s">
        <v>16</v>
      </c>
      <c r="H2" s="29" t="s">
        <v>30</v>
      </c>
      <c r="I2" s="18">
        <f>COUNTIF(B2:B51,"&gt;600")</f>
        <v>19</v>
      </c>
      <c r="J2" s="9">
        <f>I2/COUNT(B2:B51)</f>
        <v>0.38</v>
      </c>
    </row>
    <row r="3" spans="1:11" ht="18.5" x14ac:dyDescent="0.45">
      <c r="A3" s="2">
        <f>A2+1</f>
        <v>2</v>
      </c>
      <c r="B3" s="4">
        <v>302</v>
      </c>
      <c r="C3" s="3">
        <v>21</v>
      </c>
      <c r="D3" s="5">
        <v>239108</v>
      </c>
      <c r="E3" s="10"/>
      <c r="G3" s="17" t="s">
        <v>17</v>
      </c>
      <c r="H3" s="30" t="s">
        <v>29</v>
      </c>
      <c r="I3" s="18">
        <f>COUNTIF(C2:C51,"&lt;11")</f>
        <v>22</v>
      </c>
      <c r="J3" s="11">
        <f>I3/COUNT(C2:C51)</f>
        <v>0.44</v>
      </c>
    </row>
    <row r="4" spans="1:11" ht="18.5" x14ac:dyDescent="0.45">
      <c r="A4" s="2">
        <f t="shared" ref="A4:A51" si="0">A3+1</f>
        <v>3</v>
      </c>
      <c r="B4" s="4">
        <v>357</v>
      </c>
      <c r="C4" s="3">
        <v>10</v>
      </c>
      <c r="D4" s="5">
        <v>222737</v>
      </c>
      <c r="E4" s="10"/>
      <c r="G4" s="17" t="s">
        <v>18</v>
      </c>
      <c r="H4" s="30" t="s">
        <v>31</v>
      </c>
      <c r="I4" s="18">
        <f>COUNTIF(D2:D51,"&lt;193000")</f>
        <v>20</v>
      </c>
      <c r="J4" s="11">
        <f>I4/COUNT(D2:D51)</f>
        <v>0.4</v>
      </c>
    </row>
    <row r="5" spans="1:11" ht="16" thickBot="1" x14ac:dyDescent="0.4">
      <c r="A5" s="2">
        <f t="shared" si="0"/>
        <v>4</v>
      </c>
      <c r="B5" s="4">
        <v>726</v>
      </c>
      <c r="C5" s="3">
        <v>4</v>
      </c>
      <c r="D5" s="5">
        <v>446830</v>
      </c>
      <c r="E5" s="10"/>
      <c r="G5" s="20"/>
      <c r="H5" s="26" t="s">
        <v>7</v>
      </c>
      <c r="I5" s="36" t="s">
        <v>1</v>
      </c>
      <c r="J5" s="21" t="s">
        <v>5</v>
      </c>
    </row>
    <row r="6" spans="1:11" ht="24" thickTop="1" x14ac:dyDescent="0.55000000000000004">
      <c r="A6" s="2">
        <f t="shared" si="0"/>
        <v>5</v>
      </c>
      <c r="B6" s="4">
        <v>468</v>
      </c>
      <c r="C6" s="3">
        <v>9</v>
      </c>
      <c r="D6" s="5">
        <v>122586</v>
      </c>
      <c r="E6" s="10"/>
      <c r="G6" s="16" t="s">
        <v>8</v>
      </c>
      <c r="H6" s="28" t="s">
        <v>39</v>
      </c>
      <c r="I6" s="12">
        <f>COUNTIFS($B$2:$B$51,"&lt;=600",$C$2:$C$51,"&gt;=11",$D$2:$D$51,"&gt;=193000")</f>
        <v>8</v>
      </c>
      <c r="J6" s="27">
        <f>I6/$I$14</f>
        <v>0.16</v>
      </c>
    </row>
    <row r="7" spans="1:11" ht="23.5" x14ac:dyDescent="0.55000000000000004">
      <c r="A7" s="2">
        <f t="shared" si="0"/>
        <v>6</v>
      </c>
      <c r="B7" s="4">
        <v>140</v>
      </c>
      <c r="C7" s="3">
        <v>10</v>
      </c>
      <c r="D7" s="5">
        <v>394960</v>
      </c>
      <c r="E7" s="10"/>
      <c r="G7" s="16" t="s">
        <v>9</v>
      </c>
      <c r="H7" s="28" t="s">
        <v>38</v>
      </c>
      <c r="I7" s="12">
        <f>COUNTIFS($B$2:$B$51,"&gt;600",$C$2:$C$51,"&gt;=11",$D$2:$D$51,"&gt;=193000")</f>
        <v>8</v>
      </c>
      <c r="J7" s="27">
        <f t="shared" ref="J7:J13" si="1">I7/$I$14</f>
        <v>0.16</v>
      </c>
    </row>
    <row r="8" spans="1:11" ht="23.5" x14ac:dyDescent="0.55000000000000004">
      <c r="A8" s="2">
        <f t="shared" si="0"/>
        <v>7</v>
      </c>
      <c r="B8" s="4">
        <v>656</v>
      </c>
      <c r="C8" s="3">
        <v>22</v>
      </c>
      <c r="D8" s="5">
        <v>366513</v>
      </c>
      <c r="E8" s="10"/>
      <c r="G8" s="16" t="s">
        <v>10</v>
      </c>
      <c r="H8" s="28" t="s">
        <v>37</v>
      </c>
      <c r="I8" s="12">
        <f>COUNTIFS($B$2:$B$51,"&lt;=600",$C$2:$C$51,"&lt;11",$D$2:$D$51,"&gt;=193000")</f>
        <v>11</v>
      </c>
      <c r="J8" s="27">
        <f t="shared" si="1"/>
        <v>0.22</v>
      </c>
    </row>
    <row r="9" spans="1:11" ht="23.5" x14ac:dyDescent="0.55000000000000004">
      <c r="A9" s="2">
        <f t="shared" si="0"/>
        <v>8</v>
      </c>
      <c r="B9" s="4">
        <v>960</v>
      </c>
      <c r="C9" s="3">
        <v>18</v>
      </c>
      <c r="D9" s="5">
        <v>55461</v>
      </c>
      <c r="E9" s="10"/>
      <c r="G9" s="16" t="s">
        <v>11</v>
      </c>
      <c r="H9" s="28" t="s">
        <v>36</v>
      </c>
      <c r="I9" s="12">
        <f>COUNTIFS($B$2:$B$51,"&lt;=600",$C$2:$C$51,"&gt;=11",$D$2:$D$51,"&lt;193000")</f>
        <v>7</v>
      </c>
      <c r="J9" s="27">
        <f t="shared" si="1"/>
        <v>0.14000000000000001</v>
      </c>
    </row>
    <row r="10" spans="1:11" ht="23.5" x14ac:dyDescent="0.55000000000000004">
      <c r="A10" s="2">
        <f t="shared" si="0"/>
        <v>9</v>
      </c>
      <c r="B10" s="4">
        <v>876</v>
      </c>
      <c r="C10" s="3">
        <v>8</v>
      </c>
      <c r="D10" s="5">
        <v>138821</v>
      </c>
      <c r="E10" s="10"/>
      <c r="G10" s="16" t="s">
        <v>12</v>
      </c>
      <c r="H10" s="28" t="s">
        <v>32</v>
      </c>
      <c r="I10" s="12">
        <f>COUNTIFS($B$2:$B$51,"&gt;600",$C$2:$C$51,"&lt;11",$D$2:$D$51,"&gt;=193000")</f>
        <v>3</v>
      </c>
      <c r="J10" s="27">
        <f t="shared" si="1"/>
        <v>0.06</v>
      </c>
    </row>
    <row r="11" spans="1:11" ht="23.5" x14ac:dyDescent="0.55000000000000004">
      <c r="A11" s="2">
        <f t="shared" si="0"/>
        <v>10</v>
      </c>
      <c r="B11" s="4">
        <v>557</v>
      </c>
      <c r="C11" s="3">
        <v>11</v>
      </c>
      <c r="D11" s="5">
        <v>442224</v>
      </c>
      <c r="E11" s="10"/>
      <c r="G11" s="16" t="s">
        <v>13</v>
      </c>
      <c r="H11" s="28" t="s">
        <v>33</v>
      </c>
      <c r="I11" s="12">
        <f>COUNTIFS($B$2:$B$51,"&gt;600",$C$2:$C$51,"&gt;=11",$D$2:$D$51,"&lt;193000")</f>
        <v>5</v>
      </c>
      <c r="J11" s="27">
        <f t="shared" si="1"/>
        <v>0.1</v>
      </c>
    </row>
    <row r="12" spans="1:11" ht="23.5" x14ac:dyDescent="0.55000000000000004">
      <c r="A12" s="2">
        <f t="shared" si="0"/>
        <v>11</v>
      </c>
      <c r="B12" s="4">
        <v>964</v>
      </c>
      <c r="C12" s="3">
        <v>21</v>
      </c>
      <c r="D12" s="5">
        <v>186067</v>
      </c>
      <c r="E12" s="10"/>
      <c r="G12" s="16" t="s">
        <v>14</v>
      </c>
      <c r="H12" s="28" t="s">
        <v>34</v>
      </c>
      <c r="I12" s="12">
        <f>COUNTIFS($B$2:$B$51,"&lt;=600",$C$2:$C$51,"&lt;11",$D$2:$D$51,"&lt;193000")</f>
        <v>5</v>
      </c>
      <c r="J12" s="27">
        <f t="shared" si="1"/>
        <v>0.1</v>
      </c>
    </row>
    <row r="13" spans="1:11" ht="23.5" x14ac:dyDescent="0.55000000000000004">
      <c r="A13" s="2">
        <f t="shared" si="0"/>
        <v>12</v>
      </c>
      <c r="B13" s="4">
        <v>426</v>
      </c>
      <c r="C13" s="3">
        <v>14</v>
      </c>
      <c r="D13" s="5">
        <v>217960</v>
      </c>
      <c r="E13" s="10"/>
      <c r="G13" s="16" t="s">
        <v>48</v>
      </c>
      <c r="H13" s="28" t="s">
        <v>35</v>
      </c>
      <c r="I13" s="12">
        <f>COUNTIFS($B$2:$B$51,"&gt;600",$C$2:$C$51,"&lt;11",$D$2:$D$51,"&lt;193000")</f>
        <v>3</v>
      </c>
      <c r="J13" s="27">
        <f t="shared" si="1"/>
        <v>0.06</v>
      </c>
    </row>
    <row r="14" spans="1:11" ht="21.5" thickBot="1" x14ac:dyDescent="0.55000000000000004">
      <c r="A14" s="2">
        <f t="shared" si="0"/>
        <v>13</v>
      </c>
      <c r="B14" s="4">
        <v>233</v>
      </c>
      <c r="C14" s="3">
        <v>21</v>
      </c>
      <c r="D14" s="5">
        <v>365636</v>
      </c>
      <c r="E14" s="10"/>
      <c r="G14" s="23" t="s">
        <v>3</v>
      </c>
      <c r="H14" s="38" t="s">
        <v>4</v>
      </c>
      <c r="I14" s="39">
        <f>SUM(I6:I13)</f>
        <v>50</v>
      </c>
      <c r="J14" s="40">
        <f>SUM(J6:J13)</f>
        <v>1</v>
      </c>
    </row>
    <row r="15" spans="1:11" ht="16" thickBot="1" x14ac:dyDescent="0.4">
      <c r="A15" s="2">
        <f t="shared" si="0"/>
        <v>14</v>
      </c>
      <c r="B15" s="4">
        <v>287</v>
      </c>
      <c r="C15" s="3">
        <v>21</v>
      </c>
      <c r="D15" s="5">
        <v>66360</v>
      </c>
      <c r="E15" s="10"/>
      <c r="G15" s="6"/>
      <c r="H15" s="13" t="s">
        <v>7</v>
      </c>
      <c r="I15" s="14" t="s">
        <v>1</v>
      </c>
      <c r="J15" s="15" t="s">
        <v>5</v>
      </c>
    </row>
    <row r="16" spans="1:11" ht="19" thickTop="1" x14ac:dyDescent="0.45">
      <c r="A16" s="2">
        <f t="shared" si="0"/>
        <v>15</v>
      </c>
      <c r="B16" s="4">
        <v>932</v>
      </c>
      <c r="C16" s="3">
        <v>21</v>
      </c>
      <c r="D16" s="5">
        <v>181908</v>
      </c>
      <c r="E16" s="10"/>
      <c r="G16" s="22" t="s">
        <v>19</v>
      </c>
      <c r="H16" s="29" t="s">
        <v>43</v>
      </c>
      <c r="I16" s="12">
        <f>COUNTIFS($B$2:$B$51,"&gt;600",$C$2:$C$51,"&lt;11")</f>
        <v>6</v>
      </c>
      <c r="J16" s="31">
        <f>(J10+J13)/J3</f>
        <v>0.27272727272727271</v>
      </c>
      <c r="K16" s="37"/>
    </row>
    <row r="17" spans="1:11" ht="18.5" x14ac:dyDescent="0.45">
      <c r="A17" s="2">
        <f t="shared" si="0"/>
        <v>16</v>
      </c>
      <c r="B17" s="4">
        <v>697</v>
      </c>
      <c r="C17" s="3">
        <v>17</v>
      </c>
      <c r="D17" s="5">
        <v>424914</v>
      </c>
      <c r="E17" s="10"/>
      <c r="G17" s="22" t="s">
        <v>15</v>
      </c>
      <c r="H17" s="29" t="s">
        <v>40</v>
      </c>
      <c r="I17" s="8">
        <f>COUNTIFS($B$2:$B$51,"&gt;600",$D$2:$D$51,"&lt;193000")</f>
        <v>8</v>
      </c>
      <c r="J17" s="33">
        <f>(J13+J11)/J2</f>
        <v>0.42105263157894735</v>
      </c>
    </row>
    <row r="18" spans="1:11" ht="18.5" x14ac:dyDescent="0.45">
      <c r="A18" s="2">
        <f t="shared" si="0"/>
        <v>17</v>
      </c>
      <c r="B18" s="4">
        <v>921</v>
      </c>
      <c r="C18" s="3">
        <v>15</v>
      </c>
      <c r="D18" s="5">
        <v>86095</v>
      </c>
      <c r="E18" s="10"/>
      <c r="G18" s="22" t="s">
        <v>20</v>
      </c>
      <c r="H18" s="32" t="s">
        <v>42</v>
      </c>
      <c r="I18" s="34">
        <f>COUNTIFS(B2:B51,"&gt;600",C2:C51,"&lt;11",D2:D51,"&gt;=193000")</f>
        <v>3</v>
      </c>
      <c r="J18" s="33">
        <f>J10/J3</f>
        <v>0.13636363636363635</v>
      </c>
      <c r="K18" s="35"/>
    </row>
    <row r="19" spans="1:11" ht="18.5" x14ac:dyDescent="0.45">
      <c r="A19" s="2">
        <f t="shared" si="0"/>
        <v>18</v>
      </c>
      <c r="B19" s="4">
        <v>485</v>
      </c>
      <c r="C19" s="3">
        <v>20</v>
      </c>
      <c r="D19" s="5">
        <v>201084</v>
      </c>
      <c r="E19" s="10"/>
      <c r="G19" s="22" t="s">
        <v>21</v>
      </c>
      <c r="H19" s="32" t="s">
        <v>41</v>
      </c>
      <c r="I19" s="12">
        <f>COUNTIFS($B$2:$B$51,"&gt;600",$C$2:$C$51,"&gt;=11",$D$2:$D$51,"&lt;193000")</f>
        <v>5</v>
      </c>
      <c r="J19" s="33">
        <f>J11/J4</f>
        <v>0.25</v>
      </c>
      <c r="K19" s="35"/>
    </row>
    <row r="20" spans="1:11" ht="18.5" x14ac:dyDescent="0.45">
      <c r="A20" s="2">
        <f t="shared" si="0"/>
        <v>19</v>
      </c>
      <c r="B20" s="4">
        <v>256</v>
      </c>
      <c r="C20" s="3">
        <v>8</v>
      </c>
      <c r="D20" s="5">
        <v>280930</v>
      </c>
      <c r="E20" s="10"/>
      <c r="G20" s="22" t="s">
        <v>22</v>
      </c>
      <c r="H20" s="28" t="s">
        <v>44</v>
      </c>
      <c r="I20" s="12">
        <f>COUNTIFS($B$2:$B$51,"&gt;600",$D$2:$D$51,"&gt;=193000")+COUNTIFS($C$2:$C$51,"&lt;11",$D$2:$D$51,"&gt;=193000")-COUNTIFS($D$2:$D$51,"&gt;=193000",$B$2:$B$51,"&gt;600",$C$2:$C$51,"&lt;11")</f>
        <v>22</v>
      </c>
      <c r="J20" s="33">
        <f>(J7+J8+J10)/(1-J4)</f>
        <v>0.73333333333333339</v>
      </c>
    </row>
    <row r="21" spans="1:11" ht="18.5" x14ac:dyDescent="0.45">
      <c r="A21" s="2">
        <f t="shared" si="0"/>
        <v>20</v>
      </c>
      <c r="B21" s="4">
        <v>443</v>
      </c>
      <c r="C21" s="3">
        <v>10</v>
      </c>
      <c r="D21" s="5">
        <v>353402</v>
      </c>
      <c r="E21" s="10"/>
      <c r="G21" s="22" t="s">
        <v>23</v>
      </c>
      <c r="H21" s="28" t="s">
        <v>47</v>
      </c>
      <c r="I21" s="34">
        <f>SUM(I7:I9)</f>
        <v>26</v>
      </c>
      <c r="J21" s="33">
        <f>SUM(J7:J9)</f>
        <v>0.52</v>
      </c>
    </row>
    <row r="22" spans="1:11" ht="18.5" x14ac:dyDescent="0.45">
      <c r="A22" s="2">
        <f t="shared" si="0"/>
        <v>21</v>
      </c>
      <c r="B22" s="4">
        <v>352</v>
      </c>
      <c r="C22" s="3">
        <v>11</v>
      </c>
      <c r="D22" s="5">
        <v>444796</v>
      </c>
      <c r="E22" s="10"/>
      <c r="G22" s="22" t="s">
        <v>24</v>
      </c>
      <c r="H22" s="28" t="s">
        <v>46</v>
      </c>
      <c r="I22" s="34">
        <f>SUM(I10:I12)</f>
        <v>13</v>
      </c>
      <c r="J22" s="33">
        <f>SUM(J10:J12)/SUM(J10:J13)</f>
        <v>0.8125</v>
      </c>
    </row>
    <row r="23" spans="1:11" ht="18.5" x14ac:dyDescent="0.45">
      <c r="A23" s="2">
        <f t="shared" si="0"/>
        <v>22</v>
      </c>
      <c r="B23" s="4">
        <v>984</v>
      </c>
      <c r="C23" s="3">
        <v>22</v>
      </c>
      <c r="D23" s="5">
        <v>389163</v>
      </c>
      <c r="E23" s="10"/>
      <c r="G23" s="22" t="s">
        <v>25</v>
      </c>
      <c r="H23" s="28" t="s">
        <v>45</v>
      </c>
      <c r="I23" s="12">
        <f>COUNTIFS($B$2:$B$51,"&gt;600",$D$2:$D$51,"&gt;=193000")</f>
        <v>11</v>
      </c>
      <c r="J23" s="33">
        <f>(J7+J10)/(1-J4)</f>
        <v>0.3666666666666667</v>
      </c>
    </row>
    <row r="24" spans="1:11" ht="15.5" x14ac:dyDescent="0.35">
      <c r="A24" s="2">
        <f t="shared" si="0"/>
        <v>23</v>
      </c>
      <c r="B24" s="4">
        <v>240</v>
      </c>
      <c r="C24" s="3">
        <v>4</v>
      </c>
      <c r="D24" s="5">
        <v>43920</v>
      </c>
      <c r="E24" s="10"/>
    </row>
    <row r="25" spans="1:11" ht="15.5" x14ac:dyDescent="0.35">
      <c r="A25" s="2">
        <f t="shared" si="0"/>
        <v>24</v>
      </c>
      <c r="B25" s="4">
        <v>881</v>
      </c>
      <c r="C25" s="3">
        <v>5</v>
      </c>
      <c r="D25" s="5">
        <v>45270</v>
      </c>
      <c r="E25" s="10"/>
    </row>
    <row r="26" spans="1:11" ht="15.5" x14ac:dyDescent="0.35">
      <c r="A26" s="2">
        <f t="shared" si="0"/>
        <v>25</v>
      </c>
      <c r="B26" s="4">
        <v>439</v>
      </c>
      <c r="C26" s="3">
        <v>20</v>
      </c>
      <c r="D26" s="5">
        <v>163601</v>
      </c>
      <c r="E26" s="10"/>
    </row>
    <row r="27" spans="1:11" ht="15.5" x14ac:dyDescent="0.35">
      <c r="A27" s="2">
        <f t="shared" si="0"/>
        <v>26</v>
      </c>
      <c r="B27" s="4">
        <v>181</v>
      </c>
      <c r="C27" s="3">
        <v>5</v>
      </c>
      <c r="D27" s="5">
        <v>430698</v>
      </c>
      <c r="E27" s="10"/>
    </row>
    <row r="28" spans="1:11" ht="15.5" x14ac:dyDescent="0.35">
      <c r="A28" s="2">
        <f t="shared" si="0"/>
        <v>27</v>
      </c>
      <c r="B28" s="4">
        <v>924</v>
      </c>
      <c r="C28" s="3">
        <v>6</v>
      </c>
      <c r="D28" s="5">
        <v>133006</v>
      </c>
      <c r="E28" s="10"/>
    </row>
    <row r="29" spans="1:11" ht="15.5" x14ac:dyDescent="0.35">
      <c r="A29" s="2">
        <f t="shared" si="0"/>
        <v>28</v>
      </c>
      <c r="B29" s="4">
        <v>94</v>
      </c>
      <c r="C29" s="3">
        <v>14</v>
      </c>
      <c r="D29" s="5">
        <v>51913</v>
      </c>
      <c r="E29" s="10"/>
    </row>
    <row r="30" spans="1:11" ht="15.5" x14ac:dyDescent="0.35">
      <c r="A30" s="2">
        <f t="shared" si="0"/>
        <v>29</v>
      </c>
      <c r="B30" s="4">
        <v>778</v>
      </c>
      <c r="C30" s="3">
        <v>22</v>
      </c>
      <c r="D30" s="5">
        <v>247877</v>
      </c>
      <c r="E30" s="10"/>
    </row>
    <row r="31" spans="1:11" ht="15.5" x14ac:dyDescent="0.35">
      <c r="A31" s="2">
        <f t="shared" si="0"/>
        <v>30</v>
      </c>
      <c r="B31" s="4">
        <v>882</v>
      </c>
      <c r="C31" s="3">
        <v>22</v>
      </c>
      <c r="D31" s="5">
        <v>134797</v>
      </c>
      <c r="E31" s="10"/>
    </row>
    <row r="32" spans="1:11" ht="15.5" x14ac:dyDescent="0.35">
      <c r="A32" s="2">
        <f t="shared" si="0"/>
        <v>31</v>
      </c>
      <c r="B32" s="4">
        <v>481</v>
      </c>
      <c r="C32" s="3">
        <v>14</v>
      </c>
      <c r="D32" s="5">
        <v>387459</v>
      </c>
      <c r="E32" s="10"/>
    </row>
    <row r="33" spans="1:5" ht="15.5" x14ac:dyDescent="0.35">
      <c r="A33" s="2">
        <f t="shared" si="0"/>
        <v>32</v>
      </c>
      <c r="B33" s="4">
        <v>435</v>
      </c>
      <c r="C33" s="3">
        <v>7</v>
      </c>
      <c r="D33" s="5">
        <v>61921</v>
      </c>
      <c r="E33" s="10"/>
    </row>
    <row r="34" spans="1:5" ht="15.5" x14ac:dyDescent="0.35">
      <c r="A34" s="2">
        <f t="shared" si="0"/>
        <v>33</v>
      </c>
      <c r="B34" s="4">
        <v>791</v>
      </c>
      <c r="C34" s="3">
        <v>17</v>
      </c>
      <c r="D34" s="5">
        <v>303490</v>
      </c>
      <c r="E34" s="10"/>
    </row>
    <row r="35" spans="1:5" ht="15.5" x14ac:dyDescent="0.35">
      <c r="A35" s="2">
        <f t="shared" si="0"/>
        <v>34</v>
      </c>
      <c r="B35" s="4">
        <v>475</v>
      </c>
      <c r="C35" s="3">
        <v>5</v>
      </c>
      <c r="D35" s="5">
        <v>287888</v>
      </c>
      <c r="E35" s="10"/>
    </row>
    <row r="36" spans="1:5" ht="15.5" x14ac:dyDescent="0.35">
      <c r="A36" s="2">
        <f t="shared" si="0"/>
        <v>35</v>
      </c>
      <c r="B36" s="4">
        <v>450</v>
      </c>
      <c r="C36" s="3">
        <v>7</v>
      </c>
      <c r="D36" s="5">
        <v>353156</v>
      </c>
      <c r="E36" s="10"/>
    </row>
    <row r="37" spans="1:5" ht="15.5" x14ac:dyDescent="0.35">
      <c r="A37" s="2">
        <f t="shared" si="0"/>
        <v>36</v>
      </c>
      <c r="B37" s="4">
        <v>775</v>
      </c>
      <c r="C37" s="3">
        <v>17</v>
      </c>
      <c r="D37" s="5">
        <v>426197</v>
      </c>
      <c r="E37" s="10"/>
    </row>
    <row r="38" spans="1:5" ht="15.5" x14ac:dyDescent="0.35">
      <c r="A38" s="2">
        <f t="shared" si="0"/>
        <v>37</v>
      </c>
      <c r="B38" s="4">
        <v>71</v>
      </c>
      <c r="C38" s="3">
        <v>4</v>
      </c>
      <c r="D38" s="5">
        <v>182416</v>
      </c>
      <c r="E38" s="10"/>
    </row>
    <row r="39" spans="1:5" ht="15.5" x14ac:dyDescent="0.35">
      <c r="A39" s="2">
        <f t="shared" si="0"/>
        <v>38</v>
      </c>
      <c r="B39" s="4">
        <v>932</v>
      </c>
      <c r="C39" s="3">
        <v>4</v>
      </c>
      <c r="D39" s="5">
        <v>370909</v>
      </c>
      <c r="E39" s="10"/>
    </row>
    <row r="40" spans="1:5" ht="15.5" x14ac:dyDescent="0.35">
      <c r="A40" s="2">
        <f t="shared" si="0"/>
        <v>39</v>
      </c>
      <c r="B40" s="4">
        <v>634</v>
      </c>
      <c r="C40" s="3">
        <v>11</v>
      </c>
      <c r="D40" s="5">
        <v>404660</v>
      </c>
      <c r="E40" s="10"/>
    </row>
    <row r="41" spans="1:5" ht="15.5" x14ac:dyDescent="0.35">
      <c r="A41" s="2">
        <f t="shared" si="0"/>
        <v>40</v>
      </c>
      <c r="B41" s="4">
        <v>341</v>
      </c>
      <c r="C41" s="3">
        <v>17</v>
      </c>
      <c r="D41" s="5">
        <v>92468</v>
      </c>
      <c r="E41" s="10"/>
    </row>
    <row r="42" spans="1:5" ht="15.5" x14ac:dyDescent="0.35">
      <c r="A42" s="2">
        <f t="shared" si="0"/>
        <v>41</v>
      </c>
      <c r="B42" s="4">
        <v>384</v>
      </c>
      <c r="C42" s="3">
        <v>9</v>
      </c>
      <c r="D42" s="5">
        <v>257994</v>
      </c>
      <c r="E42" s="10"/>
    </row>
    <row r="43" spans="1:5" ht="15.5" x14ac:dyDescent="0.35">
      <c r="A43" s="2">
        <f t="shared" si="0"/>
        <v>42</v>
      </c>
      <c r="B43" s="4">
        <v>642</v>
      </c>
      <c r="C43" s="3">
        <v>10</v>
      </c>
      <c r="D43" s="5">
        <v>247462</v>
      </c>
      <c r="E43" s="10"/>
    </row>
    <row r="44" spans="1:5" ht="15.5" x14ac:dyDescent="0.35">
      <c r="A44" s="2">
        <f t="shared" si="0"/>
        <v>43</v>
      </c>
      <c r="B44" s="4">
        <v>112</v>
      </c>
      <c r="C44" s="3">
        <v>12</v>
      </c>
      <c r="D44" s="5">
        <v>343220</v>
      </c>
      <c r="E44" s="10"/>
    </row>
    <row r="45" spans="1:5" ht="15.5" x14ac:dyDescent="0.35">
      <c r="A45" s="2">
        <f t="shared" si="0"/>
        <v>44</v>
      </c>
      <c r="B45" s="4">
        <v>126</v>
      </c>
      <c r="C45" s="3">
        <v>17</v>
      </c>
      <c r="D45" s="5">
        <v>130577</v>
      </c>
      <c r="E45" s="10"/>
    </row>
    <row r="46" spans="1:5" ht="15.5" x14ac:dyDescent="0.35">
      <c r="A46" s="2">
        <f t="shared" si="0"/>
        <v>45</v>
      </c>
      <c r="B46" s="4">
        <v>247</v>
      </c>
      <c r="C46" s="3">
        <v>12</v>
      </c>
      <c r="D46" s="5">
        <v>89963</v>
      </c>
      <c r="E46" s="10"/>
    </row>
    <row r="47" spans="1:5" ht="15.5" x14ac:dyDescent="0.35">
      <c r="A47" s="2">
        <f t="shared" si="0"/>
        <v>46</v>
      </c>
      <c r="B47" s="4">
        <v>918</v>
      </c>
      <c r="C47" s="3">
        <v>17</v>
      </c>
      <c r="D47" s="5">
        <v>311866</v>
      </c>
      <c r="E47" s="10"/>
    </row>
    <row r="48" spans="1:5" ht="15.5" x14ac:dyDescent="0.35">
      <c r="A48" s="2">
        <f t="shared" si="0"/>
        <v>47</v>
      </c>
      <c r="B48" s="4">
        <v>72</v>
      </c>
      <c r="C48" s="3">
        <v>7</v>
      </c>
      <c r="D48" s="5">
        <v>441039</v>
      </c>
      <c r="E48" s="10"/>
    </row>
    <row r="49" spans="1:6" ht="15.5" x14ac:dyDescent="0.35">
      <c r="A49" s="2">
        <f t="shared" si="0"/>
        <v>48</v>
      </c>
      <c r="B49" s="4">
        <v>74</v>
      </c>
      <c r="C49" s="3">
        <v>7</v>
      </c>
      <c r="D49" s="5">
        <v>243117</v>
      </c>
      <c r="E49" s="10"/>
    </row>
    <row r="50" spans="1:6" ht="15.5" x14ac:dyDescent="0.35">
      <c r="A50" s="2">
        <f t="shared" si="0"/>
        <v>49</v>
      </c>
      <c r="B50" s="4">
        <v>308</v>
      </c>
      <c r="C50" s="3">
        <v>7</v>
      </c>
      <c r="D50" s="5">
        <v>34443</v>
      </c>
      <c r="E50" s="10"/>
    </row>
    <row r="51" spans="1:6" ht="15.5" x14ac:dyDescent="0.35">
      <c r="A51" s="2">
        <f t="shared" si="0"/>
        <v>50</v>
      </c>
      <c r="B51" s="4">
        <v>377</v>
      </c>
      <c r="C51" s="3">
        <v>18</v>
      </c>
      <c r="D51" s="5">
        <v>132433</v>
      </c>
      <c r="E51" s="10"/>
      <c r="F51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" sqref="C1:E1"/>
    </sheetView>
  </sheetViews>
  <sheetFormatPr defaultRowHeight="14.5" x14ac:dyDescent="0.35"/>
  <cols>
    <col min="1" max="1" width="100.7265625" customWidth="1"/>
  </cols>
  <sheetData>
    <row r="1" spans="1:1" ht="23.5" x14ac:dyDescent="0.55000000000000004">
      <c r="A1" s="7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Applied Probability-Business</vt:lpstr>
      <vt:lpstr>Probability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Ngân Lê</cp:lastModifiedBy>
  <dcterms:created xsi:type="dcterms:W3CDTF">2018-04-05T16:19:25Z</dcterms:created>
  <dcterms:modified xsi:type="dcterms:W3CDTF">2020-10-07T17:06:21Z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babd4c13-8f88-4b2f-a12a-c6460d6e8b04</vt:lpwstr>
  </property>
</Properties>
</file>