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0" firstSheet="0" activeTab="2"/>
  </bookViews>
  <sheets>
    <sheet name="iNia-Scorecard" sheetId="1" state="visible" r:id="rId2"/>
    <sheet name="DataSheet" sheetId="2" state="visible" r:id="rId3"/>
    <sheet name="Data" sheetId="3" state="visible" r:id="rId4"/>
  </sheets>
  <definedNames>
    <definedName function="false" hidden="true" localSheetId="2" name="_xlnm._FilterDatabase" vbProcedure="false">Data!$A$1:$AO$62</definedName>
    <definedName function="false" hidden="false" name="_xlfn_COUNTIFS" vbProcedure="false"/>
  </definedNames>
  <calcPr iterateCount="100" refMode="A1" iterate="false" iterateDelta="0.001"/>
</workbook>
</file>

<file path=xl/sharedStrings.xml><?xml version="1.0" encoding="utf-8"?>
<sst xmlns="http://schemas.openxmlformats.org/spreadsheetml/2006/main" count="408" uniqueCount="127">
  <si>
    <t>Account</t>
  </si>
  <si>
    <t>Account Name</t>
  </si>
  <si>
    <t>Project</t>
  </si>
  <si>
    <t>Project Name</t>
  </si>
  <si>
    <t>Client Owner</t>
  </si>
  <si>
    <t>Client Owner Name</t>
  </si>
  <si>
    <t>Delivery Owner</t>
  </si>
  <si>
    <t>Delivery Owner Name</t>
  </si>
  <si>
    <t>Q1 - 2015 - Week1</t>
  </si>
  <si>
    <t>KPA</t>
  </si>
  <si>
    <t>Score</t>
  </si>
  <si>
    <t>Project Tracking</t>
  </si>
  <si>
    <t>Time Tracking</t>
  </si>
  <si>
    <t>Overall</t>
  </si>
  <si>
    <t>KRA</t>
  </si>
  <si>
    <t>Goal</t>
  </si>
  <si>
    <t>Unit</t>
  </si>
  <si>
    <t>Descriptions</t>
  </si>
  <si>
    <t>Accountability</t>
  </si>
  <si>
    <t>Ownership</t>
  </si>
  <si>
    <t>Earned Value (EV)</t>
  </si>
  <si>
    <t>Weight</t>
  </si>
  <si>
    <t>Target</t>
  </si>
  <si>
    <t>Relative Performance
</t>
  </si>
  <si>
    <t>Absolute Performance
</t>
  </si>
  <si>
    <t>Planning</t>
  </si>
  <si>
    <t>Planning against capacity</t>
  </si>
  <si>
    <t>%</t>
  </si>
  <si>
    <t>Tasks added to a Sprint and it's estimation should match with the team capacity</t>
  </si>
  <si>
    <t>DO</t>
  </si>
  <si>
    <t>CO</t>
  </si>
  <si>
    <t>Un Managed Task </t>
  </si>
  <si>
    <t>Unmanaged task (A task without due dates)
1. Is due date present for a task for which the status is not New, Suspend, Carried or Hold</t>
  </si>
  <si>
    <t>Monitor</t>
  </si>
  <si>
    <t>Over due task</t>
  </si>
  <si>
    <t>Overdue task (A task is considered as overdue when it is not completed on the due date)
1. Tasks closed on the specific due date.
2. Status set as resolved if closed is subject to client confirmation
3. Closed date should be within 2 working days from due date.Tickets to be associted with target versions
 4. If overdue, status to be changed as Suspend/Hold marked with specific reason mentioned in the ticket 
</t>
  </si>
  <si>
    <t>Workflow adherence</t>
  </si>
  <si>
    <t>Impact analysis</t>
  </si>
  <si>
    <t>Impact analysis should be captured for all the applicable tickets in iNia and their respective comments to be added in the relevant custom fields</t>
  </si>
  <si>
    <t>Unit test</t>
  </si>
  <si>
    <t>Unit test results should be captured for all the tickets in iNia and their respective comments to be added in the relevant custom fields</t>
  </si>
  <si>
    <t>Code review</t>
  </si>
  <si>
    <t>Code review comments should be captured for all the applicable tickets in iNia and their respective comments to be added in the relevant custom fields</t>
  </si>
  <si>
    <t>PMO Observation</t>
  </si>
  <si>
    <t>Follow best practices 
Ref: http://inia.objectfrontier.com/redmine/projects/redmine/wiki/INia_Best_practices</t>
  </si>
  <si>
    <t>N/A</t>
  </si>
  <si>
    <t>1. Usage of Tracker (e.g. Bug should not be posted as Support tracker)
2. Review comments clarity
3. Naming conventions (e.g Sprint Name)
4. Tracking of previous sprint open items </t>
  </si>
  <si>
    <t>Total Score</t>
  </si>
  <si>
    <t>Time log</t>
  </si>
  <si>
    <t>Time log by contributors,POD Owner and Product Owner</t>
  </si>
  <si>
    <t>1.All the contributors, POD owner and Product Owner (remote&amp; Local) should log their efforts including the PTO </t>
  </si>
  <si>
    <t>Time log by DO</t>
  </si>
  <si>
    <t>Respective DO should log their efforts Separately  inside each projects</t>
  </si>
  <si>
    <t>NA</t>
  </si>
  <si>
    <t>Approval</t>
  </si>
  <si>
    <t>L1 and L2 approval for team members time sheet</t>
  </si>
  <si>
    <t>Tracker</t>
  </si>
  <si>
    <t>All Tracker</t>
  </si>
  <si>
    <t>Meeting</t>
  </si>
  <si>
    <t>Support</t>
  </si>
  <si>
    <t>Story&amp;Bug</t>
  </si>
  <si>
    <t>Total</t>
  </si>
  <si>
    <t>Resource Capacity</t>
  </si>
  <si>
    <t>Capacity (hrs)</t>
  </si>
  <si>
    <t>Estimated</t>
  </si>
  <si>
    <t>Variance</t>
  </si>
  <si>
    <t>UnMangable</t>
  </si>
  <si>
    <t>Count</t>
  </si>
  <si>
    <t>OverDue</t>
  </si>
  <si>
    <t>Workflow</t>
  </si>
  <si>
    <t>Impact Analysis</t>
  </si>
  <si>
    <t>Unit Testing</t>
  </si>
  <si>
    <t>Code Review</t>
  </si>
  <si>
    <t>SMC</t>
  </si>
  <si>
    <t>Closed</t>
  </si>
  <si>
    <t>Minor Impact</t>
  </si>
  <si>
    <t>Automation scenario for HELP page in PCAP Configuration UI</t>
  </si>
  <si>
    <t>Naga Natarajan</t>
  </si>
  <si>
    <t>Vijayasaravanan Kannan</t>
  </si>
  <si>
    <t>Sprint G01 04/01/15 - 04/14/15</t>
  </si>
  <si>
    <t>Copied from #67307</t>
  </si>
  <si>
    <t>iNia task verification</t>
  </si>
  <si>
    <t>Meetings</t>
  </si>
  <si>
    <t>Lancope - Sprint G02 Planning Meeting</t>
  </si>
  <si>
    <t>Lancope</t>
  </si>
  <si>
    <t>Copied from #67186</t>
  </si>
  <si>
    <t>Copied from #67185, Copied to #67187</t>
  </si>
  <si>
    <t>Ghazni Nattarshah</t>
  </si>
  <si>
    <t>Copied to #67186</t>
  </si>
  <si>
    <t>PTO</t>
  </si>
  <si>
    <t>Gayathri Sukumar</t>
  </si>
  <si>
    <t>Code Review for US3964 - PCAP: Spike - Can we use Job Management for PCAP?</t>
  </si>
  <si>
    <t>1. Model.js, Change the variable isRequireBuildQuery to just useSimpleFlowQuery
2. PCAPController: 84, set file length to content length
3. Use @Autowired to inject bean, instead of defining bean in jobContext.xml
4. Have the methods and important business logic commented.
5. Prefix the constant for field and value with KEY_
6. Give empty line if a method or a scope that has more than two lines.</t>
  </si>
  <si>
    <t>Support Team for the current user story tasks</t>
  </si>
  <si>
    <t>Technical Support for the task US3566 - TA5138 - Dev: Write test case for adding PCAP appliance configuration</t>
  </si>
  <si>
    <t>Code Review for user story US3929 - PCAP: Arch - Create REST client framework for PCAP</t>
  </si>
  <si>
    <t>Lakshmi Prabha Nagarajan</t>
  </si>
  <si>
    <t>Attached the txt file contains code review comments.
Lakshmi Prabha : Implemented the review comments in the attachement.</t>
  </si>
  <si>
    <t>Kaviyarasi Venkatachalam</t>
  </si>
  <si>
    <t>W3H Document Review with EO</t>
  </si>
  <si>
    <t>Copied from #66575</t>
  </si>
  <si>
    <t>Copied from #66574, Copied to #66576</t>
  </si>
  <si>
    <t>Copied to #66575</t>
  </si>
  <si>
    <t>Metrics &amp; audit document preparation for Lancope Surveillance Audit</t>
  </si>
  <si>
    <t>Surveillance Audit - Lancope </t>
  </si>
  <si>
    <t>Support team for the story US3566 - TA5127 - UI: Create UI to add PCAP appliance configuration</t>
  </si>
  <si>
    <t>Support team for the story US3566 - TA5134 - Dev: Update Service layer to expose save API method</t>
  </si>
  <si>
    <t>Estimation for REST Client Implementation</t>
  </si>
  <si>
    <t>Surveillance Audit Opening Meeting</t>
  </si>
  <si>
    <t>Creating Sprint G01 user story in iNia</t>
  </si>
  <si>
    <t>Arokia Justus Maria Nayagam</t>
  </si>
  <si>
    <t>OFS Holiday</t>
  </si>
  <si>
    <t>Copied from #65830</t>
  </si>
  <si>
    <t>Copied to #65831</t>
  </si>
  <si>
    <t>Analysis</t>
  </si>
  <si>
    <t>Analysing how to implement a REST Client layer in our server side code using Jersy Jackson library for REST</t>
  </si>
  <si>
    <t>Create job to execute packet search</t>
  </si>
  <si>
    <t>Lancope SMC - G01 Sprint Planning Meeting</t>
  </si>
  <si>
    <t>Copied from #65785</t>
  </si>
  <si>
    <t>Copied to #65786</t>
  </si>
  <si>
    <t>iNia Cleanup for Audit</t>
  </si>
  <si>
    <t>Lancope - Daily Status Call with Onsite</t>
  </si>
  <si>
    <t>Copied from #65782</t>
  </si>
  <si>
    <t>Copied to #65783</t>
  </si>
  <si>
    <t>Lancope - Daily Scrum Meeting</t>
  </si>
  <si>
    <t>Copied from #65780</t>
  </si>
  <si>
    <t>Copied to #65781</t>
  </si>
</sst>
</file>

<file path=xl/styles.xml><?xml version="1.0" encoding="utf-8"?>
<styleSheet xmlns="http://schemas.openxmlformats.org/spreadsheetml/2006/main">
  <numFmts count="7">
    <numFmt numFmtId="164" formatCode="GENERAL"/>
    <numFmt numFmtId="165" formatCode="0%"/>
    <numFmt numFmtId="166" formatCode="MM/YY"/>
    <numFmt numFmtId="167" formatCode="0"/>
    <numFmt numFmtId="168" formatCode="0.00%"/>
    <numFmt numFmtId="169" formatCode="DD/MM/YY\ HH:MM"/>
    <numFmt numFmtId="170" formatCode="D\ MMM\ YY"/>
  </numFmts>
  <fonts count="11">
    <font>
      <sz val="10"/>
      <name val="Arial"/>
      <family val="2"/>
    </font>
    <font>
      <sz val="10"/>
      <name val="Arial"/>
      <family val="0"/>
    </font>
    <font>
      <sz val="10"/>
      <name val="Arial"/>
      <family val="0"/>
    </font>
    <font>
      <sz val="10"/>
      <name val="Arial"/>
      <family val="0"/>
    </font>
    <font>
      <sz val="11"/>
      <color rgb="FF000000"/>
      <name val="Calibri"/>
      <family val="2"/>
    </font>
    <font>
      <b val="true"/>
      <sz val="10"/>
      <name val="Arial"/>
      <family val="2"/>
    </font>
    <font>
      <b val="true"/>
      <sz val="10"/>
      <color rgb="FF000000"/>
      <name val="Century Gothic"/>
      <family val="2"/>
    </font>
    <font>
      <sz val="11"/>
      <color rgb="FF000000"/>
      <name val="Calibri"/>
      <family val="2"/>
      <charset val="1"/>
    </font>
    <font>
      <b val="true"/>
      <sz val="10"/>
      <name val="Century Gothic"/>
      <family val="2"/>
    </font>
    <font>
      <sz val="10"/>
      <name val="Century Gothic"/>
      <family val="2"/>
    </font>
    <font>
      <sz val="10"/>
      <color rgb="FF000000"/>
      <name val="Century Gothic"/>
      <family val="2"/>
    </font>
  </fonts>
  <fills count="9">
    <fill>
      <patternFill patternType="none"/>
    </fill>
    <fill>
      <patternFill patternType="gray125"/>
    </fill>
    <fill>
      <patternFill patternType="solid">
        <fgColor rgb="FFFFFFFF"/>
        <bgColor rgb="FFFFFFCC"/>
      </patternFill>
    </fill>
    <fill>
      <patternFill patternType="solid">
        <fgColor rgb="FFCCFFCC"/>
        <bgColor rgb="FFCCFFFF"/>
      </patternFill>
    </fill>
    <fill>
      <patternFill patternType="solid">
        <fgColor rgb="FF99CC00"/>
        <bgColor rgb="FFFFCC00"/>
      </patternFill>
    </fill>
    <fill>
      <patternFill patternType="solid">
        <fgColor rgb="FFFFFF00"/>
        <bgColor rgb="FFFFFF00"/>
      </patternFill>
    </fill>
    <fill>
      <patternFill patternType="solid">
        <fgColor rgb="FFFFFF99"/>
        <bgColor rgb="FFFFFFCC"/>
      </patternFill>
    </fill>
    <fill>
      <patternFill patternType="solid">
        <fgColor rgb="FFC0C0C0"/>
        <bgColor rgb="FFCCCCFF"/>
      </patternFill>
    </fill>
    <fill>
      <patternFill patternType="solid">
        <fgColor rgb="FFFFFFCC"/>
        <bgColor rgb="FFFFFFFF"/>
      </patternFill>
    </fill>
  </fills>
  <borders count="10">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color rgb="FF3C3C3C"/>
      </left>
      <right style="thin">
        <color rgb="FF3C3C3C"/>
      </right>
      <top/>
      <bottom style="thin">
        <color rgb="FF3C3C3C"/>
      </bottom>
      <diagonal/>
    </border>
    <border diagonalUp="false" diagonalDown="false">
      <left/>
      <right style="thin">
        <color rgb="FF3C3C3C"/>
      </right>
      <top style="thin">
        <color rgb="FF3C3C3C"/>
      </top>
      <bottom/>
      <diagonal/>
    </border>
    <border diagonalUp="false" diagonalDown="false">
      <left style="thin">
        <color rgb="FF3C3C3C"/>
      </left>
      <right style="thin">
        <color rgb="FF3C3C3C"/>
      </right>
      <top style="thin">
        <color rgb="FF3C3C3C"/>
      </top>
      <bottom/>
      <diagonal/>
    </border>
    <border diagonalUp="false" diagonalDown="false">
      <left style="thin">
        <color rgb="FF3C3C3C"/>
      </left>
      <right/>
      <top style="thin">
        <color rgb="FF3C3C3C"/>
      </top>
      <bottom/>
      <diagonal/>
    </border>
    <border diagonalUp="false" diagonalDown="false">
      <left style="thin">
        <color rgb="FF3C3C3C"/>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style="thin">
        <color rgb="FF3C3C3C"/>
      </left>
      <right style="thin">
        <color rgb="FF3C3C3C"/>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20" applyFont="false" applyBorder="fals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general" vertical="top" textRotation="0" wrapText="false" indent="0" shrinkToFit="false"/>
      <protection locked="true" hidden="false"/>
    </xf>
    <xf numFmtId="164" fontId="0" fillId="2" borderId="1" xfId="20" applyFont="true" applyBorder="tru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left" vertical="top" textRotation="0" wrapText="false" indent="0" shrinkToFit="false"/>
      <protection locked="true" hidden="false"/>
    </xf>
    <xf numFmtId="166" fontId="6" fillId="3" borderId="1" xfId="22" applyFont="true" applyBorder="true" applyAlignment="true" applyProtection="false">
      <alignment horizontal="center" vertical="top" textRotation="0" wrapText="false" indent="0" shrinkToFit="false"/>
      <protection locked="true" hidden="false"/>
    </xf>
    <xf numFmtId="164" fontId="6" fillId="4" borderId="1" xfId="23" applyFont="true" applyBorder="true" applyAlignment="true" applyProtection="false">
      <alignment horizontal="center" vertical="top" textRotation="0" wrapText="false" indent="0" shrinkToFit="false"/>
      <protection locked="true" hidden="false"/>
    </xf>
    <xf numFmtId="164" fontId="6" fillId="4" borderId="1" xfId="22"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7" fontId="8" fillId="0" borderId="2" xfId="0" applyFont="true" applyBorder="true" applyAlignment="true" applyProtection="false">
      <alignment horizontal="left" vertical="top" textRotation="0" wrapText="false" indent="0" shrinkToFit="false"/>
      <protection locked="true" hidden="false"/>
    </xf>
    <xf numFmtId="164" fontId="8" fillId="5" borderId="1" xfId="0" applyFont="true" applyBorder="true" applyAlignment="true" applyProtection="false">
      <alignment horizontal="center" vertical="bottom" textRotation="0" wrapText="false" indent="0" shrinkToFit="false"/>
      <protection locked="true" hidden="false"/>
    </xf>
    <xf numFmtId="167" fontId="8" fillId="5" borderId="2" xfId="0" applyFont="true" applyBorder="true" applyAlignment="true" applyProtection="false">
      <alignment horizontal="left" vertical="top" textRotation="0" wrapText="false" indent="0" shrinkToFit="false"/>
      <protection locked="true" hidden="false"/>
    </xf>
    <xf numFmtId="164" fontId="9" fillId="6" borderId="1" xfId="20" applyFont="true" applyBorder="true" applyAlignment="true" applyProtection="false">
      <alignment horizontal="general" vertical="top" textRotation="0" wrapText="false" indent="0" shrinkToFit="false"/>
      <protection locked="true" hidden="false"/>
    </xf>
    <xf numFmtId="164" fontId="6" fillId="4" borderId="1" xfId="20" applyFont="true" applyBorder="true" applyAlignment="true" applyProtection="false">
      <alignment horizontal="left" vertical="top" textRotation="0" wrapText="true" indent="0" shrinkToFit="false"/>
      <protection locked="true" hidden="false"/>
    </xf>
    <xf numFmtId="164" fontId="0" fillId="2" borderId="3" xfId="20" applyFont="true" applyBorder="true" applyAlignment="true" applyProtection="false">
      <alignment horizontal="left" vertical="top" textRotation="0" wrapText="false" indent="0" shrinkToFit="false"/>
      <protection locked="true" hidden="false"/>
    </xf>
    <xf numFmtId="164" fontId="10" fillId="0" borderId="2" xfId="20" applyFont="true" applyBorder="true" applyAlignment="true" applyProtection="false">
      <alignment horizontal="left" vertical="top" textRotation="0" wrapText="true" indent="0" shrinkToFit="false"/>
      <protection locked="true" hidden="false"/>
    </xf>
    <xf numFmtId="167" fontId="10" fillId="0" borderId="1" xfId="20" applyFont="true" applyBorder="true" applyAlignment="true" applyProtection="false">
      <alignment horizontal="left" vertical="top" textRotation="0" wrapText="true" indent="0" shrinkToFit="false"/>
      <protection locked="true" hidden="false"/>
    </xf>
    <xf numFmtId="167" fontId="10" fillId="0" borderId="4" xfId="20" applyFont="true" applyBorder="true" applyAlignment="true" applyProtection="false">
      <alignment horizontal="left" vertical="top" textRotation="0" wrapText="true" indent="0" shrinkToFit="false"/>
      <protection locked="true" hidden="false"/>
    </xf>
    <xf numFmtId="164" fontId="10" fillId="0" borderId="4" xfId="20" applyFont="true" applyBorder="true" applyAlignment="true" applyProtection="false">
      <alignment horizontal="general" vertical="top" textRotation="0" wrapText="true" indent="0" shrinkToFit="false"/>
      <protection locked="true" hidden="false"/>
    </xf>
    <xf numFmtId="164" fontId="10" fillId="0" borderId="5" xfId="20" applyFont="true" applyBorder="true" applyAlignment="true" applyProtection="false">
      <alignment horizontal="general" vertical="top" textRotation="0" wrapText="true" indent="0" shrinkToFit="false"/>
      <protection locked="true" hidden="false"/>
    </xf>
    <xf numFmtId="165" fontId="9" fillId="6" borderId="6" xfId="20" applyFont="true" applyBorder="true" applyAlignment="true" applyProtection="false">
      <alignment horizontal="right" vertical="top" textRotation="0" wrapText="true" indent="0" shrinkToFit="false"/>
      <protection locked="true" hidden="false"/>
    </xf>
    <xf numFmtId="164" fontId="9" fillId="2" borderId="1" xfId="20" applyFont="true" applyBorder="true" applyAlignment="true" applyProtection="false">
      <alignment horizontal="right" vertical="top" textRotation="0" wrapText="false" indent="0" shrinkToFit="false"/>
      <protection locked="true" hidden="false"/>
    </xf>
    <xf numFmtId="165" fontId="9" fillId="2" borderId="7" xfId="20" applyFont="true" applyBorder="true" applyAlignment="true" applyProtection="false">
      <alignment horizontal="right" vertical="top" textRotation="0" wrapText="false" indent="0" shrinkToFit="false"/>
      <protection locked="true" hidden="false"/>
    </xf>
    <xf numFmtId="167" fontId="9" fillId="2" borderId="1" xfId="21" applyFont="true" applyBorder="true" applyAlignment="true" applyProtection="false">
      <alignment horizontal="right" vertical="top" textRotation="0" wrapText="false" indent="0" shrinkToFit="false"/>
      <protection locked="true" hidden="false"/>
    </xf>
    <xf numFmtId="164" fontId="10" fillId="0" borderId="1" xfId="20" applyFont="true" applyBorder="true" applyAlignment="true" applyProtection="false">
      <alignment horizontal="left" vertical="top" textRotation="0" wrapText="true" indent="0" shrinkToFit="false"/>
      <protection locked="true" hidden="false"/>
    </xf>
    <xf numFmtId="165" fontId="10" fillId="0" borderId="1" xfId="20" applyFont="true" applyBorder="true" applyAlignment="true" applyProtection="false">
      <alignment horizontal="left" vertical="top" textRotation="0" wrapText="true" indent="0" shrinkToFit="false"/>
      <protection locked="true" hidden="false"/>
    </xf>
    <xf numFmtId="164" fontId="10" fillId="0" borderId="6" xfId="20" applyFont="true" applyBorder="true" applyAlignment="true" applyProtection="false">
      <alignment horizontal="left" vertical="top" textRotation="0" wrapText="true" indent="0" shrinkToFit="false"/>
      <protection locked="true" hidden="false"/>
    </xf>
    <xf numFmtId="164" fontId="10" fillId="0" borderId="1" xfId="20" applyFont="true" applyBorder="true" applyAlignment="true" applyProtection="false">
      <alignment horizontal="general" vertical="top" textRotation="0" wrapText="true" indent="0" shrinkToFit="false"/>
      <protection locked="true" hidden="false"/>
    </xf>
    <xf numFmtId="167" fontId="9" fillId="6" borderId="6" xfId="20" applyFont="true" applyBorder="true" applyAlignment="true" applyProtection="false">
      <alignment horizontal="right" vertical="top" textRotation="0" wrapText="true" indent="0" shrinkToFit="false"/>
      <protection locked="true" hidden="false"/>
    </xf>
    <xf numFmtId="164" fontId="0" fillId="2" borderId="1" xfId="2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bottom" textRotation="0" wrapText="false" indent="0" shrinkToFit="false"/>
      <protection locked="true" hidden="false"/>
    </xf>
    <xf numFmtId="167" fontId="8" fillId="6"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1" xfId="20" applyFont="true" applyBorder="true" applyAlignment="true" applyProtection="false">
      <alignment horizontal="left" vertical="top" textRotation="0" wrapText="true" indent="0" shrinkToFit="false"/>
      <protection locked="true" hidden="false"/>
    </xf>
    <xf numFmtId="165" fontId="10" fillId="2" borderId="4" xfId="20" applyFont="true" applyBorder="true" applyAlignment="true" applyProtection="false">
      <alignment horizontal="left" vertical="top" textRotation="0" wrapText="true" indent="0" shrinkToFit="false"/>
      <protection locked="true" hidden="false"/>
    </xf>
    <xf numFmtId="164" fontId="10" fillId="2" borderId="6" xfId="2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0" fillId="8" borderId="1" xfId="0" applyFont="true" applyBorder="true" applyAlignment="true" applyProtection="false">
      <alignment horizontal="center" vertical="bottom" textRotation="0" wrapText="false" indent="0" shrinkToFit="false"/>
      <protection locked="true" hidden="false"/>
    </xf>
    <xf numFmtId="165" fontId="0" fillId="8" borderId="1" xfId="0" applyFont="true" applyBorder="tru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 name="Percent 2" xfId="21" builtinId="54" customBuiltin="true"/>
    <cellStyle name="Excel Built-in Normal 2" xfId="22" builtinId="54" customBuiltin="true"/>
    <cellStyle name="Excel Built-in Normal" xfId="23" builtinId="54" customBuiltin="true"/>
  </cellStyles>
  <dxfs count="3">
    <dxf>
      <font>
        <sz val="10"/>
        <name val="Arial"/>
        <family val="2"/>
      </font>
      <fill>
        <patternFill>
          <bgColor rgb="FF00FF00"/>
        </patternFill>
      </fill>
    </dxf>
    <dxf>
      <font>
        <sz val="10"/>
        <name val="Arial"/>
        <family val="2"/>
      </font>
      <fill>
        <patternFill>
          <bgColor rgb="FFFF6600"/>
        </patternFill>
      </fill>
    </dxf>
    <dxf>
      <font>
        <sz val="10"/>
        <name val="Arial"/>
        <family val="2"/>
      </font>
      <fill>
        <patternFill>
          <bgColor rgb="FFFFCC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L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2.75"/>
  <cols>
    <col collapsed="false" hidden="false" max="1" min="1" style="1" width="16.5510204081633"/>
    <col collapsed="false" hidden="false" max="2" min="2" style="1" width="20.5459183673469"/>
    <col collapsed="false" hidden="false" max="3" min="3" style="1" width="10.8418367346939"/>
    <col collapsed="false" hidden="false" max="4" min="4" style="1" width="4.41836734693878"/>
    <col collapsed="false" hidden="false" max="5" min="5" style="1" width="51.234693877551"/>
    <col collapsed="false" hidden="false" max="6" min="6" style="1" width="14.4081632653061"/>
    <col collapsed="false" hidden="false" max="8" min="7" style="1" width="10.6989795918367"/>
    <col collapsed="false" hidden="false" max="9" min="9" style="1" width="7.56122448979592"/>
    <col collapsed="false" hidden="false" max="10" min="10" style="1" width="6.70408163265306"/>
    <col collapsed="false" hidden="false" max="11" min="11" style="1" width="8.41326530612245"/>
    <col collapsed="false" hidden="false" max="12" min="12" style="1" width="8.98979591836735"/>
    <col collapsed="false" hidden="false" max="257" min="13" style="1" width="9.13265306122449"/>
    <col collapsed="false" hidden="false" max="1025" min="258" style="0" width="9.13265306122449"/>
  </cols>
  <sheetData>
    <row r="1" customFormat="false" ht="12.75" hidden="false" customHeight="false" outlineLevel="0" collapsed="false">
      <c r="A1" s="2" t="s">
        <v>0</v>
      </c>
      <c r="B1" s="3" t="s">
        <v>1</v>
      </c>
      <c r="C1" s="4" t="s">
        <v>2</v>
      </c>
      <c r="D1" s="4"/>
      <c r="E1" s="3" t="s">
        <v>3</v>
      </c>
    </row>
    <row r="2" customFormat="false" ht="12.75" hidden="false" customHeight="false" outlineLevel="0" collapsed="false">
      <c r="A2" s="2" t="s">
        <v>4</v>
      </c>
      <c r="B2" s="3" t="s">
        <v>5</v>
      </c>
      <c r="C2" s="4" t="s">
        <v>6</v>
      </c>
      <c r="D2" s="4"/>
      <c r="E2" s="3" t="s">
        <v>7</v>
      </c>
    </row>
    <row r="3" customFormat="false" ht="12.75" hidden="false" customHeight="false" outlineLevel="0" collapsed="false">
      <c r="A3" s="5" t="s">
        <v>8</v>
      </c>
      <c r="B3" s="5"/>
      <c r="C3" s="5"/>
      <c r="D3" s="5"/>
      <c r="E3" s="5"/>
    </row>
    <row r="4" customFormat="false" ht="12.75" hidden="false" customHeight="false" outlineLevel="0" collapsed="false">
      <c r="A4" s="6" t="s">
        <v>9</v>
      </c>
      <c r="B4" s="6"/>
      <c r="C4" s="6"/>
      <c r="D4" s="6"/>
      <c r="E4" s="7" t="s">
        <v>10</v>
      </c>
    </row>
    <row r="5" customFormat="false" ht="12.75" hidden="false" customHeight="false" outlineLevel="0" collapsed="false">
      <c r="A5" s="8" t="s">
        <v>11</v>
      </c>
      <c r="B5" s="8"/>
      <c r="C5" s="8"/>
      <c r="D5" s="8"/>
      <c r="E5" s="9" t="e">
        <f aca="false">L18</f>
        <v>#DIV/0!</v>
      </c>
    </row>
    <row r="6" customFormat="false" ht="12.75" hidden="false" customHeight="false" outlineLevel="0" collapsed="false">
      <c r="A6" s="8" t="s">
        <v>12</v>
      </c>
      <c r="B6" s="8"/>
      <c r="C6" s="8"/>
      <c r="D6" s="8"/>
      <c r="E6" s="9" t="n">
        <f aca="false">L22</f>
        <v>100</v>
      </c>
    </row>
    <row r="7" customFormat="false" ht="12.75" hidden="false" customHeight="false" outlineLevel="0" collapsed="false">
      <c r="A7" s="10" t="s">
        <v>13</v>
      </c>
      <c r="B7" s="10"/>
      <c r="C7" s="10"/>
      <c r="D7" s="10"/>
      <c r="E7" s="11" t="e">
        <f aca="false">ROUND(AVERAGE(E5:E6),)</f>
        <v>#DIV/0!</v>
      </c>
    </row>
    <row r="10" customFormat="false" ht="63.75" hidden="false" customHeight="false" outlineLevel="0" collapsed="false">
      <c r="A10" s="12" t="s">
        <v>14</v>
      </c>
      <c r="B10" s="12" t="s">
        <v>9</v>
      </c>
      <c r="C10" s="12" t="s">
        <v>15</v>
      </c>
      <c r="D10" s="12" t="s">
        <v>16</v>
      </c>
      <c r="E10" s="12" t="s">
        <v>17</v>
      </c>
      <c r="F10" s="12" t="s">
        <v>18</v>
      </c>
      <c r="G10" s="12" t="s">
        <v>19</v>
      </c>
      <c r="H10" s="13" t="s">
        <v>20</v>
      </c>
      <c r="I10" s="13" t="s">
        <v>21</v>
      </c>
      <c r="J10" s="13" t="s">
        <v>22</v>
      </c>
      <c r="K10" s="13" t="s">
        <v>23</v>
      </c>
      <c r="L10" s="13" t="s">
        <v>24</v>
      </c>
    </row>
    <row r="11" customFormat="false" ht="27" hidden="false" customHeight="false" outlineLevel="0" collapsed="false">
      <c r="A11" s="14" t="s">
        <v>25</v>
      </c>
      <c r="B11" s="15" t="s">
        <v>26</v>
      </c>
      <c r="C11" s="16" t="n">
        <v>20</v>
      </c>
      <c r="D11" s="17" t="s">
        <v>27</v>
      </c>
      <c r="E11" s="18" t="s">
        <v>28</v>
      </c>
      <c r="F11" s="19" t="s">
        <v>29</v>
      </c>
      <c r="G11" s="19" t="s">
        <v>30</v>
      </c>
      <c r="H11" s="20" t="str">
        <f aca="false">DataSheet!D6</f>
        <v>100</v>
      </c>
      <c r="I11" s="21" t="n">
        <v>0.2</v>
      </c>
      <c r="J11" s="22" t="n">
        <v>1</v>
      </c>
      <c r="K11" s="23" t="n">
        <f aca="false">H11/J11</f>
        <v>100</v>
      </c>
      <c r="L11" s="23" t="n">
        <f aca="false">K11*I11</f>
        <v>20</v>
      </c>
    </row>
    <row r="12" customFormat="false" ht="40.5" hidden="false" customHeight="false" outlineLevel="0" collapsed="false">
      <c r="A12" s="14"/>
      <c r="B12" s="24" t="s">
        <v>31</v>
      </c>
      <c r="C12" s="16" t="n">
        <v>5</v>
      </c>
      <c r="D12" s="25" t="s">
        <v>27</v>
      </c>
      <c r="E12" s="24" t="s">
        <v>32</v>
      </c>
      <c r="F12" s="26" t="s">
        <v>29</v>
      </c>
      <c r="G12" s="26" t="s">
        <v>30</v>
      </c>
      <c r="H12" s="20" t="str">
        <f aca="false">DataSheet!D8</f>
        <v>100</v>
      </c>
      <c r="I12" s="21" t="n">
        <v>0.2</v>
      </c>
      <c r="J12" s="22" t="n">
        <v>1</v>
      </c>
      <c r="K12" s="23" t="n">
        <f aca="false">H12/J12</f>
        <v>100</v>
      </c>
      <c r="L12" s="23" t="n">
        <f aca="false">K12*I12</f>
        <v>20</v>
      </c>
    </row>
    <row r="13" customFormat="false" ht="135" hidden="false" customHeight="false" outlineLevel="0" collapsed="false">
      <c r="A13" s="27" t="s">
        <v>33</v>
      </c>
      <c r="B13" s="24" t="s">
        <v>34</v>
      </c>
      <c r="C13" s="16" t="n">
        <v>5</v>
      </c>
      <c r="D13" s="25" t="s">
        <v>27</v>
      </c>
      <c r="E13" s="24" t="s">
        <v>35</v>
      </c>
      <c r="F13" s="26" t="s">
        <v>29</v>
      </c>
      <c r="G13" s="26" t="s">
        <v>30</v>
      </c>
      <c r="H13" s="20" t="str">
        <f aca="false">DataSheet!D11</f>
        <v>100</v>
      </c>
      <c r="I13" s="21" t="n">
        <v>0.1</v>
      </c>
      <c r="J13" s="22" t="n">
        <v>1</v>
      </c>
      <c r="K13" s="23" t="n">
        <f aca="false">H13/J13</f>
        <v>100</v>
      </c>
      <c r="L13" s="23" t="n">
        <f aca="false">K13*I13</f>
        <v>10</v>
      </c>
    </row>
    <row r="14" customFormat="false" ht="40.5" hidden="false" customHeight="true" outlineLevel="0" collapsed="false">
      <c r="A14" s="24" t="s">
        <v>36</v>
      </c>
      <c r="B14" s="24" t="s">
        <v>37</v>
      </c>
      <c r="C14" s="16" t="n">
        <v>5</v>
      </c>
      <c r="D14" s="25" t="s">
        <v>27</v>
      </c>
      <c r="E14" s="18" t="s">
        <v>38</v>
      </c>
      <c r="F14" s="19" t="s">
        <v>29</v>
      </c>
      <c r="G14" s="19" t="s">
        <v>30</v>
      </c>
      <c r="H14" s="20" t="str">
        <f aca="false">DataSheet!D13</f>
        <v>0</v>
      </c>
      <c r="I14" s="21" t="n">
        <v>0.1</v>
      </c>
      <c r="J14" s="22" t="n">
        <v>1</v>
      </c>
      <c r="K14" s="23" t="n">
        <f aca="false">H14/J14</f>
        <v>0</v>
      </c>
      <c r="L14" s="23" t="n">
        <f aca="false">K14*I14</f>
        <v>0</v>
      </c>
    </row>
    <row r="15" customFormat="false" ht="40.5" hidden="false" customHeight="false" outlineLevel="0" collapsed="false">
      <c r="A15" s="24"/>
      <c r="B15" s="24" t="s">
        <v>39</v>
      </c>
      <c r="C15" s="16" t="n">
        <v>5</v>
      </c>
      <c r="D15" s="25" t="s">
        <v>27</v>
      </c>
      <c r="E15" s="18" t="s">
        <v>40</v>
      </c>
      <c r="F15" s="19" t="s">
        <v>29</v>
      </c>
      <c r="G15" s="19" t="s">
        <v>30</v>
      </c>
      <c r="H15" s="20" t="e">
        <f aca="false">DataSheet!D14</f>
        <v>#DIV/0!</v>
      </c>
      <c r="I15" s="21" t="n">
        <v>0.1</v>
      </c>
      <c r="J15" s="22" t="n">
        <v>1</v>
      </c>
      <c r="K15" s="23" t="e">
        <f aca="false">H15/J15</f>
        <v>#DIV/0!</v>
      </c>
      <c r="L15" s="23" t="e">
        <f aca="false">K15*I15</f>
        <v>#DIV/0!</v>
      </c>
    </row>
    <row r="16" customFormat="false" ht="40.5" hidden="false" customHeight="false" outlineLevel="0" collapsed="false">
      <c r="A16" s="24"/>
      <c r="B16" s="24" t="s">
        <v>41</v>
      </c>
      <c r="C16" s="16" t="n">
        <v>5</v>
      </c>
      <c r="D16" s="25" t="s">
        <v>27</v>
      </c>
      <c r="E16" s="18" t="s">
        <v>42</v>
      </c>
      <c r="F16" s="19" t="s">
        <v>29</v>
      </c>
      <c r="G16" s="19" t="s">
        <v>30</v>
      </c>
      <c r="H16" s="28" t="e">
        <f aca="false">DataSheet!D15</f>
        <v>#DIV/0!</v>
      </c>
      <c r="I16" s="21" t="n">
        <v>0.1</v>
      </c>
      <c r="J16" s="22" t="n">
        <v>1</v>
      </c>
      <c r="K16" s="23" t="e">
        <f aca="false">H16/J16</f>
        <v>#DIV/0!</v>
      </c>
      <c r="L16" s="23" t="e">
        <f aca="false">K16*I16</f>
        <v>#DIV/0!</v>
      </c>
    </row>
    <row r="17" customFormat="false" ht="80.25" hidden="false" customHeight="true" outlineLevel="0" collapsed="false">
      <c r="A17" s="29" t="s">
        <v>43</v>
      </c>
      <c r="B17" s="29" t="s">
        <v>44</v>
      </c>
      <c r="C17" s="3" t="s">
        <v>45</v>
      </c>
      <c r="D17" s="3" t="s">
        <v>45</v>
      </c>
      <c r="E17" s="24" t="s">
        <v>46</v>
      </c>
      <c r="F17" s="3" t="s">
        <v>29</v>
      </c>
      <c r="G17" s="3" t="s">
        <v>30</v>
      </c>
      <c r="H17" s="20" t="n">
        <v>1</v>
      </c>
      <c r="I17" s="21" t="n">
        <v>0.2</v>
      </c>
      <c r="J17" s="22" t="n">
        <v>1</v>
      </c>
      <c r="K17" s="23" t="n">
        <v>75</v>
      </c>
      <c r="L17" s="23" t="n">
        <f aca="false">K17*I17</f>
        <v>15</v>
      </c>
    </row>
    <row r="18" s="33" customFormat="true" ht="13.5" hidden="false" customHeight="false" outlineLevel="0" collapsed="false">
      <c r="A18" s="30" t="s">
        <v>47</v>
      </c>
      <c r="B18" s="31"/>
      <c r="C18" s="31"/>
      <c r="D18" s="31"/>
      <c r="E18" s="31"/>
      <c r="F18" s="31"/>
      <c r="G18" s="31"/>
      <c r="H18" s="31"/>
      <c r="I18" s="31" t="n">
        <f aca="false">SUM(I11:I17)</f>
        <v>1</v>
      </c>
      <c r="J18" s="31"/>
      <c r="K18" s="31"/>
      <c r="L18" s="32" t="e">
        <f aca="false">ROUND(SUM(L11:L17),)</f>
        <v>#DIV/0!</v>
      </c>
    </row>
    <row r="19" customFormat="false" ht="54" hidden="false" customHeight="true" outlineLevel="0" collapsed="false">
      <c r="A19" s="34" t="s">
        <v>48</v>
      </c>
      <c r="B19" s="34" t="s">
        <v>49</v>
      </c>
      <c r="C19" s="16" t="n">
        <v>100</v>
      </c>
      <c r="D19" s="35" t="s">
        <v>27</v>
      </c>
      <c r="E19" s="24" t="s">
        <v>50</v>
      </c>
      <c r="F19" s="26" t="s">
        <v>29</v>
      </c>
      <c r="G19" s="26" t="s">
        <v>30</v>
      </c>
      <c r="H19" s="20" t="n">
        <v>1</v>
      </c>
      <c r="I19" s="21" t="n">
        <v>0.4</v>
      </c>
      <c r="J19" s="22" t="n">
        <v>1</v>
      </c>
      <c r="K19" s="23" t="n">
        <v>100</v>
      </c>
      <c r="L19" s="23" t="n">
        <f aca="false">K19*I19</f>
        <v>40</v>
      </c>
    </row>
    <row r="20" customFormat="false" ht="27" hidden="false" customHeight="false" outlineLevel="0" collapsed="false">
      <c r="A20" s="34"/>
      <c r="B20" s="34" t="s">
        <v>51</v>
      </c>
      <c r="C20" s="16" t="n">
        <v>100</v>
      </c>
      <c r="D20" s="35" t="s">
        <v>27</v>
      </c>
      <c r="E20" s="24" t="s">
        <v>52</v>
      </c>
      <c r="F20" s="26" t="s">
        <v>30</v>
      </c>
      <c r="G20" s="26" t="s">
        <v>53</v>
      </c>
      <c r="H20" s="20" t="n">
        <v>1</v>
      </c>
      <c r="I20" s="21" t="n">
        <v>0.2</v>
      </c>
      <c r="J20" s="22" t="n">
        <v>1</v>
      </c>
      <c r="K20" s="23" t="n">
        <v>100</v>
      </c>
      <c r="L20" s="23" t="n">
        <f aca="false">K20*I20</f>
        <v>20</v>
      </c>
    </row>
    <row r="21" customFormat="false" ht="13.5" hidden="false" customHeight="false" outlineLevel="0" collapsed="false">
      <c r="A21" s="34"/>
      <c r="B21" s="34" t="s">
        <v>54</v>
      </c>
      <c r="C21" s="16" t="n">
        <v>100</v>
      </c>
      <c r="D21" s="34" t="s">
        <v>27</v>
      </c>
      <c r="E21" s="34" t="s">
        <v>55</v>
      </c>
      <c r="F21" s="36" t="s">
        <v>29</v>
      </c>
      <c r="G21" s="36" t="s">
        <v>30</v>
      </c>
      <c r="H21" s="20" t="n">
        <v>1</v>
      </c>
      <c r="I21" s="21" t="n">
        <v>0.4</v>
      </c>
      <c r="J21" s="22" t="n">
        <v>1</v>
      </c>
      <c r="K21" s="23" t="n">
        <v>100</v>
      </c>
      <c r="L21" s="23" t="n">
        <f aca="false">K21*I21</f>
        <v>40</v>
      </c>
    </row>
    <row r="22" customFormat="false" ht="12.75" hidden="false" customHeight="false" outlineLevel="0" collapsed="false">
      <c r="A22" s="30" t="s">
        <v>47</v>
      </c>
      <c r="B22" s="31"/>
      <c r="C22" s="31"/>
      <c r="D22" s="31"/>
      <c r="E22" s="31"/>
      <c r="F22" s="31"/>
      <c r="G22" s="31"/>
      <c r="H22" s="31"/>
      <c r="I22" s="37" t="n">
        <f aca="false">SUM(I19:I21)</f>
        <v>1</v>
      </c>
      <c r="J22" s="31"/>
      <c r="K22" s="31"/>
      <c r="L22" s="32" t="n">
        <f aca="false">ROUND(SUM(L19:L21),)</f>
        <v>100</v>
      </c>
    </row>
  </sheetData>
  <mergeCells count="10">
    <mergeCell ref="C1:D1"/>
    <mergeCell ref="C2:D2"/>
    <mergeCell ref="A3:E3"/>
    <mergeCell ref="A4:D4"/>
    <mergeCell ref="A5:D5"/>
    <mergeCell ref="A6:D6"/>
    <mergeCell ref="A7:D7"/>
    <mergeCell ref="A11:A12"/>
    <mergeCell ref="A14:A16"/>
    <mergeCell ref="A19:A21"/>
  </mergeCell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RowHeight="12.75"/>
  <cols>
    <col collapsed="false" hidden="false" max="2" min="1" style="0" width="20.6887755102041"/>
    <col collapsed="false" hidden="false" max="3" min="3" style="0" width="15.2704081632653"/>
    <col collapsed="false" hidden="false" max="5" min="5" style="0" width="12.2755102040816"/>
  </cols>
  <sheetData>
    <row r="1" customFormat="false" ht="12.75" hidden="false" customHeight="false" outlineLevel="0" collapsed="false">
      <c r="A1" s="38" t="s">
        <v>56</v>
      </c>
      <c r="B1" s="38" t="s">
        <v>57</v>
      </c>
      <c r="C1" s="38" t="s">
        <v>58</v>
      </c>
      <c r="D1" s="38" t="s">
        <v>59</v>
      </c>
      <c r="E1" s="39" t="s">
        <v>60</v>
      </c>
    </row>
    <row r="2" customFormat="false" ht="12.75" hidden="false" customHeight="false" outlineLevel="0" collapsed="false">
      <c r="A2" s="40" t="s">
        <v>61</v>
      </c>
      <c r="B2" s="41" t="n">
        <f aca="false">COUNT(Data!A2:A200)</f>
        <v>35</v>
      </c>
      <c r="C2" s="41" t="n">
        <f aca="false">COUNTIFS(Data!C2:C200,"=Meetings")</f>
        <v>14</v>
      </c>
      <c r="D2" s="41" t="n">
        <f aca="false">COUNTIFS(Data!C2:C200,"=Support")</f>
        <v>18</v>
      </c>
      <c r="E2" s="41" t="n">
        <f aca="false">SUM(COUNTIFS(Data!C2:C200,"=Story"),COUNTIFS(Data!C2:C200,"=Bug"))</f>
        <v>0</v>
      </c>
    </row>
    <row r="3" customFormat="false" ht="12.75" hidden="false" customHeight="false" outlineLevel="0" collapsed="false">
      <c r="A3" s="38" t="s">
        <v>25</v>
      </c>
      <c r="B3" s="38" t="s">
        <v>62</v>
      </c>
      <c r="C3" s="38" t="s">
        <v>63</v>
      </c>
      <c r="D3" s="38" t="s">
        <v>64</v>
      </c>
    </row>
    <row r="4" customFormat="false" ht="12.75" hidden="false" customHeight="false" outlineLevel="0" collapsed="false">
      <c r="A4" s="42"/>
      <c r="B4" s="42" t="n">
        <v>5.5</v>
      </c>
      <c r="C4" s="42" t="n">
        <f aca="false">B4*80</f>
        <v>440</v>
      </c>
      <c r="D4" s="41" t="n">
        <f aca="false">SUM(Data!O2:O200)</f>
        <v>269.5</v>
      </c>
    </row>
    <row r="5" customFormat="false" ht="12.75" hidden="false" customHeight="false" outlineLevel="0" collapsed="false">
      <c r="A5" s="42" t="s">
        <v>65</v>
      </c>
      <c r="B5" s="42"/>
      <c r="C5" s="42"/>
      <c r="D5" s="41" t="n">
        <f aca="false">(D4-C4)/D4*100</f>
        <v>-63.265306122449</v>
      </c>
    </row>
    <row r="6" customFormat="false" ht="12.75" hidden="false" customHeight="false" outlineLevel="0" collapsed="false">
      <c r="A6" s="42"/>
      <c r="B6" s="42"/>
      <c r="C6" s="42"/>
      <c r="D6" s="43" t="str">
        <f aca="false">IF(C5&lt;='iNia-Scorecard'!C11,"100","0")</f>
        <v>100</v>
      </c>
    </row>
    <row r="7" customFormat="false" ht="12.75" hidden="false" customHeight="false" outlineLevel="0" collapsed="false">
      <c r="A7" s="38" t="s">
        <v>66</v>
      </c>
      <c r="B7" s="38" t="s">
        <v>67</v>
      </c>
      <c r="C7" s="38" t="s">
        <v>65</v>
      </c>
      <c r="D7" s="42"/>
    </row>
    <row r="8" customFormat="false" ht="12.75" hidden="false" customHeight="false" outlineLevel="0" collapsed="false">
      <c r="A8" s="40"/>
      <c r="B8" s="41" t="n">
        <f aca="false">SUM(COUNTIFS(Data!C2:C200,"=Meetings",Data!N2:N200,"="&amp;""),COUNTIFS(Data!C2:C200,"=Support",Data!N2:N200,"="&amp;""))</f>
        <v>0</v>
      </c>
      <c r="C8" s="41" t="n">
        <f aca="false">100-((B2-B8)/B2*100)</f>
        <v>0</v>
      </c>
      <c r="D8" s="44" t="str">
        <f aca="false">IF('iNia-Scorecard'!C13&lt;=C7,"100","0")</f>
        <v>100</v>
      </c>
    </row>
    <row r="9" customFormat="false" ht="12.75" hidden="false" customHeight="false" outlineLevel="0" collapsed="false">
      <c r="A9" s="40"/>
      <c r="B9" s="41"/>
      <c r="C9" s="42"/>
      <c r="D9" s="42"/>
    </row>
    <row r="10" customFormat="false" ht="12.75" hidden="false" customHeight="false" outlineLevel="0" collapsed="false">
      <c r="A10" s="38" t="s">
        <v>68</v>
      </c>
      <c r="B10" s="38" t="s">
        <v>67</v>
      </c>
      <c r="C10" s="38" t="s">
        <v>65</v>
      </c>
      <c r="D10" s="42"/>
    </row>
    <row r="11" customFormat="false" ht="12.75" hidden="false" customHeight="false" outlineLevel="0" collapsed="false">
      <c r="A11" s="42"/>
      <c r="B11" s="0" t="n">
        <f aca="false">COUNTIFS(Data!N2:N200,"&lt;15-Apr-2015",Data!E2:E200,"&lt;&gt;Closed",Data!E2:E200,"&lt;&gt;Resolved")</f>
        <v>0</v>
      </c>
      <c r="C11" s="41" t="n">
        <f aca="false">((B2-B11)/B2*100)</f>
        <v>100</v>
      </c>
      <c r="D11" s="43" t="str">
        <f aca="false">IF('iNia-Scorecard'!C16&lt;=C10,"100","0")</f>
        <v>100</v>
      </c>
    </row>
    <row r="12" customFormat="false" ht="12.75" hidden="false" customHeight="false" outlineLevel="0" collapsed="false">
      <c r="A12" s="38" t="s">
        <v>69</v>
      </c>
      <c r="B12" s="38" t="s">
        <v>67</v>
      </c>
      <c r="C12" s="38" t="s">
        <v>65</v>
      </c>
      <c r="D12" s="42"/>
    </row>
    <row r="13" customFormat="false" ht="12.75" hidden="false" customHeight="false" outlineLevel="0" collapsed="false">
      <c r="A13" s="40" t="s">
        <v>70</v>
      </c>
      <c r="B13" s="42" t="n">
        <f aca="false">COUNTA(Data!Y2:Y200)</f>
        <v>0</v>
      </c>
      <c r="C13" s="41" t="e">
        <f aca="false">(E2-B13)/E2*100</f>
        <v>#DIV/0!</v>
      </c>
      <c r="D13" s="43" t="str">
        <f aca="false">IF(C12&lt;='iNia-Scorecard'!C14,"100","0")</f>
        <v>0</v>
      </c>
    </row>
    <row r="14" customFormat="false" ht="12.75" hidden="false" customHeight="false" outlineLevel="0" collapsed="false">
      <c r="A14" s="40" t="s">
        <v>71</v>
      </c>
      <c r="B14" s="41" t="n">
        <f aca="false">SUM(COUNTIFS(Data!C2:C200,"=Story",Data!AH2:AH200,"&lt;&gt;"&amp;""),COUNTIFS(Data!C2:C200,"=Bug",Data!AH2:AH200,"&lt;&gt;"&amp;""))</f>
        <v>0</v>
      </c>
      <c r="C14" s="41" t="e">
        <f aca="false">(E2-B14)/E2*100</f>
        <v>#DIV/0!</v>
      </c>
      <c r="D14" s="43" t="e">
        <f aca="false">IF(C14&lt;='iNia-Scorecard'!C15,"100","0")</f>
        <v>#DIV/0!</v>
      </c>
    </row>
    <row r="15" customFormat="false" ht="12.75" hidden="false" customHeight="false" outlineLevel="0" collapsed="false">
      <c r="A15" s="40" t="s">
        <v>72</v>
      </c>
      <c r="B15" s="41" t="n">
        <f aca="false">SUM(COUNTIFS(Data!C2:C200,"=Story",Data!AI2:AI200,"&lt;&gt;"&amp;""),COUNTIFS(Data!C2:C200,"=Bug",Data!AI2:AI200,"&lt;&gt;"&amp;""))</f>
        <v>0</v>
      </c>
      <c r="C15" s="41" t="e">
        <f aca="false">(E2-B15)/E2*100</f>
        <v>#DIV/0!</v>
      </c>
      <c r="D15" s="43" t="e">
        <f aca="false">IF(C15&lt;='iNia-Scorecard'!C16,"100","0")</f>
        <v>#DIV/0!</v>
      </c>
    </row>
  </sheetData>
  <conditionalFormatting sqref="D6,D13:D15,D11,D8">
    <cfRule type="expression" priority="2" aboveAverage="0" equalAverage="0" bottom="0" percent="0" rank="0" text="" dxfId="0">
      <formula>NOT(ISERROR(SEARCH("Green",DataSheet!D6)))</formula>
    </cfRule>
  </conditionalFormatting>
  <conditionalFormatting sqref="D6,D13:D15,D11,D8">
    <cfRule type="expression" priority="3" aboveAverage="0" equalAverage="0" bottom="0" percent="0" rank="0" text="" dxfId="1">
      <formula>NOT(ISERROR(SEARCH("Red",DataSheet!D6)))</formula>
    </cfRule>
    <cfRule type="expression" priority="4" aboveAverage="0" equalAverage="0" bottom="0" percent="0" rank="0" text="" dxfId="2">
      <formula>NOT(ISERROR(SEARCH("Amber",DataSheet!D6)))</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tabColor rgb="00FFFFFF"/>
    <pageSetUpPr fitToPage="false"/>
  </sheetPr>
  <dimension ref="A2:AO46"/>
  <sheetViews>
    <sheetView windowProtection="false" showFormulas="false" showGridLines="true" showRowColHeaders="true" showZeros="true" rightToLeft="false" tabSelected="true" showOutlineSymbols="true" defaultGridColor="true" view="normal" topLeftCell="A74" colorId="64" zoomScale="100" zoomScaleNormal="100" zoomScalePageLayoutView="100" workbookViewId="0">
      <selection pane="topLeft" activeCell="D60" activeCellId="0" sqref="D60"/>
    </sheetView>
  </sheetViews>
  <sheetFormatPr defaultRowHeight="14.65"/>
  <cols>
    <col collapsed="false" hidden="false" max="12" min="12" style="0" width="25.9744897959184"/>
  </cols>
  <sheetData>
    <row r="2" customFormat="false" ht="14.65" hidden="true" customHeight="false" outlineLevel="0" collapsed="false">
      <c r="A2" s="0" t="n">
        <v>67308</v>
      </c>
      <c r="B2" s="0" t="s">
        <v>73</v>
      </c>
      <c r="C2" s="0" t="s">
        <v>59</v>
      </c>
      <c r="E2" s="0" t="s">
        <v>74</v>
      </c>
      <c r="F2" s="0" t="s">
        <v>75</v>
      </c>
      <c r="G2" s="0" t="s">
        <v>76</v>
      </c>
      <c r="H2" s="0" t="s">
        <v>77</v>
      </c>
      <c r="I2" s="0" t="s">
        <v>78</v>
      </c>
      <c r="J2" s="45" t="n">
        <v>42109.8902777778</v>
      </c>
      <c r="L2" s="0" t="s">
        <v>79</v>
      </c>
      <c r="M2" s="46" t="n">
        <v>42108</v>
      </c>
      <c r="N2" s="46" t="n">
        <v>42108</v>
      </c>
      <c r="O2" s="0" t="n">
        <v>2</v>
      </c>
      <c r="P2" s="0" t="n">
        <v>2.5</v>
      </c>
      <c r="Q2" s="0" t="n">
        <v>100</v>
      </c>
      <c r="R2" s="45" t="n">
        <v>42109.5402777778</v>
      </c>
      <c r="S2" s="45" t="n">
        <v>42109.8902777778</v>
      </c>
      <c r="T2" s="0" t="s">
        <v>80</v>
      </c>
      <c r="U2" s="46" t="n">
        <v>42108</v>
      </c>
      <c r="V2" s="46" t="n">
        <v>42108</v>
      </c>
      <c r="AO2" s="47" t="n">
        <f aca="false">FALSE()</f>
        <v>0</v>
      </c>
    </row>
    <row r="3" customFormat="false" ht="14.65" hidden="false" customHeight="false" outlineLevel="0" collapsed="false">
      <c r="J3" s="45"/>
      <c r="M3" s="46"/>
      <c r="N3" s="46"/>
      <c r="R3" s="45"/>
      <c r="S3" s="45"/>
      <c r="U3" s="46"/>
      <c r="AO3" s="47"/>
    </row>
    <row r="4" customFormat="false" ht="14.65" hidden="true" customHeight="false" outlineLevel="0" collapsed="false">
      <c r="A4" s="0" t="n">
        <v>67301</v>
      </c>
      <c r="B4" s="0" t="s">
        <v>73</v>
      </c>
      <c r="C4" s="0" t="s">
        <v>59</v>
      </c>
      <c r="E4" s="0" t="s">
        <v>74</v>
      </c>
      <c r="F4" s="0" t="s">
        <v>75</v>
      </c>
      <c r="G4" s="0" t="s">
        <v>81</v>
      </c>
      <c r="H4" s="0" t="s">
        <v>77</v>
      </c>
      <c r="I4" s="0" t="s">
        <v>77</v>
      </c>
      <c r="J4" s="45" t="n">
        <v>42109.5326388889</v>
      </c>
      <c r="L4" s="0" t="s">
        <v>79</v>
      </c>
      <c r="M4" s="46" t="n">
        <v>42107</v>
      </c>
      <c r="N4" s="46" t="n">
        <v>42108</v>
      </c>
      <c r="O4" s="0" t="n">
        <v>2</v>
      </c>
      <c r="P4" s="0" t="n">
        <v>2</v>
      </c>
      <c r="Q4" s="0" t="n">
        <v>0</v>
      </c>
      <c r="R4" s="45" t="n">
        <v>42109.5305555556</v>
      </c>
      <c r="S4" s="45" t="n">
        <v>42109.5326388889</v>
      </c>
      <c r="U4" s="46" t="n">
        <v>42107</v>
      </c>
      <c r="AO4" s="47" t="n">
        <f aca="false">FALSE()</f>
        <v>0</v>
      </c>
    </row>
    <row r="5" customFormat="false" ht="14.65" hidden="true" customHeight="false" outlineLevel="0" collapsed="false">
      <c r="A5" s="0" t="n">
        <v>67187</v>
      </c>
      <c r="B5" s="0" t="s">
        <v>73</v>
      </c>
      <c r="C5" s="0" t="s">
        <v>82</v>
      </c>
      <c r="E5" s="0" t="s">
        <v>74</v>
      </c>
      <c r="F5" s="0" t="s">
        <v>75</v>
      </c>
      <c r="G5" s="0" t="s">
        <v>83</v>
      </c>
      <c r="H5" s="0" t="s">
        <v>77</v>
      </c>
      <c r="I5" s="0" t="s">
        <v>84</v>
      </c>
      <c r="J5" s="45" t="n">
        <v>42109.8902777778</v>
      </c>
      <c r="L5" s="0" t="s">
        <v>79</v>
      </c>
      <c r="M5" s="46" t="n">
        <v>42108</v>
      </c>
      <c r="N5" s="46" t="n">
        <v>42108</v>
      </c>
      <c r="O5" s="0" t="n">
        <v>4.5</v>
      </c>
      <c r="P5" s="0" t="n">
        <v>1.75</v>
      </c>
      <c r="Q5" s="0" t="n">
        <v>0</v>
      </c>
      <c r="R5" s="45" t="n">
        <v>42108.7715277778</v>
      </c>
      <c r="S5" s="45" t="n">
        <v>42109.8902777778</v>
      </c>
      <c r="T5" s="0" t="s">
        <v>85</v>
      </c>
      <c r="U5" s="46" t="n">
        <v>42108</v>
      </c>
      <c r="AO5" s="47" t="n">
        <f aca="false">FALSE()</f>
        <v>0</v>
      </c>
    </row>
    <row r="6" customFormat="false" ht="14.65" hidden="true" customHeight="false" outlineLevel="0" collapsed="false">
      <c r="A6" s="0" t="n">
        <v>67186</v>
      </c>
      <c r="B6" s="0" t="s">
        <v>73</v>
      </c>
      <c r="C6" s="0" t="s">
        <v>82</v>
      </c>
      <c r="E6" s="0" t="s">
        <v>74</v>
      </c>
      <c r="F6" s="0" t="s">
        <v>75</v>
      </c>
      <c r="G6" s="0" t="s">
        <v>83</v>
      </c>
      <c r="H6" s="0" t="s">
        <v>77</v>
      </c>
      <c r="I6" s="0" t="s">
        <v>77</v>
      </c>
      <c r="J6" s="45" t="n">
        <v>42109.5326388889</v>
      </c>
      <c r="L6" s="0" t="s">
        <v>79</v>
      </c>
      <c r="M6" s="46" t="n">
        <v>42108</v>
      </c>
      <c r="N6" s="46" t="n">
        <v>42108</v>
      </c>
      <c r="O6" s="0" t="n">
        <v>1.5</v>
      </c>
      <c r="P6" s="0" t="n">
        <v>1.5</v>
      </c>
      <c r="Q6" s="0" t="n">
        <v>0</v>
      </c>
      <c r="R6" s="45" t="n">
        <v>42108.7708333333</v>
      </c>
      <c r="S6" s="45" t="n">
        <v>42109.5326388889</v>
      </c>
      <c r="T6" s="0" t="s">
        <v>86</v>
      </c>
      <c r="U6" s="46" t="n">
        <v>42108</v>
      </c>
      <c r="AO6" s="47" t="n">
        <f aca="false">FALSE()</f>
        <v>0</v>
      </c>
    </row>
    <row r="7" customFormat="false" ht="14.65" hidden="true" customHeight="false" outlineLevel="0" collapsed="false">
      <c r="A7" s="0" t="n">
        <v>67185</v>
      </c>
      <c r="B7" s="0" t="s">
        <v>73</v>
      </c>
      <c r="C7" s="0" t="s">
        <v>82</v>
      </c>
      <c r="E7" s="0" t="s">
        <v>74</v>
      </c>
      <c r="F7" s="0" t="s">
        <v>75</v>
      </c>
      <c r="G7" s="0" t="s">
        <v>83</v>
      </c>
      <c r="H7" s="0" t="s">
        <v>77</v>
      </c>
      <c r="I7" s="0" t="s">
        <v>87</v>
      </c>
      <c r="J7" s="45" t="n">
        <v>42108.7715277778</v>
      </c>
      <c r="L7" s="0" t="s">
        <v>79</v>
      </c>
      <c r="M7" s="46" t="n">
        <v>42108</v>
      </c>
      <c r="N7" s="46" t="n">
        <v>42108</v>
      </c>
      <c r="O7" s="0" t="n">
        <v>1.5</v>
      </c>
      <c r="P7" s="0" t="n">
        <v>1.5</v>
      </c>
      <c r="Q7" s="0" t="n">
        <v>0</v>
      </c>
      <c r="R7" s="45" t="n">
        <v>42108.7701388889</v>
      </c>
      <c r="S7" s="45" t="n">
        <v>42108.7715277778</v>
      </c>
      <c r="T7" s="0" t="s">
        <v>88</v>
      </c>
      <c r="U7" s="46" t="n">
        <v>42108</v>
      </c>
      <c r="AO7" s="47" t="n">
        <f aca="false">FALSE()</f>
        <v>0</v>
      </c>
    </row>
    <row r="8" customFormat="false" ht="14.65" hidden="true" customHeight="false" outlineLevel="0" collapsed="false">
      <c r="A8" s="0" t="n">
        <v>67157</v>
      </c>
      <c r="B8" s="0" t="s">
        <v>73</v>
      </c>
      <c r="C8" s="0" t="s">
        <v>59</v>
      </c>
      <c r="E8" s="0" t="s">
        <v>74</v>
      </c>
      <c r="F8" s="0" t="s">
        <v>75</v>
      </c>
      <c r="G8" s="0" t="s">
        <v>89</v>
      </c>
      <c r="H8" s="0" t="s">
        <v>77</v>
      </c>
      <c r="I8" s="0" t="s">
        <v>90</v>
      </c>
      <c r="J8" s="45" t="n">
        <v>42109.8902777778</v>
      </c>
      <c r="L8" s="0" t="s">
        <v>79</v>
      </c>
      <c r="M8" s="46" t="n">
        <v>42108</v>
      </c>
      <c r="N8" s="46" t="n">
        <v>42108</v>
      </c>
      <c r="O8" s="0" t="n">
        <v>8</v>
      </c>
      <c r="P8" s="0" t="n">
        <v>8</v>
      </c>
      <c r="Q8" s="0" t="n">
        <v>0</v>
      </c>
      <c r="R8" s="45" t="n">
        <v>42108.5534722222</v>
      </c>
      <c r="S8" s="45" t="n">
        <v>42109.8902777778</v>
      </c>
      <c r="AO8" s="47" t="n">
        <f aca="false">FALSE()</f>
        <v>0</v>
      </c>
    </row>
    <row r="9" customFormat="false" ht="14.65" hidden="false" customHeight="false" outlineLevel="0" collapsed="false">
      <c r="J9" s="45"/>
      <c r="M9" s="46"/>
      <c r="N9" s="46"/>
      <c r="R9" s="45"/>
      <c r="U9" s="46"/>
      <c r="V9" s="46"/>
      <c r="AO9" s="47"/>
    </row>
    <row r="10" customFormat="false" ht="585.05" hidden="true" customHeight="false" outlineLevel="0" collapsed="false">
      <c r="A10" s="0" t="n">
        <v>67139</v>
      </c>
      <c r="B10" s="0" t="s">
        <v>73</v>
      </c>
      <c r="C10" s="0" t="s">
        <v>72</v>
      </c>
      <c r="E10" s="0" t="s">
        <v>74</v>
      </c>
      <c r="F10" s="0" t="s">
        <v>75</v>
      </c>
      <c r="G10" s="0" t="s">
        <v>91</v>
      </c>
      <c r="H10" s="0" t="s">
        <v>77</v>
      </c>
      <c r="I10" s="0" t="s">
        <v>87</v>
      </c>
      <c r="J10" s="45" t="n">
        <v>42109.8902777778</v>
      </c>
      <c r="L10" s="0" t="s">
        <v>79</v>
      </c>
      <c r="M10" s="46" t="n">
        <v>42108</v>
      </c>
      <c r="N10" s="46" t="n">
        <v>42108</v>
      </c>
      <c r="O10" s="0" t="n">
        <v>2</v>
      </c>
      <c r="P10" s="0" t="n">
        <v>1</v>
      </c>
      <c r="Q10" s="0" t="n">
        <v>0</v>
      </c>
      <c r="R10" s="45" t="n">
        <v>42108.5020833333</v>
      </c>
      <c r="S10" s="45" t="n">
        <v>42109.8902777778</v>
      </c>
      <c r="U10" s="46" t="n">
        <v>42108</v>
      </c>
      <c r="AI10" s="48" t="s">
        <v>92</v>
      </c>
      <c r="AO10" s="47" t="n">
        <f aca="false">FALSE()</f>
        <v>0</v>
      </c>
    </row>
    <row r="11" customFormat="false" ht="14.65" hidden="true" customHeight="false" outlineLevel="0" collapsed="false">
      <c r="A11" s="0" t="n">
        <v>67075</v>
      </c>
      <c r="B11" s="0" t="s">
        <v>73</v>
      </c>
      <c r="C11" s="0" t="s">
        <v>59</v>
      </c>
      <c r="E11" s="0" t="s">
        <v>74</v>
      </c>
      <c r="F11" s="0" t="s">
        <v>75</v>
      </c>
      <c r="G11" s="0" t="s">
        <v>93</v>
      </c>
      <c r="H11" s="0" t="s">
        <v>77</v>
      </c>
      <c r="I11" s="0" t="s">
        <v>77</v>
      </c>
      <c r="J11" s="45" t="n">
        <v>42109.5326388889</v>
      </c>
      <c r="L11" s="0" t="s">
        <v>79</v>
      </c>
      <c r="M11" s="46" t="n">
        <v>42101</v>
      </c>
      <c r="N11" s="46" t="n">
        <v>42108</v>
      </c>
      <c r="O11" s="0" t="n">
        <v>30</v>
      </c>
      <c r="P11" s="0" t="n">
        <v>30.5</v>
      </c>
      <c r="Q11" s="0" t="n">
        <v>0</v>
      </c>
      <c r="R11" s="45" t="n">
        <v>42107.8652777778</v>
      </c>
      <c r="S11" s="45" t="n">
        <v>42109.5326388889</v>
      </c>
      <c r="U11" s="46" t="n">
        <v>42101</v>
      </c>
      <c r="AO11" s="47" t="n">
        <f aca="false">FALSE()</f>
        <v>0</v>
      </c>
    </row>
    <row r="12" customFormat="false" ht="14.65" hidden="true" customHeight="false" outlineLevel="0" collapsed="false">
      <c r="A12" s="0" t="n">
        <v>66986</v>
      </c>
      <c r="B12" s="0" t="s">
        <v>73</v>
      </c>
      <c r="C12" s="0" t="s">
        <v>59</v>
      </c>
      <c r="E12" s="0" t="s">
        <v>74</v>
      </c>
      <c r="F12" s="0" t="s">
        <v>75</v>
      </c>
      <c r="G12" s="0" t="s">
        <v>94</v>
      </c>
      <c r="H12" s="0" t="s">
        <v>77</v>
      </c>
      <c r="I12" s="0" t="s">
        <v>87</v>
      </c>
      <c r="J12" s="45" t="n">
        <v>42108.5923611111</v>
      </c>
      <c r="L12" s="0" t="s">
        <v>79</v>
      </c>
      <c r="M12" s="46" t="n">
        <v>42107</v>
      </c>
      <c r="N12" s="46" t="n">
        <v>42107</v>
      </c>
      <c r="O12" s="0" t="n">
        <v>0.5</v>
      </c>
      <c r="P12" s="0" t="n">
        <v>1</v>
      </c>
      <c r="Q12" s="0" t="n">
        <v>0</v>
      </c>
      <c r="R12" s="45" t="n">
        <v>42107.6527777778</v>
      </c>
      <c r="S12" s="45" t="n">
        <v>42108.5923611111</v>
      </c>
      <c r="U12" s="46" t="n">
        <v>42107</v>
      </c>
      <c r="V12" s="46" t="n">
        <v>42107</v>
      </c>
      <c r="AO12" s="47" t="n">
        <f aca="false">FALSE()</f>
        <v>0</v>
      </c>
    </row>
    <row r="13" customFormat="false" ht="193.25" hidden="true" customHeight="false" outlineLevel="0" collapsed="false">
      <c r="A13" s="0" t="n">
        <v>66985</v>
      </c>
      <c r="B13" s="0" t="s">
        <v>73</v>
      </c>
      <c r="C13" s="0" t="s">
        <v>72</v>
      </c>
      <c r="E13" s="0" t="s">
        <v>74</v>
      </c>
      <c r="F13" s="0" t="s">
        <v>75</v>
      </c>
      <c r="G13" s="0" t="s">
        <v>95</v>
      </c>
      <c r="H13" s="0" t="s">
        <v>77</v>
      </c>
      <c r="I13" s="0" t="s">
        <v>96</v>
      </c>
      <c r="J13" s="45" t="n">
        <v>42108.6048611111</v>
      </c>
      <c r="L13" s="0" t="s">
        <v>79</v>
      </c>
      <c r="M13" s="46" t="n">
        <v>42107</v>
      </c>
      <c r="N13" s="46" t="n">
        <v>42107</v>
      </c>
      <c r="O13" s="0" t="n">
        <v>1</v>
      </c>
      <c r="P13" s="0" t="n">
        <v>2</v>
      </c>
      <c r="Q13" s="0" t="n">
        <v>100</v>
      </c>
      <c r="R13" s="45" t="n">
        <v>42107.6520833333</v>
      </c>
      <c r="S13" s="45" t="n">
        <v>42108.6048611111</v>
      </c>
      <c r="U13" s="46" t="n">
        <v>42107</v>
      </c>
      <c r="AI13" s="49" t="s">
        <v>97</v>
      </c>
      <c r="AO13" s="47" t="n">
        <f aca="false">FALSE()</f>
        <v>0</v>
      </c>
    </row>
    <row r="14" customFormat="false" ht="14.65" hidden="true" customHeight="false" outlineLevel="0" collapsed="false">
      <c r="A14" s="0" t="n">
        <v>66944</v>
      </c>
      <c r="B14" s="0" t="s">
        <v>73</v>
      </c>
      <c r="C14" s="0" t="s">
        <v>59</v>
      </c>
      <c r="E14" s="0" t="s">
        <v>74</v>
      </c>
      <c r="F14" s="0" t="s">
        <v>75</v>
      </c>
      <c r="G14" s="0" t="s">
        <v>89</v>
      </c>
      <c r="H14" s="0" t="s">
        <v>77</v>
      </c>
      <c r="I14" s="0" t="s">
        <v>98</v>
      </c>
      <c r="J14" s="45" t="n">
        <v>42107.6208333333</v>
      </c>
      <c r="L14" s="0" t="s">
        <v>79</v>
      </c>
      <c r="M14" s="46" t="n">
        <v>42102</v>
      </c>
      <c r="N14" s="46" t="n">
        <v>42102</v>
      </c>
      <c r="O14" s="0" t="n">
        <v>8</v>
      </c>
      <c r="P14" s="0" t="n">
        <v>8</v>
      </c>
      <c r="Q14" s="0" t="n">
        <v>0</v>
      </c>
      <c r="R14" s="45" t="n">
        <v>42107.5326388889</v>
      </c>
      <c r="S14" s="45" t="n">
        <v>42107.6208333333</v>
      </c>
      <c r="U14" s="46" t="n">
        <v>42102</v>
      </c>
      <c r="AO14" s="47" t="n">
        <f aca="false">FALSE()</f>
        <v>0</v>
      </c>
    </row>
    <row r="15" customFormat="false" ht="14.65" hidden="false" customHeight="false" outlineLevel="0" collapsed="false">
      <c r="J15" s="45"/>
      <c r="M15" s="46"/>
      <c r="N15" s="46"/>
      <c r="R15" s="45"/>
      <c r="S15" s="45"/>
      <c r="U15" s="46"/>
      <c r="V15" s="46"/>
      <c r="AI15" s="48"/>
      <c r="AO15" s="47"/>
    </row>
    <row r="16" customFormat="false" ht="14.65" hidden="false" customHeight="false" outlineLevel="0" collapsed="false">
      <c r="J16" s="45"/>
      <c r="M16" s="46"/>
      <c r="N16" s="46"/>
      <c r="R16" s="45"/>
      <c r="S16" s="45"/>
      <c r="U16" s="46"/>
      <c r="V16" s="46"/>
      <c r="AO16" s="47"/>
    </row>
    <row r="17" customFormat="false" ht="14.65" hidden="false" customHeight="false" outlineLevel="0" collapsed="false">
      <c r="J17" s="45"/>
      <c r="M17" s="46"/>
      <c r="N17" s="46"/>
      <c r="R17" s="45"/>
      <c r="S17" s="45"/>
      <c r="U17" s="46"/>
      <c r="V17" s="46"/>
      <c r="AO17" s="47"/>
    </row>
    <row r="18" customFormat="false" ht="14.65" hidden="false" customHeight="false" outlineLevel="0" collapsed="false">
      <c r="J18" s="45"/>
      <c r="M18" s="46"/>
      <c r="N18" s="46"/>
      <c r="R18" s="45"/>
      <c r="S18" s="45"/>
      <c r="U18" s="46"/>
      <c r="V18" s="46"/>
      <c r="AO18" s="47"/>
    </row>
    <row r="19" customFormat="false" ht="14.65" hidden="false" customHeight="false" outlineLevel="0" collapsed="false">
      <c r="J19" s="45"/>
      <c r="M19" s="46"/>
      <c r="N19" s="46"/>
      <c r="R19" s="45"/>
      <c r="S19" s="45"/>
      <c r="U19" s="46"/>
      <c r="V19" s="46"/>
      <c r="AO19" s="47"/>
    </row>
    <row r="20" customFormat="false" ht="14.65" hidden="true" customHeight="false" outlineLevel="0" collapsed="false">
      <c r="A20" s="0" t="n">
        <v>66697</v>
      </c>
      <c r="B20" s="0" t="s">
        <v>73</v>
      </c>
      <c r="C20" s="0" t="s">
        <v>59</v>
      </c>
      <c r="E20" s="0" t="s">
        <v>74</v>
      </c>
      <c r="F20" s="0" t="s">
        <v>75</v>
      </c>
      <c r="G20" s="0" t="s">
        <v>89</v>
      </c>
      <c r="H20" s="0" t="s">
        <v>77</v>
      </c>
      <c r="I20" s="0" t="s">
        <v>96</v>
      </c>
      <c r="J20" s="45" t="n">
        <v>42104.5576388889</v>
      </c>
      <c r="L20" s="0" t="s">
        <v>79</v>
      </c>
      <c r="M20" s="46" t="n">
        <v>42102</v>
      </c>
      <c r="N20" s="46" t="n">
        <v>42102</v>
      </c>
      <c r="O20" s="0" t="n">
        <v>8</v>
      </c>
      <c r="P20" s="0" t="n">
        <v>8</v>
      </c>
      <c r="Q20" s="0" t="n">
        <v>0</v>
      </c>
      <c r="R20" s="45" t="n">
        <v>42104.5194444444</v>
      </c>
      <c r="S20" s="45" t="n">
        <v>42104.5576388889</v>
      </c>
      <c r="AO20" s="47" t="n">
        <f aca="false">FALSE()</f>
        <v>0</v>
      </c>
    </row>
    <row r="21" customFormat="false" ht="14.65" hidden="true" customHeight="false" outlineLevel="0" collapsed="false">
      <c r="A21" s="0" t="n">
        <v>66576</v>
      </c>
      <c r="B21" s="0" t="s">
        <v>73</v>
      </c>
      <c r="C21" s="0" t="s">
        <v>82</v>
      </c>
      <c r="E21" s="0" t="s">
        <v>74</v>
      </c>
      <c r="F21" s="0" t="s">
        <v>75</v>
      </c>
      <c r="G21" s="0" t="s">
        <v>99</v>
      </c>
      <c r="H21" s="0" t="s">
        <v>77</v>
      </c>
      <c r="I21" s="0" t="s">
        <v>87</v>
      </c>
      <c r="J21" s="45" t="n">
        <v>42108.5923611111</v>
      </c>
      <c r="L21" s="0" t="s">
        <v>79</v>
      </c>
      <c r="M21" s="46" t="n">
        <v>42103</v>
      </c>
      <c r="N21" s="46" t="n">
        <v>42103</v>
      </c>
      <c r="O21" s="0" t="n">
        <v>1</v>
      </c>
      <c r="P21" s="0" t="n">
        <v>3</v>
      </c>
      <c r="Q21" s="0" t="n">
        <v>0</v>
      </c>
      <c r="R21" s="45" t="n">
        <v>42103.6402777778</v>
      </c>
      <c r="S21" s="45" t="n">
        <v>42108.5923611111</v>
      </c>
      <c r="T21" s="0" t="s">
        <v>100</v>
      </c>
      <c r="U21" s="46" t="n">
        <v>42103</v>
      </c>
      <c r="AO21" s="47" t="n">
        <f aca="false">FALSE()</f>
        <v>0</v>
      </c>
    </row>
    <row r="22" customFormat="false" ht="14.65" hidden="true" customHeight="false" outlineLevel="0" collapsed="false">
      <c r="A22" s="0" t="n">
        <v>66575</v>
      </c>
      <c r="B22" s="0" t="s">
        <v>73</v>
      </c>
      <c r="C22" s="0" t="s">
        <v>82</v>
      </c>
      <c r="E22" s="0" t="s">
        <v>74</v>
      </c>
      <c r="F22" s="0" t="s">
        <v>75</v>
      </c>
      <c r="G22" s="0" t="s">
        <v>99</v>
      </c>
      <c r="H22" s="0" t="s">
        <v>77</v>
      </c>
      <c r="I22" s="0" t="s">
        <v>77</v>
      </c>
      <c r="J22" s="45" t="n">
        <v>42103.64375</v>
      </c>
      <c r="L22" s="0" t="s">
        <v>79</v>
      </c>
      <c r="M22" s="46" t="n">
        <v>42103</v>
      </c>
      <c r="N22" s="46" t="n">
        <v>42103</v>
      </c>
      <c r="O22" s="0" t="n">
        <v>1</v>
      </c>
      <c r="P22" s="0" t="n">
        <v>1</v>
      </c>
      <c r="Q22" s="0" t="n">
        <v>0</v>
      </c>
      <c r="R22" s="45" t="n">
        <v>42103.6402777778</v>
      </c>
      <c r="S22" s="45" t="n">
        <v>42103.64375</v>
      </c>
      <c r="T22" s="0" t="s">
        <v>101</v>
      </c>
      <c r="U22" s="46" t="n">
        <v>42103</v>
      </c>
      <c r="AO22" s="47" t="n">
        <f aca="false">FALSE()</f>
        <v>0</v>
      </c>
    </row>
    <row r="23" customFormat="false" ht="14.65" hidden="true" customHeight="false" outlineLevel="0" collapsed="false">
      <c r="A23" s="0" t="n">
        <v>66574</v>
      </c>
      <c r="B23" s="0" t="s">
        <v>73</v>
      </c>
      <c r="C23" s="0" t="s">
        <v>82</v>
      </c>
      <c r="E23" s="0" t="s">
        <v>74</v>
      </c>
      <c r="F23" s="0" t="s">
        <v>75</v>
      </c>
      <c r="G23" s="0" t="s">
        <v>99</v>
      </c>
      <c r="H23" s="0" t="s">
        <v>77</v>
      </c>
      <c r="I23" s="0" t="s">
        <v>84</v>
      </c>
      <c r="J23" s="45" t="n">
        <v>42108.5840277778</v>
      </c>
      <c r="L23" s="0" t="s">
        <v>79</v>
      </c>
      <c r="M23" s="46" t="n">
        <v>42103</v>
      </c>
      <c r="N23" s="46" t="n">
        <v>42103</v>
      </c>
      <c r="O23" s="0" t="n">
        <v>5</v>
      </c>
      <c r="P23" s="0" t="n">
        <v>7.25</v>
      </c>
      <c r="Q23" s="0" t="n">
        <v>0</v>
      </c>
      <c r="R23" s="45" t="n">
        <v>42103.6375</v>
      </c>
      <c r="S23" s="45" t="n">
        <v>42108.5840277778</v>
      </c>
      <c r="T23" s="0" t="s">
        <v>102</v>
      </c>
      <c r="U23" s="46" t="n">
        <v>42103</v>
      </c>
      <c r="AO23" s="47" t="n">
        <f aca="false">FALSE()</f>
        <v>0</v>
      </c>
    </row>
    <row r="24" customFormat="false" ht="14.65" hidden="false" customHeight="false" outlineLevel="0" collapsed="false">
      <c r="J24" s="45"/>
      <c r="M24" s="46"/>
      <c r="N24" s="46"/>
      <c r="R24" s="45"/>
      <c r="S24" s="45"/>
      <c r="U24" s="46"/>
      <c r="V24" s="46"/>
      <c r="AO24" s="47"/>
    </row>
    <row r="25" customFormat="false" ht="14.65" hidden="false" customHeight="false" outlineLevel="0" collapsed="false">
      <c r="J25" s="45"/>
      <c r="M25" s="46"/>
      <c r="N25" s="46"/>
      <c r="R25" s="45"/>
      <c r="S25" s="45"/>
      <c r="U25" s="46"/>
      <c r="V25" s="46"/>
      <c r="AO25" s="47"/>
    </row>
    <row r="26" customFormat="false" ht="14.65" hidden="true" customHeight="false" outlineLevel="0" collapsed="false">
      <c r="A26" s="0" t="n">
        <v>66214</v>
      </c>
      <c r="B26" s="0" t="s">
        <v>73</v>
      </c>
      <c r="C26" s="0" t="s">
        <v>59</v>
      </c>
      <c r="E26" s="0" t="s">
        <v>74</v>
      </c>
      <c r="F26" s="0" t="s">
        <v>75</v>
      </c>
      <c r="G26" s="0" t="s">
        <v>103</v>
      </c>
      <c r="H26" s="0" t="s">
        <v>77</v>
      </c>
      <c r="I26" s="0" t="s">
        <v>77</v>
      </c>
      <c r="J26" s="45" t="n">
        <v>42104.4895833333</v>
      </c>
      <c r="L26" s="0" t="s">
        <v>79</v>
      </c>
      <c r="M26" s="46" t="n">
        <v>42100</v>
      </c>
      <c r="N26" s="46" t="n">
        <v>42100</v>
      </c>
      <c r="O26" s="0" t="n">
        <v>4</v>
      </c>
      <c r="P26" s="0" t="n">
        <v>3.5</v>
      </c>
      <c r="Q26" s="0" t="n">
        <v>0</v>
      </c>
      <c r="R26" s="45" t="n">
        <v>42101.5805555556</v>
      </c>
      <c r="S26" s="45" t="n">
        <v>42104.4895833333</v>
      </c>
      <c r="U26" s="46" t="n">
        <v>42100</v>
      </c>
      <c r="V26" s="46" t="n">
        <v>42100</v>
      </c>
      <c r="AI26" s="0" t="s">
        <v>53</v>
      </c>
      <c r="AO26" s="47" t="n">
        <f aca="false">FALSE()</f>
        <v>0</v>
      </c>
    </row>
    <row r="27" customFormat="false" ht="14.65" hidden="true" customHeight="false" outlineLevel="0" collapsed="false">
      <c r="A27" s="0" t="n">
        <v>66213</v>
      </c>
      <c r="B27" s="0" t="s">
        <v>73</v>
      </c>
      <c r="C27" s="0" t="s">
        <v>82</v>
      </c>
      <c r="E27" s="0" t="s">
        <v>74</v>
      </c>
      <c r="F27" s="0" t="s">
        <v>75</v>
      </c>
      <c r="G27" s="0" t="s">
        <v>104</v>
      </c>
      <c r="H27" s="0" t="s">
        <v>77</v>
      </c>
      <c r="I27" s="0" t="s">
        <v>77</v>
      </c>
      <c r="J27" s="45" t="n">
        <v>42101.5791666667</v>
      </c>
      <c r="L27" s="0" t="s">
        <v>79</v>
      </c>
      <c r="M27" s="46" t="n">
        <v>42100</v>
      </c>
      <c r="N27" s="46" t="n">
        <v>42100</v>
      </c>
      <c r="O27" s="0" t="n">
        <v>1.5</v>
      </c>
      <c r="P27" s="0" t="n">
        <v>1.5</v>
      </c>
      <c r="Q27" s="0" t="n">
        <v>0</v>
      </c>
      <c r="R27" s="45" t="n">
        <v>42101.5784722222</v>
      </c>
      <c r="S27" s="45" t="n">
        <v>42101.5791666667</v>
      </c>
      <c r="U27" s="46" t="n">
        <v>42100</v>
      </c>
      <c r="AO27" s="47" t="n">
        <f aca="false">FALSE()</f>
        <v>0</v>
      </c>
    </row>
    <row r="28" customFormat="false" ht="14.65" hidden="true" customHeight="false" outlineLevel="0" collapsed="false">
      <c r="A28" s="0" t="n">
        <v>66203</v>
      </c>
      <c r="B28" s="0" t="s">
        <v>73</v>
      </c>
      <c r="C28" s="0" t="s">
        <v>59</v>
      </c>
      <c r="E28" s="0" t="s">
        <v>74</v>
      </c>
      <c r="F28" s="0" t="s">
        <v>75</v>
      </c>
      <c r="G28" s="0" t="s">
        <v>105</v>
      </c>
      <c r="H28" s="0" t="s">
        <v>77</v>
      </c>
      <c r="I28" s="0" t="s">
        <v>77</v>
      </c>
      <c r="J28" s="45" t="n">
        <v>42101.54375</v>
      </c>
      <c r="L28" s="0" t="s">
        <v>79</v>
      </c>
      <c r="M28" s="46" t="n">
        <v>42100</v>
      </c>
      <c r="N28" s="46" t="n">
        <v>42100</v>
      </c>
      <c r="O28" s="0" t="n">
        <v>1</v>
      </c>
      <c r="P28" s="0" t="n">
        <v>0.75</v>
      </c>
      <c r="Q28" s="0" t="n">
        <v>100</v>
      </c>
      <c r="R28" s="45" t="n">
        <v>42101.5326388889</v>
      </c>
      <c r="S28" s="45" t="n">
        <v>42101.5430555556</v>
      </c>
      <c r="U28" s="46" t="n">
        <v>42100</v>
      </c>
      <c r="V28" s="46" t="n">
        <v>42100</v>
      </c>
      <c r="AI28" s="0" t="s">
        <v>53</v>
      </c>
      <c r="AO28" s="47" t="n">
        <f aca="false">FALSE()</f>
        <v>0</v>
      </c>
    </row>
    <row r="29" customFormat="false" ht="14.65" hidden="true" customHeight="false" outlineLevel="0" collapsed="false">
      <c r="A29" s="0" t="n">
        <v>66202</v>
      </c>
      <c r="B29" s="0" t="s">
        <v>73</v>
      </c>
      <c r="C29" s="0" t="s">
        <v>59</v>
      </c>
      <c r="E29" s="0" t="s">
        <v>74</v>
      </c>
      <c r="F29" s="0" t="s">
        <v>75</v>
      </c>
      <c r="G29" s="0" t="s">
        <v>106</v>
      </c>
      <c r="H29" s="0" t="s">
        <v>77</v>
      </c>
      <c r="I29" s="0" t="s">
        <v>77</v>
      </c>
      <c r="J29" s="45" t="n">
        <v>42101.54375</v>
      </c>
      <c r="L29" s="0" t="s">
        <v>79</v>
      </c>
      <c r="M29" s="46" t="n">
        <v>42100</v>
      </c>
      <c r="N29" s="46" t="n">
        <v>42100</v>
      </c>
      <c r="O29" s="0" t="n">
        <v>1.5</v>
      </c>
      <c r="P29" s="0" t="n">
        <v>1.5</v>
      </c>
      <c r="Q29" s="0" t="n">
        <v>100</v>
      </c>
      <c r="R29" s="45" t="n">
        <v>42101.5319444444</v>
      </c>
      <c r="S29" s="45" t="n">
        <v>42101.54375</v>
      </c>
      <c r="U29" s="46" t="n">
        <v>42100</v>
      </c>
      <c r="V29" s="46" t="n">
        <v>42100</v>
      </c>
      <c r="AI29" s="0" t="s">
        <v>53</v>
      </c>
      <c r="AO29" s="47" t="n">
        <f aca="false">FALSE()</f>
        <v>0</v>
      </c>
    </row>
    <row r="30" customFormat="false" ht="14.65" hidden="false" customHeight="false" outlineLevel="0" collapsed="false">
      <c r="J30" s="45"/>
      <c r="M30" s="46"/>
      <c r="N30" s="46"/>
      <c r="R30" s="45"/>
      <c r="S30" s="45"/>
      <c r="U30" s="46"/>
      <c r="V30" s="46"/>
      <c r="AI30" s="48"/>
      <c r="AO30" s="47"/>
    </row>
    <row r="31" customFormat="false" ht="14.65" hidden="true" customHeight="false" outlineLevel="0" collapsed="false">
      <c r="A31" s="0" t="n">
        <v>66032</v>
      </c>
      <c r="B31" s="0" t="s">
        <v>73</v>
      </c>
      <c r="C31" s="0" t="s">
        <v>59</v>
      </c>
      <c r="E31" s="0" t="s">
        <v>74</v>
      </c>
      <c r="F31" s="0" t="s">
        <v>75</v>
      </c>
      <c r="G31" s="0" t="s">
        <v>107</v>
      </c>
      <c r="H31" s="0" t="s">
        <v>77</v>
      </c>
      <c r="I31" s="0" t="s">
        <v>96</v>
      </c>
      <c r="J31" s="45" t="n">
        <v>42100.5423611111</v>
      </c>
      <c r="L31" s="0" t="s">
        <v>79</v>
      </c>
      <c r="M31" s="46" t="n">
        <v>42096</v>
      </c>
      <c r="N31" s="46" t="n">
        <v>42096</v>
      </c>
      <c r="O31" s="0" t="n">
        <v>4</v>
      </c>
      <c r="P31" s="0" t="n">
        <v>4</v>
      </c>
      <c r="Q31" s="0" t="n">
        <v>100</v>
      </c>
      <c r="R31" s="45" t="n">
        <v>42100.5395833333</v>
      </c>
      <c r="S31" s="45" t="n">
        <v>42100.5423611111</v>
      </c>
      <c r="U31" s="46" t="n">
        <v>42096</v>
      </c>
      <c r="AO31" s="47" t="n">
        <f aca="false">FALSE()</f>
        <v>0</v>
      </c>
    </row>
    <row r="32" customFormat="false" ht="14.65" hidden="true" customHeight="false" outlineLevel="0" collapsed="false">
      <c r="A32" s="0" t="n">
        <v>66007</v>
      </c>
      <c r="B32" s="0" t="s">
        <v>73</v>
      </c>
      <c r="C32" s="0" t="s">
        <v>82</v>
      </c>
      <c r="E32" s="0" t="s">
        <v>74</v>
      </c>
      <c r="F32" s="0" t="s">
        <v>75</v>
      </c>
      <c r="G32" s="0" t="s">
        <v>108</v>
      </c>
      <c r="H32" s="0" t="s">
        <v>77</v>
      </c>
      <c r="I32" s="0" t="s">
        <v>77</v>
      </c>
      <c r="J32" s="45" t="n">
        <v>42100.4701388889</v>
      </c>
      <c r="L32" s="0" t="s">
        <v>79</v>
      </c>
      <c r="M32" s="46" t="n">
        <v>42100</v>
      </c>
      <c r="N32" s="46" t="n">
        <v>42100</v>
      </c>
      <c r="O32" s="0" t="n">
        <v>0.5</v>
      </c>
      <c r="P32" s="0" t="n">
        <v>0.5</v>
      </c>
      <c r="Q32" s="0" t="n">
        <v>0</v>
      </c>
      <c r="R32" s="45" t="n">
        <v>42100.4569444444</v>
      </c>
      <c r="S32" s="45" t="n">
        <v>42100.4701388889</v>
      </c>
      <c r="U32" s="46" t="n">
        <v>42100</v>
      </c>
      <c r="AO32" s="47" t="n">
        <f aca="false">FALSE()</f>
        <v>0</v>
      </c>
    </row>
    <row r="33" customFormat="false" ht="14.65" hidden="true" customHeight="false" outlineLevel="0" collapsed="false">
      <c r="A33" s="0" t="n">
        <v>65840</v>
      </c>
      <c r="B33" s="0" t="s">
        <v>73</v>
      </c>
      <c r="C33" s="0" t="s">
        <v>59</v>
      </c>
      <c r="E33" s="0" t="s">
        <v>74</v>
      </c>
      <c r="F33" s="0" t="s">
        <v>75</v>
      </c>
      <c r="G33" s="0" t="s">
        <v>109</v>
      </c>
      <c r="H33" s="0" t="s">
        <v>77</v>
      </c>
      <c r="I33" s="0" t="s">
        <v>77</v>
      </c>
      <c r="J33" s="45" t="n">
        <v>42100.4770833333</v>
      </c>
      <c r="L33" s="0" t="s">
        <v>79</v>
      </c>
      <c r="M33" s="46" t="n">
        <v>42096</v>
      </c>
      <c r="N33" s="46" t="n">
        <v>42096</v>
      </c>
      <c r="O33" s="0" t="n">
        <v>1</v>
      </c>
      <c r="P33" s="0" t="n">
        <v>1</v>
      </c>
      <c r="Q33" s="0" t="n">
        <v>0</v>
      </c>
      <c r="R33" s="45" t="n">
        <v>42096.5833333333</v>
      </c>
      <c r="S33" s="45" t="n">
        <v>42100.4770833333</v>
      </c>
      <c r="U33" s="46" t="n">
        <v>42096</v>
      </c>
      <c r="V33" s="46" t="n">
        <v>42096</v>
      </c>
      <c r="AO33" s="47" t="n">
        <f aca="false">FALSE()</f>
        <v>0</v>
      </c>
    </row>
    <row r="34" customFormat="false" ht="14.65" hidden="true" customHeight="false" outlineLevel="0" collapsed="false">
      <c r="A34" s="0" t="n">
        <v>65832</v>
      </c>
      <c r="B34" s="0" t="s">
        <v>73</v>
      </c>
      <c r="C34" s="0" t="s">
        <v>59</v>
      </c>
      <c r="E34" s="0" t="s">
        <v>74</v>
      </c>
      <c r="F34" s="0" t="s">
        <v>75</v>
      </c>
      <c r="G34" s="0" t="s">
        <v>89</v>
      </c>
      <c r="H34" s="0" t="s">
        <v>77</v>
      </c>
      <c r="I34" s="0" t="s">
        <v>110</v>
      </c>
      <c r="J34" s="45" t="n">
        <v>42100.5180555556</v>
      </c>
      <c r="L34" s="0" t="s">
        <v>79</v>
      </c>
      <c r="M34" s="46" t="n">
        <v>42096</v>
      </c>
      <c r="N34" s="46" t="n">
        <v>42096</v>
      </c>
      <c r="O34" s="0" t="n">
        <v>8</v>
      </c>
      <c r="P34" s="0" t="n">
        <v>8</v>
      </c>
      <c r="Q34" s="0" t="n">
        <v>0</v>
      </c>
      <c r="R34" s="45" t="n">
        <v>42096.5729166667</v>
      </c>
      <c r="S34" s="45" t="n">
        <v>42100.5180555556</v>
      </c>
      <c r="U34" s="46" t="n">
        <v>42096</v>
      </c>
      <c r="V34" s="46" t="n">
        <v>42096</v>
      </c>
      <c r="AO34" s="47" t="n">
        <f aca="false">FALSE()</f>
        <v>0</v>
      </c>
    </row>
    <row r="35" customFormat="false" ht="14.65" hidden="true" customHeight="false" outlineLevel="0" collapsed="false">
      <c r="A35" s="0" t="n">
        <v>65831</v>
      </c>
      <c r="B35" s="0" t="s">
        <v>73</v>
      </c>
      <c r="C35" s="0" t="s">
        <v>59</v>
      </c>
      <c r="E35" s="0" t="s">
        <v>74</v>
      </c>
      <c r="F35" s="0" t="s">
        <v>75</v>
      </c>
      <c r="G35" s="0" t="s">
        <v>111</v>
      </c>
      <c r="H35" s="0" t="s">
        <v>77</v>
      </c>
      <c r="I35" s="0" t="s">
        <v>77</v>
      </c>
      <c r="J35" s="45" t="n">
        <v>42100.4701388889</v>
      </c>
      <c r="L35" s="0" t="s">
        <v>79</v>
      </c>
      <c r="M35" s="46" t="n">
        <v>42097</v>
      </c>
      <c r="N35" s="46" t="n">
        <v>42097</v>
      </c>
      <c r="O35" s="0" t="n">
        <v>8</v>
      </c>
      <c r="P35" s="0" t="n">
        <v>8</v>
      </c>
      <c r="Q35" s="0" t="n">
        <v>0</v>
      </c>
      <c r="R35" s="45" t="n">
        <v>42096.5722222222</v>
      </c>
      <c r="S35" s="45" t="n">
        <v>42100.4701388889</v>
      </c>
      <c r="T35" s="0" t="s">
        <v>112</v>
      </c>
      <c r="U35" s="46" t="n">
        <v>42097</v>
      </c>
      <c r="V35" s="46" t="n">
        <v>42097</v>
      </c>
      <c r="AO35" s="47" t="n">
        <f aca="false">FALSE()</f>
        <v>0</v>
      </c>
    </row>
    <row r="36" customFormat="false" ht="14.65" hidden="true" customHeight="false" outlineLevel="0" collapsed="false">
      <c r="A36" s="0" t="n">
        <v>65830</v>
      </c>
      <c r="B36" s="0" t="s">
        <v>73</v>
      </c>
      <c r="C36" s="0" t="s">
        <v>59</v>
      </c>
      <c r="E36" s="0" t="s">
        <v>74</v>
      </c>
      <c r="F36" s="0" t="s">
        <v>75</v>
      </c>
      <c r="G36" s="0" t="s">
        <v>111</v>
      </c>
      <c r="H36" s="0" t="s">
        <v>77</v>
      </c>
      <c r="I36" s="0" t="s">
        <v>84</v>
      </c>
      <c r="J36" s="45" t="n">
        <v>42101.5694444445</v>
      </c>
      <c r="L36" s="0" t="s">
        <v>79</v>
      </c>
      <c r="M36" s="46" t="n">
        <v>42097</v>
      </c>
      <c r="N36" s="46" t="n">
        <v>42097</v>
      </c>
      <c r="O36" s="0" t="n">
        <v>48</v>
      </c>
      <c r="P36" s="0" t="n">
        <v>40</v>
      </c>
      <c r="Q36" s="0" t="n">
        <v>0</v>
      </c>
      <c r="R36" s="45" t="n">
        <v>42096.5722222222</v>
      </c>
      <c r="S36" s="45" t="n">
        <v>42101.5694444445</v>
      </c>
      <c r="T36" s="0" t="s">
        <v>113</v>
      </c>
      <c r="U36" s="46" t="n">
        <v>42097</v>
      </c>
      <c r="V36" s="46" t="n">
        <v>42097</v>
      </c>
      <c r="AO36" s="47" t="n">
        <f aca="false">FALSE()</f>
        <v>0</v>
      </c>
    </row>
    <row r="37" customFormat="false" ht="14.65" hidden="true" customHeight="false" outlineLevel="0" collapsed="false">
      <c r="A37" s="0" t="n">
        <v>65828</v>
      </c>
      <c r="B37" s="0" t="s">
        <v>73</v>
      </c>
      <c r="C37" s="0" t="s">
        <v>59</v>
      </c>
      <c r="E37" s="0" t="s">
        <v>74</v>
      </c>
      <c r="F37" s="0" t="s">
        <v>75</v>
      </c>
      <c r="G37" s="0" t="s">
        <v>89</v>
      </c>
      <c r="H37" s="0" t="s">
        <v>77</v>
      </c>
      <c r="I37" s="0" t="s">
        <v>77</v>
      </c>
      <c r="J37" s="45" t="n">
        <v>42100.4708333333</v>
      </c>
      <c r="L37" s="0" t="s">
        <v>79</v>
      </c>
      <c r="M37" s="46" t="n">
        <v>42096</v>
      </c>
      <c r="N37" s="46" t="n">
        <v>42096</v>
      </c>
      <c r="O37" s="0" t="n">
        <v>4</v>
      </c>
      <c r="P37" s="0" t="n">
        <v>4</v>
      </c>
      <c r="Q37" s="0" t="n">
        <v>0</v>
      </c>
      <c r="R37" s="45" t="n">
        <v>42096.5715277778</v>
      </c>
      <c r="S37" s="45" t="n">
        <v>42100.4708333333</v>
      </c>
      <c r="U37" s="46" t="n">
        <v>42096</v>
      </c>
      <c r="V37" s="46" t="n">
        <v>42096</v>
      </c>
      <c r="AO37" s="47" t="n">
        <f aca="false">FALSE()</f>
        <v>0</v>
      </c>
    </row>
    <row r="38" customFormat="false" ht="14.65" hidden="true" customHeight="false" outlineLevel="0" collapsed="false">
      <c r="A38" s="0" t="n">
        <v>65807</v>
      </c>
      <c r="B38" s="0" t="s">
        <v>73</v>
      </c>
      <c r="C38" s="0" t="s">
        <v>114</v>
      </c>
      <c r="E38" s="0" t="s">
        <v>74</v>
      </c>
      <c r="F38" s="0" t="s">
        <v>75</v>
      </c>
      <c r="G38" s="0" t="s">
        <v>115</v>
      </c>
      <c r="H38" s="0" t="s">
        <v>77</v>
      </c>
      <c r="I38" s="0" t="s">
        <v>96</v>
      </c>
      <c r="J38" s="45" t="n">
        <v>42100.4708333333</v>
      </c>
      <c r="L38" s="0" t="s">
        <v>79</v>
      </c>
      <c r="M38" s="46" t="n">
        <v>42095</v>
      </c>
      <c r="N38" s="46" t="n">
        <v>42095</v>
      </c>
      <c r="O38" s="0" t="n">
        <v>4</v>
      </c>
      <c r="P38" s="0" t="n">
        <v>3.75</v>
      </c>
      <c r="Q38" s="0" t="n">
        <v>100</v>
      </c>
      <c r="R38" s="45" t="n">
        <v>42096.5451388889</v>
      </c>
      <c r="S38" s="45" t="n">
        <v>42100.4708333333</v>
      </c>
      <c r="AO38" s="47" t="n">
        <f aca="false">FALSE()</f>
        <v>0</v>
      </c>
    </row>
    <row r="39" customFormat="false" ht="14.65" hidden="true" customHeight="false" outlineLevel="0" collapsed="false">
      <c r="A39" s="0" t="n">
        <v>65789</v>
      </c>
      <c r="B39" s="0" t="s">
        <v>73</v>
      </c>
      <c r="C39" s="0" t="s">
        <v>59</v>
      </c>
      <c r="E39" s="0" t="s">
        <v>74</v>
      </c>
      <c r="F39" s="0" t="s">
        <v>75</v>
      </c>
      <c r="G39" s="0" t="s">
        <v>116</v>
      </c>
      <c r="H39" s="0" t="s">
        <v>77</v>
      </c>
      <c r="I39" s="0" t="s">
        <v>90</v>
      </c>
      <c r="J39" s="45" t="n">
        <v>42100.4708333333</v>
      </c>
      <c r="L39" s="0" t="s">
        <v>79</v>
      </c>
      <c r="M39" s="46" t="n">
        <v>42095</v>
      </c>
      <c r="N39" s="46" t="n">
        <v>42095</v>
      </c>
      <c r="O39" s="0" t="n">
        <v>3</v>
      </c>
      <c r="P39" s="0" t="n">
        <v>3.5</v>
      </c>
      <c r="Q39" s="0" t="n">
        <v>0</v>
      </c>
      <c r="R39" s="45" t="n">
        <v>42096.5104166667</v>
      </c>
      <c r="S39" s="45" t="n">
        <v>42100.4708333333</v>
      </c>
      <c r="U39" s="46" t="n">
        <v>42095</v>
      </c>
      <c r="V39" s="46" t="n">
        <v>42095</v>
      </c>
      <c r="AI39" s="0" t="s">
        <v>53</v>
      </c>
      <c r="AO39" s="47" t="n">
        <f aca="false">FALSE()</f>
        <v>0</v>
      </c>
    </row>
    <row r="40" customFormat="false" ht="14.65" hidden="true" customHeight="false" outlineLevel="0" collapsed="false">
      <c r="A40" s="0" t="n">
        <v>65786</v>
      </c>
      <c r="B40" s="0" t="s">
        <v>73</v>
      </c>
      <c r="C40" s="0" t="s">
        <v>82</v>
      </c>
      <c r="E40" s="0" t="s">
        <v>74</v>
      </c>
      <c r="F40" s="0" t="s">
        <v>75</v>
      </c>
      <c r="G40" s="0" t="s">
        <v>117</v>
      </c>
      <c r="H40" s="0" t="s">
        <v>77</v>
      </c>
      <c r="I40" s="0" t="s">
        <v>77</v>
      </c>
      <c r="J40" s="45" t="n">
        <v>42100.4708333333</v>
      </c>
      <c r="L40" s="0" t="s">
        <v>79</v>
      </c>
      <c r="M40" s="46" t="n">
        <v>42095</v>
      </c>
      <c r="N40" s="46" t="n">
        <v>42095</v>
      </c>
      <c r="O40" s="0" t="n">
        <v>1.5</v>
      </c>
      <c r="P40" s="0" t="n">
        <v>1.5</v>
      </c>
      <c r="Q40" s="0" t="n">
        <v>0</v>
      </c>
      <c r="R40" s="45" t="n">
        <v>42096.5076388889</v>
      </c>
      <c r="S40" s="45" t="n">
        <v>42100.4708333333</v>
      </c>
      <c r="T40" s="0" t="s">
        <v>118</v>
      </c>
      <c r="U40" s="46" t="n">
        <v>42095</v>
      </c>
      <c r="AO40" s="47" t="n">
        <f aca="false">FALSE()</f>
        <v>0</v>
      </c>
    </row>
    <row r="41" customFormat="false" ht="14.65" hidden="true" customHeight="false" outlineLevel="0" collapsed="false">
      <c r="A41" s="0" t="n">
        <v>65785</v>
      </c>
      <c r="B41" s="0" t="s">
        <v>73</v>
      </c>
      <c r="C41" s="0" t="s">
        <v>82</v>
      </c>
      <c r="E41" s="0" t="s">
        <v>74</v>
      </c>
      <c r="F41" s="0" t="s">
        <v>75</v>
      </c>
      <c r="G41" s="0" t="s">
        <v>117</v>
      </c>
      <c r="H41" s="0" t="s">
        <v>77</v>
      </c>
      <c r="I41" s="0" t="s">
        <v>84</v>
      </c>
      <c r="J41" s="45" t="n">
        <v>42100.4770833333</v>
      </c>
      <c r="L41" s="0" t="s">
        <v>79</v>
      </c>
      <c r="M41" s="46" t="n">
        <v>42095</v>
      </c>
      <c r="N41" s="46" t="n">
        <v>42095</v>
      </c>
      <c r="O41" s="0" t="n">
        <v>9</v>
      </c>
      <c r="P41" s="0" t="n">
        <v>6</v>
      </c>
      <c r="Q41" s="0" t="n">
        <v>0</v>
      </c>
      <c r="R41" s="45" t="n">
        <v>42096.5069444445</v>
      </c>
      <c r="S41" s="45" t="n">
        <v>42100.4770833333</v>
      </c>
      <c r="T41" s="0" t="s">
        <v>119</v>
      </c>
      <c r="U41" s="46" t="n">
        <v>42095</v>
      </c>
      <c r="AO41" s="47" t="n">
        <f aca="false">FALSE()</f>
        <v>0</v>
      </c>
    </row>
    <row r="42" customFormat="false" ht="14.65" hidden="true" customHeight="false" outlineLevel="0" collapsed="false">
      <c r="A42" s="0" t="n">
        <v>65784</v>
      </c>
      <c r="B42" s="0" t="s">
        <v>73</v>
      </c>
      <c r="C42" s="0" t="s">
        <v>59</v>
      </c>
      <c r="E42" s="0" t="s">
        <v>74</v>
      </c>
      <c r="F42" s="0" t="s">
        <v>75</v>
      </c>
      <c r="G42" s="0" t="s">
        <v>120</v>
      </c>
      <c r="H42" s="0" t="s">
        <v>77</v>
      </c>
      <c r="I42" s="0" t="s">
        <v>77</v>
      </c>
      <c r="J42" s="45" t="n">
        <v>42100.4902777778</v>
      </c>
      <c r="L42" s="0" t="s">
        <v>79</v>
      </c>
      <c r="M42" s="46" t="n">
        <v>42095</v>
      </c>
      <c r="N42" s="46" t="n">
        <v>42096</v>
      </c>
      <c r="O42" s="0" t="n">
        <v>8</v>
      </c>
      <c r="P42" s="0" t="n">
        <v>6.5</v>
      </c>
      <c r="Q42" s="0" t="n">
        <v>0</v>
      </c>
      <c r="R42" s="45" t="n">
        <v>42096.5055555556</v>
      </c>
      <c r="S42" s="45" t="n">
        <v>42100.4902777778</v>
      </c>
      <c r="U42" s="46" t="n">
        <v>42095</v>
      </c>
      <c r="AO42" s="47" t="n">
        <f aca="false">FALSE()</f>
        <v>0</v>
      </c>
    </row>
    <row r="43" customFormat="false" ht="14.65" hidden="true" customHeight="false" outlineLevel="0" collapsed="false">
      <c r="A43" s="0" t="n">
        <v>65783</v>
      </c>
      <c r="B43" s="0" t="s">
        <v>73</v>
      </c>
      <c r="C43" s="0" t="s">
        <v>82</v>
      </c>
      <c r="E43" s="0" t="s">
        <v>74</v>
      </c>
      <c r="F43" s="0" t="s">
        <v>75</v>
      </c>
      <c r="G43" s="0" t="s">
        <v>121</v>
      </c>
      <c r="H43" s="0" t="s">
        <v>77</v>
      </c>
      <c r="I43" s="0" t="s">
        <v>77</v>
      </c>
      <c r="J43" s="45" t="n">
        <v>42109.5326388889</v>
      </c>
      <c r="L43" s="0" t="s">
        <v>79</v>
      </c>
      <c r="M43" s="46" t="n">
        <v>42095</v>
      </c>
      <c r="N43" s="46" t="n">
        <v>42109</v>
      </c>
      <c r="O43" s="0" t="n">
        <v>10</v>
      </c>
      <c r="P43" s="0" t="n">
        <v>12.5</v>
      </c>
      <c r="Q43" s="0" t="n">
        <v>0</v>
      </c>
      <c r="R43" s="45" t="n">
        <v>42096.5048611111</v>
      </c>
      <c r="S43" s="45" t="n">
        <v>42109.5326388889</v>
      </c>
      <c r="T43" s="0" t="s">
        <v>122</v>
      </c>
      <c r="U43" s="46" t="n">
        <v>42095</v>
      </c>
      <c r="AO43" s="47" t="n">
        <f aca="false">FALSE()</f>
        <v>0</v>
      </c>
    </row>
    <row r="44" customFormat="false" ht="14.65" hidden="true" customHeight="false" outlineLevel="0" collapsed="false">
      <c r="A44" s="0" t="n">
        <v>65782</v>
      </c>
      <c r="B44" s="0" t="s">
        <v>73</v>
      </c>
      <c r="C44" s="0" t="s">
        <v>82</v>
      </c>
      <c r="E44" s="0" t="s">
        <v>74</v>
      </c>
      <c r="F44" s="0" t="s">
        <v>75</v>
      </c>
      <c r="G44" s="0" t="s">
        <v>121</v>
      </c>
      <c r="H44" s="0" t="s">
        <v>77</v>
      </c>
      <c r="I44" s="0" t="s">
        <v>84</v>
      </c>
      <c r="J44" s="45" t="n">
        <v>42109.8902777778</v>
      </c>
      <c r="L44" s="0" t="s">
        <v>79</v>
      </c>
      <c r="M44" s="46" t="n">
        <v>42095</v>
      </c>
      <c r="N44" s="46" t="n">
        <v>42109</v>
      </c>
      <c r="O44" s="0" t="n">
        <v>60</v>
      </c>
      <c r="P44" s="0" t="n">
        <v>40.75</v>
      </c>
      <c r="Q44" s="0" t="n">
        <v>0</v>
      </c>
      <c r="R44" s="45" t="n">
        <v>42096.5048611111</v>
      </c>
      <c r="S44" s="45" t="n">
        <v>42109.8902777778</v>
      </c>
      <c r="T44" s="0" t="s">
        <v>123</v>
      </c>
      <c r="U44" s="46" t="n">
        <v>42095</v>
      </c>
      <c r="AO44" s="47" t="n">
        <f aca="false">FALSE()</f>
        <v>0</v>
      </c>
    </row>
    <row r="45" customFormat="false" ht="14.65" hidden="true" customHeight="false" outlineLevel="0" collapsed="false">
      <c r="A45" s="0" t="n">
        <v>65781</v>
      </c>
      <c r="B45" s="0" t="s">
        <v>73</v>
      </c>
      <c r="C45" s="0" t="s">
        <v>82</v>
      </c>
      <c r="E45" s="0" t="s">
        <v>74</v>
      </c>
      <c r="F45" s="0" t="s">
        <v>75</v>
      </c>
      <c r="G45" s="0" t="s">
        <v>124</v>
      </c>
      <c r="H45" s="0" t="s">
        <v>77</v>
      </c>
      <c r="I45" s="0" t="s">
        <v>77</v>
      </c>
      <c r="J45" s="45" t="n">
        <v>42109.5333333333</v>
      </c>
      <c r="L45" s="0" t="s">
        <v>79</v>
      </c>
      <c r="M45" s="46" t="n">
        <v>42096</v>
      </c>
      <c r="N45" s="46" t="n">
        <v>42109</v>
      </c>
      <c r="O45" s="0" t="n">
        <v>1.5</v>
      </c>
      <c r="P45" s="0" t="n">
        <v>8</v>
      </c>
      <c r="Q45" s="0" t="n">
        <v>0</v>
      </c>
      <c r="R45" s="45" t="n">
        <v>42096.5041666667</v>
      </c>
      <c r="S45" s="45" t="n">
        <v>42109.5333333333</v>
      </c>
      <c r="T45" s="0" t="s">
        <v>125</v>
      </c>
      <c r="U45" s="46" t="n">
        <v>42095</v>
      </c>
      <c r="AO45" s="47" t="n">
        <f aca="false">FALSE()</f>
        <v>0</v>
      </c>
    </row>
    <row r="46" customFormat="false" ht="14.65" hidden="true" customHeight="false" outlineLevel="0" collapsed="false">
      <c r="A46" s="0" t="n">
        <v>65780</v>
      </c>
      <c r="B46" s="0" t="s">
        <v>73</v>
      </c>
      <c r="C46" s="0" t="s">
        <v>82</v>
      </c>
      <c r="E46" s="0" t="s">
        <v>74</v>
      </c>
      <c r="F46" s="0" t="s">
        <v>75</v>
      </c>
      <c r="G46" s="0" t="s">
        <v>124</v>
      </c>
      <c r="H46" s="0" t="s">
        <v>77</v>
      </c>
      <c r="I46" s="0" t="s">
        <v>84</v>
      </c>
      <c r="J46" s="45" t="n">
        <v>42109.8902777778</v>
      </c>
      <c r="L46" s="0" t="s">
        <v>79</v>
      </c>
      <c r="M46" s="46" t="n">
        <v>42096</v>
      </c>
      <c r="N46" s="46" t="n">
        <v>42109</v>
      </c>
      <c r="O46" s="0" t="n">
        <v>15</v>
      </c>
      <c r="P46" s="0" t="n">
        <v>8.25</v>
      </c>
      <c r="Q46" s="0" t="n">
        <v>0</v>
      </c>
      <c r="R46" s="45" t="n">
        <v>42096.5034722222</v>
      </c>
      <c r="S46" s="45" t="n">
        <v>42109.8902777778</v>
      </c>
      <c r="T46" s="0" t="s">
        <v>126</v>
      </c>
      <c r="U46" s="46" t="n">
        <v>42095</v>
      </c>
      <c r="AO46" s="47" t="n">
        <f aca="false">FALSE()</f>
        <v>0</v>
      </c>
    </row>
  </sheetData>
  <autoFilter ref="A1:AO62">
    <filterColumn colId="0">
      <filters>
        <filter val="Bug"/>
        <filter val="Story"/>
      </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2013-07-16T12:15:59Z</dcterms:created>
  <dc:creator>Allwyn Herbert</dc:creator>
  <dc:language>en-IN</dc:language>
  <cp:lastModifiedBy>Ramkumarr</cp:lastModifiedBy>
  <cp:lastPrinted>2015-02-25T12:33:14Z</cp:lastPrinted>
  <dcterms:modified xsi:type="dcterms:W3CDTF">2015-04-16T15:23:54Z</dcterms:modified>
  <cp:revision>0</cp:revision>
</cp:coreProperties>
</file>