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input" sheetId="1" state="visible" r:id="rId2"/>
    <sheet name="Chart" sheetId="2" state="visible" r:id="rId3"/>
    <sheet name="Data" sheetId="3" state="visible" r:id="rId4"/>
  </sheets>
  <definedNames>
    <definedName function="false" hidden="true" localSheetId="2" name="_xlnm._FilterDatabase" vbProcedure="false">Data!$A$1:$Y$25</definedName>
    <definedName function="false" hidden="false" name="_xlfn_COUNTIFS" vbProcedure="false"/>
  </definedNames>
  <calcPr iterateCount="100" refMode="A1" iterate="false" iterateDelta="0.001"/>
</workbook>
</file>

<file path=xl/sharedStrings.xml><?xml version="1.0" encoding="utf-8"?>
<sst xmlns="http://schemas.openxmlformats.org/spreadsheetml/2006/main" count="284" uniqueCount="103">
  <si>
    <t>Category</t>
  </si>
  <si>
    <t>Count</t>
  </si>
  <si>
    <t>Status</t>
  </si>
  <si>
    <t>New</t>
  </si>
  <si>
    <t>Inprogress</t>
  </si>
  <si>
    <t>Resolved</t>
  </si>
  <si>
    <t>Closed</t>
  </si>
  <si>
    <t>Bug</t>
  </si>
  <si>
    <t>Story</t>
  </si>
  <si>
    <t>Improvement</t>
  </si>
  <si>
    <t>Technical task</t>
  </si>
  <si>
    <t>Total</t>
  </si>
  <si>
    <t>Progress</t>
  </si>
  <si>
    <t>Priority</t>
  </si>
  <si>
    <t>Major</t>
  </si>
  <si>
    <t>Minor</t>
  </si>
  <si>
    <t>Normal</t>
  </si>
  <si>
    <t>Low</t>
  </si>
  <si>
    <t>Parent - Child</t>
  </si>
  <si>
    <t>Parent</t>
  </si>
  <si>
    <t>Child</t>
  </si>
  <si>
    <t>#</t>
  </si>
  <si>
    <t>Project</t>
  </si>
  <si>
    <t>ExternalID</t>
  </si>
  <si>
    <t>Tracker</t>
  </si>
  <si>
    <t>Parent task</t>
  </si>
  <si>
    <t>Subject</t>
  </si>
  <si>
    <t>Author</t>
  </si>
  <si>
    <t>Assignee</t>
  </si>
  <si>
    <t>Updated</t>
  </si>
  <si>
    <t>Target version</t>
  </si>
  <si>
    <t>Start date</t>
  </si>
  <si>
    <t>Due date</t>
  </si>
  <si>
    <t>Estimated time</t>
  </si>
  <si>
    <t>Spent time</t>
  </si>
  <si>
    <t>% Done</t>
  </si>
  <si>
    <t>Created</t>
  </si>
  <si>
    <t>Related issues</t>
  </si>
  <si>
    <t>Actual start date</t>
  </si>
  <si>
    <t>Rank</t>
  </si>
  <si>
    <t>Actual End date</t>
  </si>
  <si>
    <t>Private</t>
  </si>
  <si>
    <t>NG7</t>
  </si>
  <si>
    <t>NGTRUNK-16129</t>
  </si>
  <si>
    <t>NGTRUNK-16129: Issue with counters smartitem name field when you start typing the name </t>
  </si>
  <si>
    <t>Palanivel Nagarajan</t>
  </si>
  <si>
    <t>Rethinam Thayanithy</t>
  </si>
  <si>
    <t>18 FDN AUS 05/05/14 - 05/21/14</t>
  </si>
  <si>
    <t>NGTRUNK - 15594</t>
  </si>
  <si>
    <t>NGTRUNK - 15594: When the voice command processing window is closed and then re-launched, the control to it is lost.</t>
  </si>
  <si>
    <t>NGTRUNK-16218</t>
  </si>
  <si>
    <t>Story #3758: NGTRUNK-15326: The system shall display the current patient name, DOB, Sex, Payor and Allergy alert (Latex specific)</t>
  </si>
  <si>
    <t>NGTRUNK-16218: Patient age needs to be displayed on the patient header as per updated mockup  </t>
  </si>
  <si>
    <t>NGTRUNK-16072</t>
  </si>
  <si>
    <t>NGTRUNK-16072: NGTRUNK-15326 Needs to display the allergy as a sepearte entity in the patient header </t>
  </si>
  <si>
    <t>NGTRUNK-16071</t>
  </si>
  <si>
    <t>Technical Task</t>
  </si>
  <si>
    <t>NGTRUNK-16071: NGTRUNK-15326 Needs to display the MRN of the patient in the patient header. </t>
  </si>
  <si>
    <t>NGTRUNK-15809</t>
  </si>
  <si>
    <t>NGTRUNK-15809: ngxtypeaheadpg: force matching selection </t>
  </si>
  <si>
    <t>NGTRUNK-15786</t>
  </si>
  <si>
    <t>In Progress</t>
  </si>
  <si>
    <t>NGTRUNK-15786: new directive ngxTypeAheadMultiple to replace chosen </t>
  </si>
  <si>
    <t>Karthik Easwaran</t>
  </si>
  <si>
    <t>NGTRUNK-15807</t>
  </si>
  <si>
    <t>NGTRUNK-15807: clearing ngxtypeaheadpg doesn't reset list to show all results again</t>
  </si>
  <si>
    <t>Ramkumar Ravikumar</t>
  </si>
  <si>
    <t>NGTRUNK - 15855</t>
  </si>
  <si>
    <t>15855: Alerts Date Created field is not showing the local time created.</t>
  </si>
  <si>
    <t>NGTRUNK-15405</t>
  </si>
  <si>
    <t> NGTRUNK-15405: 1. Change patient header to show more details(DOB, Sex, Payor and allergy alert)</t>
  </si>
  <si>
    <t>Hentry Martin Paul muthuraj</t>
  </si>
  <si>
    <t>NGTRUNK-15406</t>
  </si>
  <si>
    <t>NGTRUNK-15406: Search and open patient will show the header with more info.</t>
  </si>
  <si>
    <t>NGTRUNK-15409</t>
  </si>
  <si>
    <t>NGTRUNK-15409: Show/hide the details of header when clicking on other menu item.</t>
  </si>
  <si>
    <t>NGTRUNK-15412</t>
  </si>
  <si>
    <t>Story #3756: NGTRUNK-15328:The system shall have the ability to display the patient profile picture from the "Patient Center" page.</t>
  </si>
  <si>
    <t> NGTRUNK-15412: Create a mock layout for patient profile and show the picture</t>
  </si>
  <si>
    <t>NGTRUNK-15417</t>
  </si>
  <si>
    <t>Story #3765: NGTRUNK-14755: As a user, I want to be able to pick what roles can view my alerts if applicable.</t>
  </si>
  <si>
    <t>NGTRUNK-15417: Remove required restriction from Roles list.</t>
  </si>
  <si>
    <t>NGTRUNK-15431</t>
  </si>
  <si>
    <t>Story #3762: NGTRUNK-15129: As a user, I want the Alerts tab view to be consistent with other tab views available under the patient.</t>
  </si>
  <si>
    <t>NGTRUNK-15431: UI: Add a Patient Alert list</t>
  </si>
  <si>
    <t>NGTRUNK-14755</t>
  </si>
  <si>
    <t>NGTRUNK-14755: As a user, I want to be able to pick what roles can view my alerts if applicable.</t>
  </si>
  <si>
    <t>NGTRUNK-11518</t>
  </si>
  <si>
    <t>NGTRUNK-11518: UI: ngxTypeaheadPg type: selectadd (combo box functionality where user can create new)</t>
  </si>
  <si>
    <t>NGTRUNK-14958</t>
  </si>
  <si>
    <t>NGTRUNK-14958: add ng-required and required attributes for ngxTypeAheadPg</t>
  </si>
  <si>
    <t>NGTRUNK-15129</t>
  </si>
  <si>
    <t>NGTRUNK-15129: As a user, I want the Alerts tab view to be consistent with other tab views available under the patient.</t>
  </si>
  <si>
    <t>NGTRUNK-15132</t>
  </si>
  <si>
    <t>NGTRUNK-15132:The NGX type ahead directive should be enhanced to include bold text in the search results.</t>
  </si>
  <si>
    <t>NGTRUNK-15193</t>
  </si>
  <si>
    <t>NGTRUNK-15193: Roles Smartfile Modal Categories tab text truncation issue</t>
  </si>
  <si>
    <t>NGTRUNK-15326</t>
  </si>
  <si>
    <t>NGTRUNK-15326: The system shall display the current patient name, DOB, Sex, Payor and Allergy alert (Latex specific)</t>
  </si>
  <si>
    <t>NGTRUNK-15328</t>
  </si>
  <si>
    <t>NGTRUNK-15328:The system shall have the ability to display the patient profile picture from the "Patient Center" page.</t>
  </si>
  <si>
    <t>NGTRUNK-15370</t>
  </si>
  <si>
    <t>NGTRUNK-15370: Patient Center: Add Timeline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</si>
</sst>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;;;"/>
    <numFmt numFmtId="166" formatCode="0.00%"/>
    <numFmt numFmtId="167" formatCode="0%"/>
    <numFmt numFmtId="168" formatCode="DD/MM/YY\ HH:MM"/>
    <numFmt numFmtId="169" formatCode="D\ MMM\ YY"/>
  </numFmts>
  <fonts count="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4BACC6"/>
      <rgbColor rgb="FF92D050"/>
      <rgbColor rgb="FFFFCC00"/>
      <rgbColor rgb="FFFF9900"/>
      <rgbColor rgb="FFFF6600"/>
      <rgbColor rgb="FF8064A2"/>
      <rgbColor rgb="FF9BBB5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Task by Category</a:t>
            </a:r>
          </a:p>
        </c:rich>
      </c:tx>
      <c:layout/>
    </c:title>
    <c:plotArea>
      <c:layout/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spPr>
              <a:solidFill>
                <a:srgbClr val="9bbb59"/>
              </a:solidFill>
              <a:ln>
                <a:noFill/>
              </a:ln>
            </c:spPr>
          </c:dPt>
          <c:dPt>
            <c:idx val="3"/>
            <c:spPr>
              <a:solidFill>
                <a:srgbClr val="8064a2"/>
              </a:solidFill>
              <a:ln>
                <a:noFill/>
              </a:ln>
            </c:spPr>
          </c:dPt>
          <c:dLbls>
            <c:dLbl>
              <c:idx val="0"/>
              <c:dLblPos val="outEnd"/>
              <c:showLegendKey val="0"/>
              <c:showVal val="1"/>
              <c:showCatName val="1"/>
              <c:showSerName val="0"/>
              <c:showPercent val="1"/>
              <c:separator>; </c:separator>
            </c:dLbl>
            <c:dLbl>
              <c:idx val="1"/>
              <c:dLblPos val="outEnd"/>
              <c:showLegendKey val="0"/>
              <c:showVal val="1"/>
              <c:showCatName val="1"/>
              <c:showSerName val="0"/>
              <c:showPercent val="1"/>
              <c:separator>; </c:separator>
            </c:dLbl>
            <c:dLbl>
              <c:idx val="2"/>
              <c:dLblPos val="outEnd"/>
              <c:showLegendKey val="0"/>
              <c:showVal val="1"/>
              <c:showCatName val="1"/>
              <c:showSerName val="0"/>
              <c:showPercent val="1"/>
              <c:separator>; </c:separator>
            </c:dLbl>
            <c:dLbl>
              <c:idx val="3"/>
              <c:dLblPos val="outEnd"/>
              <c:showLegendKey val="0"/>
              <c:showVal val="1"/>
              <c:showCatName val="1"/>
              <c:showSerName val="0"/>
              <c:showPercent val="1"/>
              <c:separator>; </c:separator>
            </c:dLbl>
            <c:showLegendKey val="0"/>
            <c:showVal val="1"/>
            <c:showCatName val="1"/>
            <c:showSerName val="0"/>
            <c:showPercent val="1"/>
          </c:dLbls>
          <c:cat>
            <c:strRef>
              <c:f>input!$A$3:$A$6</c:f>
              <c:strCache>
                <c:ptCount val="4"/>
                <c:pt idx="0">
                  <c:v>Bug</c:v>
                </c:pt>
                <c:pt idx="1">
                  <c:v>Story</c:v>
                </c:pt>
                <c:pt idx="2">
                  <c:v>Improvement</c:v>
                </c:pt>
                <c:pt idx="3">
                  <c:v>Technical task</c:v>
                </c:pt>
              </c:strCache>
            </c:strRef>
          </c:cat>
          <c:val>
            <c:numRef>
              <c:f>input!$B$3:$B$6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7</c:v>
                </c:pt>
              </c:numCache>
            </c:numRef>
          </c:val>
        </c:ser>
        <c:firstSliceAng val="0"/>
      </c:pieChart>
      <c:spPr>
        <a:noFill/>
        <a:ln w="12600">
          <a:noFill/>
        </a:ln>
      </c:spPr>
    </c:plotArea>
    <c:plotVisOnly val="1"/>
  </c:chart>
  <c:spPr>
    <a:solidFill>
      <a:srgbClr val="ffffff"/>
    </a:solidFill>
    <a:ln>
      <a:solidFill>
        <a:srgbClr val="808080"/>
      </a:solidFill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Status by Category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input!$C$2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cat>
            <c:strRef>
              <c:f>input!$A$3:$A$6</c:f>
              <c:strCache>
                <c:ptCount val="4"/>
                <c:pt idx="0">
                  <c:v>Bug</c:v>
                </c:pt>
                <c:pt idx="1">
                  <c:v>Story</c:v>
                </c:pt>
                <c:pt idx="2">
                  <c:v>Improvement</c:v>
                </c:pt>
                <c:pt idx="3">
                  <c:v>Technical task</c:v>
                </c:pt>
              </c:strCache>
            </c:strRef>
          </c:cat>
          <c:val>
            <c:numRef>
              <c:f>input!$C$3:$C$6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input!$D$2</c:f>
              <c:strCache>
                <c:ptCount val="1"/>
                <c:pt idx="0">
                  <c:v>Inprogress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cat>
            <c:strRef>
              <c:f>input!$A$3:$A$6</c:f>
              <c:strCache>
                <c:ptCount val="4"/>
                <c:pt idx="0">
                  <c:v>Bug</c:v>
                </c:pt>
                <c:pt idx="1">
                  <c:v>Story</c:v>
                </c:pt>
                <c:pt idx="2">
                  <c:v>Improvement</c:v>
                </c:pt>
                <c:pt idx="3">
                  <c:v>Technical task</c:v>
                </c:pt>
              </c:strCache>
            </c:strRef>
          </c:cat>
          <c:val>
            <c:numRef>
              <c:f>input!$D$3:$D$6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2"/>
          <c:order val="2"/>
          <c:tx>
            <c:strRef>
              <c:f>input!$E$2</c:f>
              <c:strCache>
                <c:ptCount val="1"/>
                <c:pt idx="0">
                  <c:v>Resolved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cat>
            <c:strRef>
              <c:f>input!$A$3:$A$6</c:f>
              <c:strCache>
                <c:ptCount val="4"/>
                <c:pt idx="0">
                  <c:v>Bug</c:v>
                </c:pt>
                <c:pt idx="1">
                  <c:v>Story</c:v>
                </c:pt>
                <c:pt idx="2">
                  <c:v>Improvement</c:v>
                </c:pt>
                <c:pt idx="3">
                  <c:v>Technical task</c:v>
                </c:pt>
              </c:strCache>
            </c:strRef>
          </c:cat>
          <c:val>
            <c:numRef>
              <c:f>input!$E$3:$E$6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input!$F$2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cat>
            <c:strRef>
              <c:f>input!$A$3:$A$6</c:f>
              <c:strCache>
                <c:ptCount val="4"/>
                <c:pt idx="0">
                  <c:v>Bug</c:v>
                </c:pt>
                <c:pt idx="1">
                  <c:v>Story</c:v>
                </c:pt>
                <c:pt idx="2">
                  <c:v>Improvement</c:v>
                </c:pt>
                <c:pt idx="3">
                  <c:v>Technical task</c:v>
                </c:pt>
              </c:strCache>
            </c:strRef>
          </c:cat>
          <c:val>
            <c:numRef>
              <c:f>input!$F$3:$F$6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gapWidth val="150"/>
        <c:overlap val="100"/>
        <c:axId val="16971991"/>
        <c:axId val="41366053"/>
      </c:barChart>
      <c:catAx>
        <c:axId val="169719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41366053"/>
        <c:crossesAt val="0"/>
        <c:auto val="1"/>
        <c:lblAlgn val="ctr"/>
        <c:lblOffset val="100"/>
      </c:catAx>
      <c:valAx>
        <c:axId val="4136605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16971991"/>
        <c:crossesAt val="1"/>
      </c:valAx>
      <c:spPr>
        <a:solidFill>
          <a:srgbClr val="ffffff"/>
        </a:solidFill>
        <a:ln>
          <a:noFill/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solidFill>
        <a:srgbClr val="808080"/>
      </a:solidFill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Task by Priority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input!$C$11</c:f>
              <c:strCache>
                <c:ptCount val="1"/>
                <c:pt idx="0">
                  <c:v>Major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cat>
            <c:strRef>
              <c:f>input!$A$12:$A$15</c:f>
              <c:strCache>
                <c:ptCount val="4"/>
                <c:pt idx="0">
                  <c:v>Bug</c:v>
                </c:pt>
                <c:pt idx="1">
                  <c:v>Story</c:v>
                </c:pt>
                <c:pt idx="2">
                  <c:v>Improvement</c:v>
                </c:pt>
                <c:pt idx="3">
                  <c:v>Technical task</c:v>
                </c:pt>
              </c:strCache>
            </c:strRef>
          </c:cat>
          <c:val>
            <c:numRef>
              <c:f>input!$C$12:$C$15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7</c:v>
                </c:pt>
              </c:numCache>
            </c:numRef>
          </c:val>
        </c:ser>
        <c:ser>
          <c:idx val="1"/>
          <c:order val="1"/>
          <c:tx>
            <c:strRef>
              <c:f>input!$D$11</c:f>
              <c:strCache>
                <c:ptCount val="1"/>
                <c:pt idx="0">
                  <c:v>Minor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cat>
            <c:strRef>
              <c:f>input!$A$12:$A$15</c:f>
              <c:strCache>
                <c:ptCount val="4"/>
                <c:pt idx="0">
                  <c:v>Bug</c:v>
                </c:pt>
                <c:pt idx="1">
                  <c:v>Story</c:v>
                </c:pt>
                <c:pt idx="2">
                  <c:v>Improvement</c:v>
                </c:pt>
                <c:pt idx="3">
                  <c:v>Technical task</c:v>
                </c:pt>
              </c:strCache>
            </c:strRef>
          </c:cat>
          <c:val>
            <c:numRef>
              <c:f>input!$D$12:$D$15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input!$E$11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cat>
            <c:strRef>
              <c:f>input!$A$12:$A$15</c:f>
              <c:strCache>
                <c:ptCount val="4"/>
                <c:pt idx="0">
                  <c:v>Bug</c:v>
                </c:pt>
                <c:pt idx="1">
                  <c:v>Story</c:v>
                </c:pt>
                <c:pt idx="2">
                  <c:v>Improvement</c:v>
                </c:pt>
                <c:pt idx="3">
                  <c:v>Technical task</c:v>
                </c:pt>
              </c:strCache>
            </c:strRef>
          </c:cat>
          <c:val>
            <c:numRef>
              <c:f>input!$E$12:$E$15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input!$F$11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cat>
            <c:strRef>
              <c:f>input!$A$12:$A$15</c:f>
              <c:strCache>
                <c:ptCount val="4"/>
                <c:pt idx="0">
                  <c:v>Bug</c:v>
                </c:pt>
                <c:pt idx="1">
                  <c:v>Story</c:v>
                </c:pt>
                <c:pt idx="2">
                  <c:v>Improvement</c:v>
                </c:pt>
                <c:pt idx="3">
                  <c:v>Technical task</c:v>
                </c:pt>
              </c:strCache>
            </c:strRef>
          </c:cat>
          <c:val>
            <c:numRef>
              <c:f>input!$F$12:$F$15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gapWidth val="100"/>
        <c:overlap val="100"/>
        <c:axId val="92841901"/>
        <c:axId val="99544946"/>
      </c:barChart>
      <c:catAx>
        <c:axId val="9284190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99544946"/>
        <c:crossesAt val="0"/>
        <c:auto val="1"/>
        <c:lblAlgn val="ctr"/>
        <c:lblOffset val="100"/>
      </c:catAx>
      <c:valAx>
        <c:axId val="9954494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92841901"/>
        <c:crossesAt val="1"/>
      </c:valAx>
      <c:spPr>
        <a:solidFill>
          <a:srgbClr val="ffffff"/>
        </a:solidFill>
        <a:ln>
          <a:noFill/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solidFill>
        <a:srgbClr val="808080"/>
      </a:solidFill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Tasks by Parent- Child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input!$C$20</c:f>
              <c:strCache>
                <c:ptCount val="1"/>
                <c:pt idx="0">
                  <c:v>Parent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cat>
            <c:strRef>
              <c:f>input!$A$21:$A$24</c:f>
              <c:strCache>
                <c:ptCount val="4"/>
                <c:pt idx="0">
                  <c:v>Bug</c:v>
                </c:pt>
                <c:pt idx="1">
                  <c:v>Story</c:v>
                </c:pt>
                <c:pt idx="2">
                  <c:v>Improvement</c:v>
                </c:pt>
                <c:pt idx="3">
                  <c:v>Technical task</c:v>
                </c:pt>
              </c:strCache>
            </c:strRef>
          </c:cat>
          <c:val>
            <c:numRef>
              <c:f>input!$C$21:$C$24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input!$D$20</c:f>
              <c:strCache>
                <c:ptCount val="1"/>
                <c:pt idx="0">
                  <c:v>Child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cat>
            <c:strRef>
              <c:f>input!$A$21:$A$24</c:f>
              <c:strCache>
                <c:ptCount val="4"/>
                <c:pt idx="0">
                  <c:v>Bug</c:v>
                </c:pt>
                <c:pt idx="1">
                  <c:v>Story</c:v>
                </c:pt>
                <c:pt idx="2">
                  <c:v>Improvement</c:v>
                </c:pt>
                <c:pt idx="3">
                  <c:v>Technical task</c:v>
                </c:pt>
              </c:strCache>
            </c:strRef>
          </c:cat>
          <c:val>
            <c:numRef>
              <c:f>input!$D$21:$D$24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6</c:v>
                </c:pt>
              </c:numCache>
            </c:numRef>
          </c:val>
        </c:ser>
        <c:gapWidth val="100"/>
        <c:overlap val="100"/>
        <c:axId val="95067749"/>
        <c:axId val="29954143"/>
      </c:barChart>
      <c:catAx>
        <c:axId val="9506774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29954143"/>
        <c:crossesAt val="0"/>
        <c:auto val="1"/>
        <c:lblAlgn val="ctr"/>
        <c:lblOffset val="100"/>
      </c:catAx>
      <c:valAx>
        <c:axId val="2995414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95067749"/>
        <c:crossesAt val="1"/>
      </c:valAx>
      <c:spPr>
        <a:solidFill>
          <a:srgbClr val="ffffff"/>
        </a:solidFill>
        <a:ln>
          <a:noFill/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solidFill>
        <a:srgbClr val="808080"/>
      </a:solidFill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Overall Task Status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input!$E$2</c:f>
              <c:strCache>
                <c:ptCount val="1"/>
                <c:pt idx="0">
                  <c:v>Resolved</c:v>
                </c:pt>
              </c:strCache>
            </c:strRef>
          </c:tx>
          <c:spPr>
            <a:solidFill>
              <a:srgbClr val="92d050"/>
            </a:solidFill>
            <a:ln w="12600">
              <a:solidFill>
                <a:srgbClr val="000000"/>
              </a:solidFill>
              <a:round/>
            </a:ln>
          </c:spPr>
          <c:val>
            <c:numRef>
              <c:f>input!$C$8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</c:ser>
        <c:ser>
          <c:idx val="1"/>
          <c:order val="1"/>
          <c:tx>
            <c:strRef>
              <c:f>input!$A$8</c:f>
              <c:strCache>
                <c:ptCount val="1"/>
                <c:pt idx="0">
                  <c:v>Progress</c:v>
                </c:pt>
              </c:strCache>
            </c:strRef>
          </c:tx>
          <c:spPr>
            <a:noFill/>
            <a:ln w="12600">
              <a:solidFill>
                <a:srgbClr val="000000"/>
              </a:solidFill>
              <a:round/>
            </a:ln>
          </c:spPr>
          <c:val>
            <c:numRef>
              <c:f>input!$D$8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gapWidth val="150"/>
        <c:overlap val="100"/>
        <c:axId val="82937144"/>
        <c:axId val="30424611"/>
      </c:barChart>
      <c:catAx>
        <c:axId val="82937144"/>
        <c:scaling>
          <c:orientation val="minMax"/>
        </c:scaling>
        <c:delete val="1"/>
        <c:axPos val="b"/>
        <c:majorTickMark val="out"/>
        <c:minorTickMark val="none"/>
        <c:tickLblPos val="none"/>
        <c:spPr>
          <a:ln>
            <a:noFill/>
          </a:ln>
        </c:spPr>
        <c:crossAx val="30424611"/>
        <c:crossesAt val="0"/>
        <c:auto val="1"/>
        <c:lblAlgn val="ctr"/>
        <c:lblOffset val="100"/>
      </c:catAx>
      <c:valAx>
        <c:axId val="30424611"/>
        <c:scaling>
          <c:orientation val="minMax"/>
          <c:max val="100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82937144"/>
        <c:crossesAt val="1"/>
      </c:valAx>
      <c:spPr>
        <a:noFill/>
        <a:ln w="12600">
          <a:noFill/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solidFill>
        <a:srgbClr val="808080"/>
      </a:solidFill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Status by Parent-Child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input!$C$29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cat>
            <c:strRef>
              <c:f>input!$A$30:$A$31</c:f>
              <c:strCache>
                <c:ptCount val="2"/>
                <c:pt idx="0">
                  <c:v>Parent</c:v>
                </c:pt>
                <c:pt idx="1">
                  <c:v>Child</c:v>
                </c:pt>
              </c:strCache>
            </c:strRef>
          </c:cat>
          <c:val>
            <c:numRef>
              <c:f>input!$C$30:$C$31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input!$D$29</c:f>
              <c:strCache>
                <c:ptCount val="1"/>
                <c:pt idx="0">
                  <c:v>Inprogress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cat>
            <c:strRef>
              <c:f>input!$A$30:$A$31</c:f>
              <c:strCache>
                <c:ptCount val="2"/>
                <c:pt idx="0">
                  <c:v>Parent</c:v>
                </c:pt>
                <c:pt idx="1">
                  <c:v>Child</c:v>
                </c:pt>
              </c:strCache>
            </c:strRef>
          </c:cat>
          <c:val>
            <c:numRef>
              <c:f>input!$D$30:$D$31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</c:ser>
        <c:ser>
          <c:idx val="2"/>
          <c:order val="2"/>
          <c:tx>
            <c:strRef>
              <c:f>input!$E$29</c:f>
              <c:strCache>
                <c:ptCount val="1"/>
                <c:pt idx="0">
                  <c:v>Resolved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cat>
            <c:strRef>
              <c:f>input!$A$30:$A$31</c:f>
              <c:strCache>
                <c:ptCount val="2"/>
                <c:pt idx="0">
                  <c:v>Parent</c:v>
                </c:pt>
                <c:pt idx="1">
                  <c:v>Child</c:v>
                </c:pt>
              </c:strCache>
            </c:strRef>
          </c:cat>
          <c:val>
            <c:numRef>
              <c:f>input!$E$30:$E$31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val>
        </c:ser>
        <c:ser>
          <c:idx val="3"/>
          <c:order val="3"/>
          <c:tx>
            <c:strRef>
              <c:f>input!$F$29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cat>
            <c:strRef>
              <c:f>input!$A$30:$A$31</c:f>
              <c:strCache>
                <c:ptCount val="2"/>
                <c:pt idx="0">
                  <c:v>Parent</c:v>
                </c:pt>
                <c:pt idx="1">
                  <c:v>Child</c:v>
                </c:pt>
              </c:strCache>
            </c:strRef>
          </c:cat>
          <c:val>
            <c:numRef>
              <c:f>input!$F$30:$F$31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gapWidth val="150"/>
        <c:overlap val="100"/>
        <c:axId val="28176408"/>
        <c:axId val="6510431"/>
      </c:barChart>
      <c:catAx>
        <c:axId val="281764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6510431"/>
        <c:crossesAt val="0"/>
        <c:auto val="1"/>
        <c:lblAlgn val="ctr"/>
        <c:lblOffset val="100"/>
      </c:catAx>
      <c:valAx>
        <c:axId val="651043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28176408"/>
        <c:crossesAt val="1"/>
      </c:valAx>
      <c:spPr>
        <a:solidFill>
          <a:srgbClr val="ffffff"/>
        </a:solidFill>
        <a:ln>
          <a:noFill/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274320</xdr:colOff>
      <xdr:row>2</xdr:row>
      <xdr:rowOff>66960</xdr:rowOff>
    </xdr:from>
    <xdr:to>
      <xdr:col>7</xdr:col>
      <xdr:colOff>673920</xdr:colOff>
      <xdr:row>16</xdr:row>
      <xdr:rowOff>143280</xdr:rowOff>
    </xdr:to>
    <xdr:graphicFrame>
      <xdr:nvGraphicFramePr>
        <xdr:cNvPr id="0" name="Chart 1"/>
        <xdr:cNvGraphicFramePr/>
      </xdr:nvGraphicFramePr>
      <xdr:xfrm>
        <a:off x="274320" y="447840"/>
        <a:ext cx="59824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361440</xdr:colOff>
      <xdr:row>2</xdr:row>
      <xdr:rowOff>66960</xdr:rowOff>
    </xdr:from>
    <xdr:to>
      <xdr:col>16</xdr:col>
      <xdr:colOff>761040</xdr:colOff>
      <xdr:row>16</xdr:row>
      <xdr:rowOff>143280</xdr:rowOff>
    </xdr:to>
    <xdr:graphicFrame>
      <xdr:nvGraphicFramePr>
        <xdr:cNvPr id="1" name="Chart 2"/>
        <xdr:cNvGraphicFramePr/>
      </xdr:nvGraphicFramePr>
      <xdr:xfrm>
        <a:off x="7539480" y="447840"/>
        <a:ext cx="59824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249120</xdr:colOff>
      <xdr:row>19</xdr:row>
      <xdr:rowOff>142920</xdr:rowOff>
    </xdr:from>
    <xdr:to>
      <xdr:col>7</xdr:col>
      <xdr:colOff>648720</xdr:colOff>
      <xdr:row>34</xdr:row>
      <xdr:rowOff>28440</xdr:rowOff>
    </xdr:to>
    <xdr:graphicFrame>
      <xdr:nvGraphicFramePr>
        <xdr:cNvPr id="2" name="Chart 3"/>
        <xdr:cNvGraphicFramePr/>
      </xdr:nvGraphicFramePr>
      <xdr:xfrm>
        <a:off x="249120" y="3762360"/>
        <a:ext cx="59824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436320</xdr:colOff>
      <xdr:row>19</xdr:row>
      <xdr:rowOff>133200</xdr:rowOff>
    </xdr:from>
    <xdr:to>
      <xdr:col>17</xdr:col>
      <xdr:colOff>38520</xdr:colOff>
      <xdr:row>34</xdr:row>
      <xdr:rowOff>19440</xdr:rowOff>
    </xdr:to>
    <xdr:graphicFrame>
      <xdr:nvGraphicFramePr>
        <xdr:cNvPr id="3" name="Chart 4"/>
        <xdr:cNvGraphicFramePr/>
      </xdr:nvGraphicFramePr>
      <xdr:xfrm>
        <a:off x="7614360" y="3752640"/>
        <a:ext cx="5982480" cy="274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211680</xdr:colOff>
      <xdr:row>36</xdr:row>
      <xdr:rowOff>66960</xdr:rowOff>
    </xdr:from>
    <xdr:to>
      <xdr:col>7</xdr:col>
      <xdr:colOff>648720</xdr:colOff>
      <xdr:row>50</xdr:row>
      <xdr:rowOff>142920</xdr:rowOff>
    </xdr:to>
    <xdr:graphicFrame>
      <xdr:nvGraphicFramePr>
        <xdr:cNvPr id="4" name="Chart 5"/>
        <xdr:cNvGraphicFramePr/>
      </xdr:nvGraphicFramePr>
      <xdr:xfrm>
        <a:off x="211680" y="6924960"/>
        <a:ext cx="60199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423720</xdr:colOff>
      <xdr:row>36</xdr:row>
      <xdr:rowOff>66960</xdr:rowOff>
    </xdr:from>
    <xdr:to>
      <xdr:col>17</xdr:col>
      <xdr:colOff>25920</xdr:colOff>
      <xdr:row>50</xdr:row>
      <xdr:rowOff>142920</xdr:rowOff>
    </xdr:to>
    <xdr:graphicFrame>
      <xdr:nvGraphicFramePr>
        <xdr:cNvPr id="5" name="Chart 2"/>
        <xdr:cNvGraphicFramePr/>
      </xdr:nvGraphicFramePr>
      <xdr:xfrm>
        <a:off x="7601760" y="6924960"/>
        <a:ext cx="59824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F31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C32" activeCellId="0" sqref="C32"/>
    </sheetView>
  </sheetViews>
  <sheetFormatPr defaultRowHeight="15"/>
  <cols>
    <col collapsed="false" hidden="false" max="1" min="1" style="0" width="20.995951417004"/>
    <col collapsed="false" hidden="false" max="4" min="4" style="0" width="15.1376518218623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2"/>
      <c r="E1" s="2"/>
      <c r="F1" s="2"/>
    </row>
    <row r="2" customFormat="false" ht="15" hidden="false" customHeight="false" outlineLevel="0" collapsed="false">
      <c r="C2" s="0" t="s">
        <v>3</v>
      </c>
      <c r="D2" s="0" t="s">
        <v>4</v>
      </c>
      <c r="E2" s="0" t="s">
        <v>5</v>
      </c>
      <c r="F2" s="0" t="s">
        <v>6</v>
      </c>
    </row>
    <row r="3" customFormat="false" ht="15" hidden="false" customHeight="false" outlineLevel="0" collapsed="false">
      <c r="A3" s="0" t="s">
        <v>7</v>
      </c>
      <c r="B3" s="0" t="n">
        <f aca="false">COUNTIFS(Data!D$2:Data!D$300,"=Bug")</f>
        <v>6</v>
      </c>
      <c r="C3" s="0" t="n">
        <f aca="false">COUNTIFS(Data!F$2:Data!F$290,"=New",Data!D$2:Data!D$290,"=Bug")</f>
        <v>1</v>
      </c>
      <c r="D3" s="0" t="n">
        <f aca="false">COUNTIFS(Data!F$2:Data!F$290,"=In progress",Data!D$2:Data!D$290,"=Bug")</f>
        <v>0</v>
      </c>
      <c r="E3" s="0" t="n">
        <f aca="false">COUNTIFS(Data!F$2:Data!F$290,"=Resolved",Data!D$2:Data!D$290,"=Bug")</f>
        <v>5</v>
      </c>
      <c r="F3" s="0" t="n">
        <f aca="false">COUNTIFS(Data!F$2:Data!F$29,"=Closed",Data!D$2:Data!D$29,"=Bug")</f>
        <v>0</v>
      </c>
    </row>
    <row r="4" customFormat="false" ht="15" hidden="false" customHeight="false" outlineLevel="0" collapsed="false">
      <c r="A4" s="0" t="s">
        <v>8</v>
      </c>
      <c r="B4" s="0" t="n">
        <f aca="false">COUNTIFS(Data!D$2:Data!D$300,"=Story")</f>
        <v>6</v>
      </c>
      <c r="C4" s="0" t="n">
        <f aca="false">COUNTIFS(Data!F$2:Data!F$290,"=New",Data!D$2:Data!D$290,"=Story")</f>
        <v>1</v>
      </c>
      <c r="D4" s="0" t="n">
        <f aca="false">COUNTIFS(Data!F$2:Data!F$290,"=In progress",Data!D$2:Data!D$290,"=Story")</f>
        <v>1</v>
      </c>
      <c r="E4" s="0" t="n">
        <f aca="false">COUNTIFS(Data!F$2:Data!F$29,"=Resolved",Data!D$2:Data!D$29,"=Story")</f>
        <v>4</v>
      </c>
      <c r="F4" s="0" t="n">
        <f aca="false">COUNTIFS(Data!F$2:Data!F$29,"=Closed",Data!D$2:Data!D$29,"=Story")</f>
        <v>0</v>
      </c>
    </row>
    <row r="5" customFormat="false" ht="15" hidden="false" customHeight="false" outlineLevel="0" collapsed="false">
      <c r="A5" s="0" t="s">
        <v>9</v>
      </c>
      <c r="B5" s="0" t="n">
        <f aca="false">COUNTIFS(Data!D$2:Data!D$300,"=Improvement")</f>
        <v>5</v>
      </c>
      <c r="C5" s="0" t="n">
        <f aca="false">COUNTIFS(Data!F$2:Data!F$290,"=New",Data!D$2:Data!D$290,"=Improvement")</f>
        <v>0</v>
      </c>
      <c r="D5" s="0" t="n">
        <f aca="false">COUNTIFS(Data!F$2:Data!F$290,"=In progress",Data!D$2:Data!D$290,"=Improvement")</f>
        <v>1</v>
      </c>
      <c r="E5" s="0" t="n">
        <f aca="false">COUNTIFS(Data!F$2:Data!F$29,"=Resolved",Data!D$2:Data!D$29,"=Improvement")</f>
        <v>4</v>
      </c>
      <c r="F5" s="0" t="n">
        <f aca="false">COUNTIFS(Data!F$2:Data!F$29,"=Closed",Data!D$2:Data!D$29,"=Improvement")</f>
        <v>0</v>
      </c>
    </row>
    <row r="6" customFormat="false" ht="15" hidden="false" customHeight="false" outlineLevel="0" collapsed="false">
      <c r="A6" s="0" t="s">
        <v>10</v>
      </c>
      <c r="B6" s="0" t="n">
        <f aca="false">COUNTIFS(Data!D$2:Data!D$300,"=Technical task")</f>
        <v>7</v>
      </c>
      <c r="C6" s="0" t="n">
        <f aca="false">COUNTIFS(Data!F$2:Data!F$290,"=New",Data!D$2:Data!D$290,"=Technical task")</f>
        <v>0</v>
      </c>
      <c r="D6" s="0" t="n">
        <f aca="false">COUNTIFS(Data!F$2:Data!F$290,"=In progress",Data!D$2:Data!D$290,"=Technical task")</f>
        <v>2</v>
      </c>
      <c r="E6" s="0" t="n">
        <f aca="false">COUNTIFS(Data!F$2:Data!F$29,"=Resolved",Data!D$2:Data!D$29,"=Technical task")</f>
        <v>5</v>
      </c>
      <c r="F6" s="0" t="n">
        <f aca="false">COUNTIFS(Data!F$2:Data!F$29,"=Closed",Data!D$2:Data!D$29,"=Technical task")</f>
        <v>0</v>
      </c>
    </row>
    <row r="7" customFormat="false" ht="15" hidden="false" customHeight="false" outlineLevel="0" collapsed="false">
      <c r="A7" s="0" t="s">
        <v>11</v>
      </c>
      <c r="B7" s="0" t="n">
        <f aca="false">SUM(B3:B6)</f>
        <v>24</v>
      </c>
      <c r="E7" s="0" t="n">
        <f aca="false">SUM(E3:E6)</f>
        <v>18</v>
      </c>
    </row>
    <row r="8" customFormat="false" ht="15" hidden="false" customHeight="false" outlineLevel="0" collapsed="false">
      <c r="A8" s="0" t="s">
        <v>12</v>
      </c>
      <c r="B8" s="0" t="n">
        <f aca="false">B7-E7</f>
        <v>6</v>
      </c>
      <c r="C8" s="0" t="n">
        <f aca="false">100-D8</f>
        <v>75</v>
      </c>
      <c r="D8" s="0" t="n">
        <f aca="false">B8/B7*100</f>
        <v>25</v>
      </c>
    </row>
    <row r="9" customFormat="false" ht="15" hidden="false" customHeight="false" outlineLevel="0" collapsed="false">
      <c r="A9" s="0" t="s">
        <v>13</v>
      </c>
    </row>
    <row r="11" customFormat="false" ht="15" hidden="false" customHeight="false" outlineLevel="0" collapsed="false">
      <c r="C11" s="0" t="s">
        <v>14</v>
      </c>
      <c r="D11" s="0" t="s">
        <v>15</v>
      </c>
      <c r="E11" s="0" t="s">
        <v>16</v>
      </c>
      <c r="F11" s="0" t="s">
        <v>17</v>
      </c>
    </row>
    <row r="12" customFormat="false" ht="15" hidden="false" customHeight="false" outlineLevel="0" collapsed="false">
      <c r="A12" s="0" t="s">
        <v>7</v>
      </c>
      <c r="C12" s="0" t="n">
        <f aca="false">COUNTIFS(Data!G$2:Data!G$29,"=Major",Data!D$2:Data!D$29,"=Bug")</f>
        <v>6</v>
      </c>
      <c r="D12" s="0" t="n">
        <v>0</v>
      </c>
      <c r="E12" s="0" t="n">
        <v>0</v>
      </c>
      <c r="F12" s="0" t="n">
        <v>0</v>
      </c>
    </row>
    <row r="13" customFormat="false" ht="15" hidden="false" customHeight="false" outlineLevel="0" collapsed="false">
      <c r="A13" s="0" t="s">
        <v>8</v>
      </c>
      <c r="C13" s="0" t="n">
        <f aca="false">COUNTIFS(Data!G$2:Data!G$29,"=Major",Data!D$2:Data!D$29,"=Story")</f>
        <v>6</v>
      </c>
      <c r="D13" s="0" t="n">
        <v>0</v>
      </c>
      <c r="E13" s="0" t="n">
        <v>0</v>
      </c>
      <c r="F13" s="0" t="n">
        <v>0</v>
      </c>
    </row>
    <row r="14" customFormat="false" ht="15" hidden="false" customHeight="false" outlineLevel="0" collapsed="false">
      <c r="A14" s="0" t="s">
        <v>9</v>
      </c>
      <c r="C14" s="0" t="n">
        <f aca="false">COUNTIFS(Data!G$2:Data!G$29,"=Major",Data!D$2:Data!D$29,"=Improvement")</f>
        <v>5</v>
      </c>
      <c r="D14" s="0" t="n">
        <v>0</v>
      </c>
      <c r="E14" s="0" t="n">
        <v>0</v>
      </c>
      <c r="F14" s="0" t="n">
        <v>0</v>
      </c>
    </row>
    <row r="15" customFormat="false" ht="15" hidden="false" customHeight="false" outlineLevel="0" collapsed="false">
      <c r="A15" s="0" t="s">
        <v>10</v>
      </c>
      <c r="C15" s="0" t="n">
        <f aca="false">COUNTIFS(Data!G$2:Data!G$29,"=Major",Data!D$2:Data!D$29,"=Technical task")</f>
        <v>7</v>
      </c>
      <c r="D15" s="0" t="n">
        <v>0</v>
      </c>
      <c r="E15" s="0" t="n">
        <v>0</v>
      </c>
      <c r="F15" s="0" t="n">
        <v>0</v>
      </c>
    </row>
    <row r="18" customFormat="false" ht="15" hidden="false" customHeight="false" outlineLevel="0" collapsed="false">
      <c r="A18" s="0" t="s">
        <v>18</v>
      </c>
    </row>
    <row r="20" customFormat="false" ht="15" hidden="false" customHeight="false" outlineLevel="0" collapsed="false">
      <c r="C20" s="0" t="s">
        <v>19</v>
      </c>
      <c r="D20" s="0" t="s">
        <v>20</v>
      </c>
    </row>
    <row r="21" customFormat="false" ht="15" hidden="false" customHeight="false" outlineLevel="0" collapsed="false">
      <c r="A21" s="0" t="s">
        <v>7</v>
      </c>
      <c r="C21" s="0" t="n">
        <f aca="false">COUNTIFS(Data!E$2:Data!E$29,"=",Data!D$2:Data!D$29,"=Bug")</f>
        <v>0</v>
      </c>
      <c r="D21" s="0" t="n">
        <f aca="false">COUNTIFS(Data!E$2:Data!E$29,"&lt;&gt;",Data!D$2:Data!D$29,"=Bug")</f>
        <v>0</v>
      </c>
    </row>
    <row r="22" customFormat="false" ht="15" hidden="false" customHeight="false" outlineLevel="0" collapsed="false">
      <c r="A22" s="0" t="s">
        <v>8</v>
      </c>
      <c r="C22" s="0" t="n">
        <f aca="false">COUNTIFS(Data!E$2:Data!E$29,"=",Data!D$2:Data!D$29,"=Story")</f>
        <v>0</v>
      </c>
      <c r="D22" s="0" t="n">
        <f aca="false">COUNTIFS(Data!E$2:Data!E$29,"&lt;&gt;",Data!D$2:Data!D$29,"=Story")</f>
        <v>1</v>
      </c>
    </row>
    <row r="23" customFormat="false" ht="15" hidden="false" customHeight="false" outlineLevel="0" collapsed="false">
      <c r="A23" s="0" t="s">
        <v>9</v>
      </c>
      <c r="C23" s="0" t="n">
        <f aca="false">COUNTIFS(Data!E$2:Data!E$29,"=",Data!D$2:Data!D$29,"=Improvement")</f>
        <v>0</v>
      </c>
      <c r="D23" s="0" t="n">
        <f aca="false">COUNTIFS(Data!E$2:Data!E$29,"&lt;&gt;",Data!D$2:Data!D$29,"=Improvement")</f>
        <v>0</v>
      </c>
    </row>
    <row r="24" customFormat="false" ht="15" hidden="false" customHeight="false" outlineLevel="0" collapsed="false">
      <c r="A24" s="0" t="s">
        <v>10</v>
      </c>
      <c r="C24" s="0" t="n">
        <f aca="false">COUNTIFS(Data!E$2:Data!E$29,"=",Data!D$2:Data!D$29,"=Technical task")</f>
        <v>0</v>
      </c>
      <c r="D24" s="0" t="n">
        <f aca="false">COUNTIFS(Data!E$2:Data!E$29,"&lt;&gt;",Data!D$2:Data!D$29,"=Technical task")</f>
        <v>6</v>
      </c>
    </row>
    <row r="25" customFormat="false" ht="15" hidden="false" customHeight="false" outlineLevel="0" collapsed="false">
      <c r="A25" s="0" t="s">
        <v>11</v>
      </c>
      <c r="C25" s="0" t="n">
        <f aca="false">SUM(C21:C24)</f>
        <v>0</v>
      </c>
      <c r="D25" s="0" t="n">
        <f aca="false">SUM(D21:D24)</f>
        <v>7</v>
      </c>
    </row>
    <row r="27" customFormat="false" ht="15" hidden="false" customHeight="false" outlineLevel="0" collapsed="false">
      <c r="A27" s="0" t="s">
        <v>18</v>
      </c>
    </row>
    <row r="29" customFormat="false" ht="15" hidden="false" customHeight="false" outlineLevel="0" collapsed="false">
      <c r="C29" s="0" t="s">
        <v>3</v>
      </c>
      <c r="D29" s="0" t="s">
        <v>4</v>
      </c>
      <c r="E29" s="0" t="s">
        <v>5</v>
      </c>
      <c r="F29" s="0" t="s">
        <v>6</v>
      </c>
    </row>
    <row r="30" customFormat="false" ht="15" hidden="false" customHeight="false" outlineLevel="0" collapsed="false">
      <c r="A30" s="0" t="s">
        <v>19</v>
      </c>
      <c r="C30" s="0" t="n">
        <f aca="false">COUNTIFS(Data!E$2:Data!E$290,"=",Data!F$2:Data!F$290,"=New")</f>
        <v>0</v>
      </c>
      <c r="D30" s="0" t="n">
        <f aca="false">COUNTIFS(Data!E$2:Data!E$290,"=",Data!F$2:Data!F$290,"=In progress")</f>
        <v>0</v>
      </c>
      <c r="E30" s="0" t="n">
        <f aca="false">COUNTIFS(Data!E$2:Data!E$290,"=",Data!F$2:Data!F$290,"=Resolved")</f>
        <v>0</v>
      </c>
      <c r="F30" s="0" t="n">
        <f aca="false">COUNTIFS(Data!E$2:Data!E$290,"=",Data!F$2:Data!F$290,"=Closed")</f>
        <v>0</v>
      </c>
    </row>
    <row r="31" customFormat="false" ht="15" hidden="false" customHeight="false" outlineLevel="0" collapsed="false">
      <c r="A31" s="0" t="s">
        <v>20</v>
      </c>
      <c r="C31" s="0" t="n">
        <f aca="false">COUNTIFS(Data!E$2:Data!E$290,"&lt;&gt;",Data!F$2:Data!F$290,"=New")</f>
        <v>0</v>
      </c>
      <c r="D31" s="0" t="n">
        <f aca="false">COUNTIFS(Data!E$2:Data!E$290,"&lt;&gt;",Data!F$2:Data!F$290,"=In progress")</f>
        <v>2</v>
      </c>
      <c r="E31" s="0" t="n">
        <f aca="false">COUNTIFS(Data!E$2:Data!E$290,"&lt;&gt;",Data!F$2:Data!F$290,"=Resolved")</f>
        <v>5</v>
      </c>
      <c r="F31" s="0" t="n">
        <f aca="false">COUNTIFS(Data!E$2:Data!E$290,"&lt;&gt;",Data!F$2:Data!F$290,"=Closed")</f>
        <v>0</v>
      </c>
    </row>
  </sheetData>
  <mergeCells count="1">
    <mergeCell ref="C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R1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R18" activeCellId="0" sqref="R18"/>
    </sheetView>
  </sheetViews>
  <sheetFormatPr defaultRowHeight="15"/>
  <sheetData>
    <row r="1" customFormat="false" ht="1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</row>
  </sheetData>
  <mergeCells count="1">
    <mergeCell ref="A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Y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5"/>
  <cols>
    <col collapsed="false" hidden="false" max="3" min="3" style="0" width="24.8502024291498"/>
    <col collapsed="false" hidden="false" max="4" min="4" style="0" width="22.4251012145749"/>
    <col collapsed="false" hidden="false" max="5" min="5" style="0" width="21.2793522267206"/>
    <col collapsed="false" hidden="false" max="15" min="14" style="0" width="10.1417004048583"/>
  </cols>
  <sheetData>
    <row r="1" customFormat="false" ht="15" hidden="false" customHeight="false" outlineLevel="0" collapsed="false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</v>
      </c>
      <c r="G1" s="4" t="s">
        <v>13</v>
      </c>
      <c r="H1" s="4" t="s">
        <v>26</v>
      </c>
      <c r="I1" s="4" t="s">
        <v>27</v>
      </c>
      <c r="J1" s="4" t="s">
        <v>28</v>
      </c>
      <c r="K1" s="4" t="s">
        <v>29</v>
      </c>
      <c r="L1" s="4" t="s">
        <v>0</v>
      </c>
      <c r="M1" s="4" t="s">
        <v>30</v>
      </c>
      <c r="N1" s="4" t="s">
        <v>31</v>
      </c>
      <c r="O1" s="4" t="s">
        <v>32</v>
      </c>
      <c r="P1" s="4" t="s">
        <v>33</v>
      </c>
      <c r="Q1" s="4" t="s">
        <v>34</v>
      </c>
      <c r="R1" s="4" t="s">
        <v>35</v>
      </c>
      <c r="S1" s="4" t="s">
        <v>36</v>
      </c>
      <c r="T1" s="4" t="s">
        <v>6</v>
      </c>
      <c r="U1" s="4" t="s">
        <v>37</v>
      </c>
      <c r="V1" s="4" t="s">
        <v>38</v>
      </c>
      <c r="W1" s="4" t="s">
        <v>39</v>
      </c>
      <c r="X1" s="4" t="s">
        <v>40</v>
      </c>
      <c r="Y1" s="4" t="s">
        <v>41</v>
      </c>
    </row>
    <row r="2" customFormat="false" ht="15" hidden="false" customHeight="false" outlineLevel="0" collapsed="false">
      <c r="A2" s="0" t="n">
        <v>5199</v>
      </c>
      <c r="B2" s="0" t="s">
        <v>42</v>
      </c>
      <c r="C2" s="0" t="s">
        <v>43</v>
      </c>
      <c r="D2" s="0" t="s">
        <v>7</v>
      </c>
      <c r="F2" s="0" t="s">
        <v>3</v>
      </c>
      <c r="G2" s="0" t="s">
        <v>14</v>
      </c>
      <c r="H2" s="0" t="s">
        <v>44</v>
      </c>
      <c r="I2" s="0" t="s">
        <v>45</v>
      </c>
      <c r="J2" s="0" t="s">
        <v>46</v>
      </c>
      <c r="K2" s="5" t="n">
        <v>41779.6652777778</v>
      </c>
      <c r="M2" s="0" t="s">
        <v>47</v>
      </c>
      <c r="N2" s="6" t="n">
        <v>41764</v>
      </c>
      <c r="O2" s="6" t="n">
        <v>41780</v>
      </c>
      <c r="P2" s="0" t="n">
        <v>1</v>
      </c>
      <c r="Q2" s="0" t="n">
        <v>0</v>
      </c>
      <c r="R2" s="0" t="n">
        <v>0</v>
      </c>
      <c r="S2" s="5" t="n">
        <v>41779.6652777778</v>
      </c>
      <c r="Y2" s="7" t="n">
        <f aca="false">FALSE()</f>
        <v>0</v>
      </c>
    </row>
    <row r="3" customFormat="false" ht="15" hidden="false" customHeight="false" outlineLevel="0" collapsed="false">
      <c r="A3" s="0" t="n">
        <v>5196</v>
      </c>
      <c r="B3" s="0" t="s">
        <v>42</v>
      </c>
      <c r="C3" s="0" t="s">
        <v>48</v>
      </c>
      <c r="D3" s="0" t="s">
        <v>7</v>
      </c>
      <c r="F3" s="0" t="s">
        <v>5</v>
      </c>
      <c r="G3" s="0" t="s">
        <v>14</v>
      </c>
      <c r="H3" s="0" t="s">
        <v>49</v>
      </c>
      <c r="I3" s="0" t="s">
        <v>45</v>
      </c>
      <c r="J3" s="0" t="s">
        <v>46</v>
      </c>
      <c r="K3" s="5" t="n">
        <v>41780.73125</v>
      </c>
      <c r="M3" s="0" t="s">
        <v>47</v>
      </c>
      <c r="N3" s="6" t="n">
        <v>41764</v>
      </c>
      <c r="O3" s="6" t="n">
        <v>41780</v>
      </c>
      <c r="P3" s="0" t="n">
        <v>12</v>
      </c>
      <c r="Q3" s="0" t="n">
        <v>15.5</v>
      </c>
      <c r="R3" s="0" t="n">
        <v>100</v>
      </c>
      <c r="S3" s="5" t="n">
        <v>41779.6631944445</v>
      </c>
      <c r="V3" s="6" t="n">
        <v>41778</v>
      </c>
      <c r="X3" s="6" t="n">
        <v>41779</v>
      </c>
      <c r="Y3" s="7" t="n">
        <f aca="false">FALSE()</f>
        <v>0</v>
      </c>
    </row>
    <row r="4" customFormat="false" ht="15" hidden="false" customHeight="false" outlineLevel="0" collapsed="false">
      <c r="A4" s="0" t="n">
        <v>5195</v>
      </c>
      <c r="B4" s="0" t="s">
        <v>42</v>
      </c>
      <c r="C4" s="0" t="s">
        <v>50</v>
      </c>
      <c r="D4" s="0" t="s">
        <v>8</v>
      </c>
      <c r="E4" s="0" t="s">
        <v>51</v>
      </c>
      <c r="F4" s="0" t="s">
        <v>5</v>
      </c>
      <c r="G4" s="0" t="s">
        <v>14</v>
      </c>
      <c r="H4" s="0" t="s">
        <v>52</v>
      </c>
      <c r="I4" s="0" t="s">
        <v>45</v>
      </c>
      <c r="J4" s="0" t="s">
        <v>46</v>
      </c>
      <c r="K4" s="5" t="n">
        <v>41780.73125</v>
      </c>
      <c r="M4" s="0" t="s">
        <v>47</v>
      </c>
      <c r="N4" s="6" t="n">
        <v>41764</v>
      </c>
      <c r="O4" s="6" t="n">
        <v>41780</v>
      </c>
      <c r="P4" s="0" t="n">
        <v>2</v>
      </c>
      <c r="Q4" s="0" t="n">
        <v>2</v>
      </c>
      <c r="R4" s="0" t="n">
        <v>100</v>
      </c>
      <c r="S4" s="5" t="n">
        <v>41779.6625</v>
      </c>
      <c r="V4" s="6" t="n">
        <v>41779</v>
      </c>
      <c r="Y4" s="7" t="n">
        <f aca="false">FALSE()</f>
        <v>0</v>
      </c>
    </row>
    <row r="5" customFormat="false" ht="15" hidden="false" customHeight="false" outlineLevel="0" collapsed="false">
      <c r="A5" s="0" t="n">
        <v>4996</v>
      </c>
      <c r="B5" s="0" t="s">
        <v>42</v>
      </c>
      <c r="C5" s="0" t="s">
        <v>53</v>
      </c>
      <c r="D5" s="0" t="s">
        <v>7</v>
      </c>
      <c r="F5" s="0" t="s">
        <v>5</v>
      </c>
      <c r="G5" s="0" t="s">
        <v>14</v>
      </c>
      <c r="H5" s="0" t="s">
        <v>54</v>
      </c>
      <c r="I5" s="0" t="s">
        <v>45</v>
      </c>
      <c r="J5" s="0" t="s">
        <v>46</v>
      </c>
      <c r="K5" s="5" t="n">
        <v>41780.7319444444</v>
      </c>
      <c r="M5" s="0" t="s">
        <v>47</v>
      </c>
      <c r="N5" s="6" t="n">
        <v>41764</v>
      </c>
      <c r="O5" s="6" t="n">
        <v>41780</v>
      </c>
      <c r="P5" s="0" t="n">
        <v>9</v>
      </c>
      <c r="Q5" s="0" t="n">
        <v>0</v>
      </c>
      <c r="R5" s="0" t="n">
        <v>100</v>
      </c>
      <c r="S5" s="5" t="n">
        <v>41778.6354166667</v>
      </c>
      <c r="V5" s="6" t="n">
        <v>41773</v>
      </c>
      <c r="Y5" s="7" t="n">
        <f aca="false">FALSE()</f>
        <v>0</v>
      </c>
    </row>
    <row r="6" customFormat="false" ht="15" hidden="false" customHeight="false" outlineLevel="0" collapsed="false">
      <c r="A6" s="0" t="n">
        <v>4995</v>
      </c>
      <c r="B6" s="0" t="s">
        <v>42</v>
      </c>
      <c r="C6" s="0" t="s">
        <v>55</v>
      </c>
      <c r="D6" s="0" t="s">
        <v>56</v>
      </c>
      <c r="F6" s="0" t="s">
        <v>5</v>
      </c>
      <c r="G6" s="0" t="s">
        <v>14</v>
      </c>
      <c r="H6" s="0" t="s">
        <v>57</v>
      </c>
      <c r="I6" s="0" t="s">
        <v>45</v>
      </c>
      <c r="J6" s="0" t="s">
        <v>46</v>
      </c>
      <c r="K6" s="5" t="n">
        <v>41780.70625</v>
      </c>
      <c r="M6" s="0" t="s">
        <v>47</v>
      </c>
      <c r="N6" s="6" t="n">
        <v>41764</v>
      </c>
      <c r="O6" s="6" t="n">
        <v>41780</v>
      </c>
      <c r="P6" s="0" t="n">
        <v>3</v>
      </c>
      <c r="Q6" s="0" t="n">
        <v>3</v>
      </c>
      <c r="R6" s="0" t="n">
        <v>100</v>
      </c>
      <c r="S6" s="5" t="n">
        <v>41778.6347222222</v>
      </c>
      <c r="V6" s="6" t="n">
        <v>41775</v>
      </c>
      <c r="X6" s="6" t="n">
        <v>41778</v>
      </c>
      <c r="Y6" s="7" t="n">
        <f aca="false">FALSE()</f>
        <v>0</v>
      </c>
    </row>
    <row r="7" customFormat="false" ht="15" hidden="false" customHeight="false" outlineLevel="0" collapsed="false">
      <c r="A7" s="0" t="n">
        <v>4994</v>
      </c>
      <c r="B7" s="0" t="s">
        <v>42</v>
      </c>
      <c r="C7" s="0" t="s">
        <v>58</v>
      </c>
      <c r="D7" s="0" t="s">
        <v>9</v>
      </c>
      <c r="F7" s="0" t="s">
        <v>5</v>
      </c>
      <c r="G7" s="0" t="s">
        <v>14</v>
      </c>
      <c r="H7" s="0" t="s">
        <v>59</v>
      </c>
      <c r="I7" s="0" t="s">
        <v>45</v>
      </c>
      <c r="J7" s="0" t="s">
        <v>46</v>
      </c>
      <c r="K7" s="5" t="n">
        <v>41780.70625</v>
      </c>
      <c r="M7" s="0" t="s">
        <v>47</v>
      </c>
      <c r="N7" s="6" t="n">
        <v>41764</v>
      </c>
      <c r="O7" s="6" t="n">
        <v>41780</v>
      </c>
      <c r="P7" s="0" t="n">
        <v>5</v>
      </c>
      <c r="Q7" s="0" t="n">
        <v>7.5</v>
      </c>
      <c r="R7" s="0" t="n">
        <v>100</v>
      </c>
      <c r="S7" s="5" t="n">
        <v>41778.6333333333</v>
      </c>
      <c r="V7" s="6" t="n">
        <v>41772</v>
      </c>
      <c r="X7" s="6" t="n">
        <v>41778</v>
      </c>
      <c r="Y7" s="7" t="n">
        <f aca="false">FALSE()</f>
        <v>0</v>
      </c>
    </row>
    <row r="8" customFormat="false" ht="15" hidden="false" customHeight="false" outlineLevel="0" collapsed="false">
      <c r="A8" s="0" t="n">
        <v>4993</v>
      </c>
      <c r="B8" s="0" t="s">
        <v>42</v>
      </c>
      <c r="C8" s="0" t="s">
        <v>60</v>
      </c>
      <c r="D8" s="0" t="s">
        <v>9</v>
      </c>
      <c r="F8" s="0" t="s">
        <v>61</v>
      </c>
      <c r="G8" s="0" t="s">
        <v>14</v>
      </c>
      <c r="H8" s="0" t="s">
        <v>62</v>
      </c>
      <c r="I8" s="0" t="s">
        <v>45</v>
      </c>
      <c r="J8" s="0" t="s">
        <v>63</v>
      </c>
      <c r="K8" s="5" t="n">
        <v>41779.7611111111</v>
      </c>
      <c r="M8" s="0" t="s">
        <v>47</v>
      </c>
      <c r="N8" s="6" t="n">
        <v>41764</v>
      </c>
      <c r="O8" s="6" t="n">
        <v>41780</v>
      </c>
      <c r="P8" s="0" t="n">
        <v>36</v>
      </c>
      <c r="Q8" s="0" t="n">
        <v>24</v>
      </c>
      <c r="R8" s="0" t="n">
        <v>90</v>
      </c>
      <c r="S8" s="5" t="n">
        <v>41778.6319444445</v>
      </c>
      <c r="V8" s="6" t="n">
        <v>41771</v>
      </c>
      <c r="Y8" s="7" t="n">
        <f aca="false">FALSE()</f>
        <v>0</v>
      </c>
    </row>
    <row r="9" customFormat="false" ht="15" hidden="false" customHeight="false" outlineLevel="0" collapsed="false">
      <c r="A9" s="0" t="n">
        <v>4986</v>
      </c>
      <c r="B9" s="0" t="s">
        <v>42</v>
      </c>
      <c r="C9" s="0" t="s">
        <v>64</v>
      </c>
      <c r="D9" s="0" t="s">
        <v>7</v>
      </c>
      <c r="F9" s="0" t="s">
        <v>5</v>
      </c>
      <c r="G9" s="0" t="s">
        <v>14</v>
      </c>
      <c r="H9" s="0" t="s">
        <v>65</v>
      </c>
      <c r="I9" s="0" t="s">
        <v>66</v>
      </c>
      <c r="J9" s="0" t="s">
        <v>46</v>
      </c>
      <c r="K9" s="5" t="n">
        <v>41780.7069444444</v>
      </c>
      <c r="M9" s="0" t="s">
        <v>47</v>
      </c>
      <c r="N9" s="6" t="n">
        <v>41764</v>
      </c>
      <c r="O9" s="6" t="n">
        <v>41780</v>
      </c>
      <c r="P9" s="0" t="n">
        <v>6</v>
      </c>
      <c r="Q9" s="0" t="n">
        <v>4.5</v>
      </c>
      <c r="R9" s="0" t="n">
        <v>100</v>
      </c>
      <c r="S9" s="5" t="n">
        <v>41778.5520833333</v>
      </c>
      <c r="V9" s="6" t="n">
        <v>41772</v>
      </c>
      <c r="X9" s="6" t="n">
        <v>41778</v>
      </c>
      <c r="Y9" s="7" t="n">
        <f aca="false">FALSE()</f>
        <v>0</v>
      </c>
    </row>
    <row r="10" customFormat="false" ht="15" hidden="false" customHeight="false" outlineLevel="0" collapsed="false">
      <c r="A10" s="0" t="n">
        <v>4985</v>
      </c>
      <c r="B10" s="0" t="s">
        <v>42</v>
      </c>
      <c r="C10" s="0" t="s">
        <v>67</v>
      </c>
      <c r="D10" s="0" t="s">
        <v>7</v>
      </c>
      <c r="F10" s="0" t="s">
        <v>5</v>
      </c>
      <c r="G10" s="0" t="s">
        <v>14</v>
      </c>
      <c r="H10" s="0" t="s">
        <v>68</v>
      </c>
      <c r="I10" s="0" t="s">
        <v>66</v>
      </c>
      <c r="J10" s="0" t="s">
        <v>46</v>
      </c>
      <c r="K10" s="5" t="n">
        <v>41780.7298611111</v>
      </c>
      <c r="M10" s="0" t="s">
        <v>47</v>
      </c>
      <c r="N10" s="6" t="n">
        <v>41778</v>
      </c>
      <c r="P10" s="0" t="n">
        <v>3</v>
      </c>
      <c r="Q10" s="0" t="n">
        <v>3</v>
      </c>
      <c r="R10" s="0" t="n">
        <v>100</v>
      </c>
      <c r="S10" s="5" t="n">
        <v>41778.5513888889</v>
      </c>
      <c r="V10" s="6" t="n">
        <v>41774</v>
      </c>
      <c r="X10" s="6" t="n">
        <v>41774</v>
      </c>
      <c r="Y10" s="7" t="n">
        <f aca="false">FALSE()</f>
        <v>0</v>
      </c>
    </row>
    <row r="11" customFormat="false" ht="15" hidden="false" customHeight="false" outlineLevel="0" collapsed="false">
      <c r="A11" s="0" t="n">
        <v>3774</v>
      </c>
      <c r="B11" s="0" t="s">
        <v>42</v>
      </c>
      <c r="C11" s="0" t="s">
        <v>69</v>
      </c>
      <c r="D11" s="0" t="s">
        <v>56</v>
      </c>
      <c r="E11" s="0" t="s">
        <v>51</v>
      </c>
      <c r="F11" s="0" t="s">
        <v>61</v>
      </c>
      <c r="G11" s="0" t="s">
        <v>14</v>
      </c>
      <c r="H11" s="0" t="s">
        <v>70</v>
      </c>
      <c r="I11" s="0" t="s">
        <v>66</v>
      </c>
      <c r="J11" s="0" t="s">
        <v>71</v>
      </c>
      <c r="K11" s="5" t="n">
        <v>41779.7354166667</v>
      </c>
      <c r="M11" s="0" t="s">
        <v>47</v>
      </c>
      <c r="N11" s="6" t="n">
        <v>41764</v>
      </c>
      <c r="O11" s="6" t="n">
        <v>41780</v>
      </c>
      <c r="P11" s="0" t="n">
        <v>12</v>
      </c>
      <c r="Q11" s="0" t="n">
        <v>7</v>
      </c>
      <c r="R11" s="0" t="n">
        <v>80</v>
      </c>
      <c r="S11" s="5" t="n">
        <v>41767.7909722222</v>
      </c>
      <c r="V11" s="6" t="n">
        <v>41766</v>
      </c>
      <c r="W11" s="0" t="n">
        <v>34772</v>
      </c>
      <c r="Y11" s="7" t="n">
        <f aca="false">FALSE()</f>
        <v>0</v>
      </c>
    </row>
    <row r="12" customFormat="false" ht="15" hidden="false" customHeight="false" outlineLevel="0" collapsed="false">
      <c r="A12" s="0" t="n">
        <v>3773</v>
      </c>
      <c r="B12" s="0" t="s">
        <v>42</v>
      </c>
      <c r="C12" s="0" t="s">
        <v>72</v>
      </c>
      <c r="D12" s="0" t="s">
        <v>56</v>
      </c>
      <c r="E12" s="0" t="s">
        <v>51</v>
      </c>
      <c r="F12" s="0" t="s">
        <v>61</v>
      </c>
      <c r="G12" s="0" t="s">
        <v>14</v>
      </c>
      <c r="H12" s="0" t="s">
        <v>73</v>
      </c>
      <c r="I12" s="0" t="s">
        <v>66</v>
      </c>
      <c r="J12" s="0" t="s">
        <v>71</v>
      </c>
      <c r="K12" s="5" t="n">
        <v>41779.7590277778</v>
      </c>
      <c r="M12" s="0" t="s">
        <v>47</v>
      </c>
      <c r="N12" s="6" t="n">
        <v>41764</v>
      </c>
      <c r="O12" s="6" t="n">
        <v>41780</v>
      </c>
      <c r="P12" s="0" t="n">
        <v>6</v>
      </c>
      <c r="Q12" s="0" t="n">
        <v>0</v>
      </c>
      <c r="R12" s="0" t="n">
        <v>90</v>
      </c>
      <c r="S12" s="5" t="n">
        <v>41767.7909722222</v>
      </c>
      <c r="V12" s="6" t="n">
        <v>41766</v>
      </c>
      <c r="W12" s="0" t="n">
        <v>34773</v>
      </c>
      <c r="X12" s="6" t="n">
        <v>41778</v>
      </c>
      <c r="Y12" s="7" t="n">
        <f aca="false">FALSE()</f>
        <v>0</v>
      </c>
    </row>
    <row r="13" customFormat="false" ht="15" hidden="false" customHeight="false" outlineLevel="0" collapsed="false">
      <c r="A13" s="0" t="n">
        <v>3772</v>
      </c>
      <c r="B13" s="0" t="s">
        <v>42</v>
      </c>
      <c r="C13" s="0" t="s">
        <v>74</v>
      </c>
      <c r="D13" s="0" t="s">
        <v>56</v>
      </c>
      <c r="E13" s="0" t="s">
        <v>51</v>
      </c>
      <c r="F13" s="0" t="s">
        <v>5</v>
      </c>
      <c r="G13" s="0" t="s">
        <v>14</v>
      </c>
      <c r="H13" s="0" t="s">
        <v>75</v>
      </c>
      <c r="I13" s="0" t="s">
        <v>66</v>
      </c>
      <c r="J13" s="0" t="s">
        <v>46</v>
      </c>
      <c r="K13" s="5" t="n">
        <v>41780.7298611111</v>
      </c>
      <c r="M13" s="0" t="s">
        <v>47</v>
      </c>
      <c r="N13" s="6" t="n">
        <v>41764</v>
      </c>
      <c r="O13" s="6" t="n">
        <v>41780</v>
      </c>
      <c r="P13" s="0" t="n">
        <v>6</v>
      </c>
      <c r="Q13" s="0" t="n">
        <v>6</v>
      </c>
      <c r="R13" s="0" t="n">
        <v>100</v>
      </c>
      <c r="S13" s="5" t="n">
        <v>41767.7909722222</v>
      </c>
      <c r="V13" s="6" t="n">
        <v>41767</v>
      </c>
      <c r="W13" s="0" t="n">
        <v>34776</v>
      </c>
      <c r="X13" s="6" t="n">
        <v>41773</v>
      </c>
      <c r="Y13" s="7" t="n">
        <f aca="false">FALSE()</f>
        <v>0</v>
      </c>
    </row>
    <row r="14" customFormat="false" ht="15" hidden="false" customHeight="false" outlineLevel="0" collapsed="false">
      <c r="A14" s="0" t="n">
        <v>3771</v>
      </c>
      <c r="B14" s="0" t="s">
        <v>42</v>
      </c>
      <c r="C14" s="0" t="s">
        <v>76</v>
      </c>
      <c r="D14" s="0" t="s">
        <v>56</v>
      </c>
      <c r="E14" s="0" t="s">
        <v>77</v>
      </c>
      <c r="F14" s="0" t="s">
        <v>5</v>
      </c>
      <c r="G14" s="0" t="s">
        <v>14</v>
      </c>
      <c r="H14" s="0" t="s">
        <v>78</v>
      </c>
      <c r="I14" s="0" t="s">
        <v>66</v>
      </c>
      <c r="J14" s="0" t="s">
        <v>46</v>
      </c>
      <c r="K14" s="5" t="n">
        <v>41780.7298611111</v>
      </c>
      <c r="M14" s="0" t="s">
        <v>47</v>
      </c>
      <c r="N14" s="6" t="n">
        <v>41764</v>
      </c>
      <c r="O14" s="6" t="n">
        <v>41780</v>
      </c>
      <c r="P14" s="0" t="n">
        <v>12</v>
      </c>
      <c r="Q14" s="0" t="n">
        <v>0</v>
      </c>
      <c r="R14" s="0" t="n">
        <v>100</v>
      </c>
      <c r="S14" s="5" t="n">
        <v>41767.7909722222</v>
      </c>
      <c r="V14" s="6" t="n">
        <v>41767</v>
      </c>
      <c r="W14" s="0" t="n">
        <v>34779</v>
      </c>
      <c r="X14" s="6" t="n">
        <v>41767</v>
      </c>
      <c r="Y14" s="7" t="n">
        <f aca="false">FALSE()</f>
        <v>0</v>
      </c>
    </row>
    <row r="15" customFormat="false" ht="15" hidden="false" customHeight="false" outlineLevel="0" collapsed="false">
      <c r="A15" s="0" t="n">
        <v>3770</v>
      </c>
      <c r="B15" s="0" t="s">
        <v>42</v>
      </c>
      <c r="C15" s="0" t="s">
        <v>79</v>
      </c>
      <c r="D15" s="0" t="s">
        <v>56</v>
      </c>
      <c r="E15" s="0" t="s">
        <v>80</v>
      </c>
      <c r="F15" s="0" t="s">
        <v>5</v>
      </c>
      <c r="G15" s="0" t="s">
        <v>14</v>
      </c>
      <c r="H15" s="0" t="s">
        <v>81</v>
      </c>
      <c r="I15" s="0" t="s">
        <v>66</v>
      </c>
      <c r="J15" s="0" t="s">
        <v>46</v>
      </c>
      <c r="K15" s="5" t="n">
        <v>41780.7305555556</v>
      </c>
      <c r="M15" s="0" t="s">
        <v>47</v>
      </c>
      <c r="N15" s="6" t="n">
        <v>41768</v>
      </c>
      <c r="O15" s="6" t="n">
        <v>41768</v>
      </c>
      <c r="P15" s="0" t="n">
        <v>0.25</v>
      </c>
      <c r="Q15" s="0" t="n">
        <v>2</v>
      </c>
      <c r="R15" s="0" t="n">
        <v>100</v>
      </c>
      <c r="S15" s="5" t="n">
        <v>41767.7909722222</v>
      </c>
      <c r="V15" s="6" t="n">
        <v>41768</v>
      </c>
      <c r="W15" s="0" t="n">
        <v>34784</v>
      </c>
      <c r="X15" s="6" t="n">
        <v>41768</v>
      </c>
      <c r="Y15" s="7" t="n">
        <f aca="false">FALSE()</f>
        <v>0</v>
      </c>
    </row>
    <row r="16" customFormat="false" ht="15" hidden="false" customHeight="false" outlineLevel="0" collapsed="false">
      <c r="A16" s="0" t="n">
        <v>3768</v>
      </c>
      <c r="B16" s="0" t="s">
        <v>42</v>
      </c>
      <c r="C16" s="0" t="s">
        <v>82</v>
      </c>
      <c r="D16" s="0" t="s">
        <v>56</v>
      </c>
      <c r="E16" s="0" t="s">
        <v>83</v>
      </c>
      <c r="F16" s="0" t="s">
        <v>5</v>
      </c>
      <c r="G16" s="0" t="s">
        <v>14</v>
      </c>
      <c r="H16" s="0" t="s">
        <v>84</v>
      </c>
      <c r="I16" s="0" t="s">
        <v>66</v>
      </c>
      <c r="J16" s="0" t="s">
        <v>46</v>
      </c>
      <c r="K16" s="5" t="n">
        <v>41780.7305555556</v>
      </c>
      <c r="M16" s="0" t="s">
        <v>47</v>
      </c>
      <c r="N16" s="6" t="n">
        <v>41764</v>
      </c>
      <c r="O16" s="6" t="n">
        <v>41780</v>
      </c>
      <c r="P16" s="0" t="n">
        <v>12</v>
      </c>
      <c r="Q16" s="0" t="n">
        <v>6</v>
      </c>
      <c r="R16" s="0" t="n">
        <v>100</v>
      </c>
      <c r="S16" s="5" t="n">
        <v>41767.7909722222</v>
      </c>
      <c r="V16" s="6" t="n">
        <v>41771</v>
      </c>
      <c r="W16" s="0" t="n">
        <v>34796</v>
      </c>
      <c r="X16" s="6" t="n">
        <v>41773</v>
      </c>
      <c r="Y16" s="7" t="n">
        <f aca="false">FALSE()</f>
        <v>0</v>
      </c>
    </row>
    <row r="17" customFormat="false" ht="15" hidden="false" customHeight="false" outlineLevel="0" collapsed="false">
      <c r="A17" s="0" t="n">
        <v>3765</v>
      </c>
      <c r="B17" s="0" t="s">
        <v>42</v>
      </c>
      <c r="C17" s="0" t="s">
        <v>85</v>
      </c>
      <c r="D17" s="0" t="s">
        <v>8</v>
      </c>
      <c r="F17" s="0" t="s">
        <v>3</v>
      </c>
      <c r="G17" s="0" t="s">
        <v>14</v>
      </c>
      <c r="H17" s="0" t="s">
        <v>86</v>
      </c>
      <c r="I17" s="0" t="s">
        <v>66</v>
      </c>
      <c r="K17" s="5" t="n">
        <v>41779.8159722222</v>
      </c>
      <c r="M17" s="0" t="s">
        <v>47</v>
      </c>
      <c r="N17" s="6" t="n">
        <v>41768</v>
      </c>
      <c r="O17" s="6" t="n">
        <v>41768</v>
      </c>
      <c r="P17" s="0" t="n">
        <v>0.25</v>
      </c>
      <c r="Q17" s="0" t="n">
        <v>0</v>
      </c>
      <c r="R17" s="0" t="n">
        <v>100</v>
      </c>
      <c r="S17" s="5" t="n">
        <v>41767.7909722222</v>
      </c>
      <c r="W17" s="0" t="n">
        <v>100</v>
      </c>
      <c r="Y17" s="7" t="n">
        <f aca="false">FALSE()</f>
        <v>0</v>
      </c>
    </row>
    <row r="18" customFormat="false" ht="15" hidden="false" customHeight="false" outlineLevel="0" collapsed="false">
      <c r="A18" s="0" t="n">
        <v>3764</v>
      </c>
      <c r="B18" s="0" t="s">
        <v>42</v>
      </c>
      <c r="C18" s="0" t="s">
        <v>87</v>
      </c>
      <c r="D18" s="0" t="s">
        <v>9</v>
      </c>
      <c r="F18" s="0" t="s">
        <v>5</v>
      </c>
      <c r="G18" s="0" t="s">
        <v>14</v>
      </c>
      <c r="H18" s="0" t="s">
        <v>88</v>
      </c>
      <c r="I18" s="0" t="s">
        <v>66</v>
      </c>
      <c r="J18" s="0" t="s">
        <v>46</v>
      </c>
      <c r="K18" s="5" t="n">
        <v>41780.7305555556</v>
      </c>
      <c r="M18" s="0" t="s">
        <v>47</v>
      </c>
      <c r="N18" s="6" t="n">
        <v>41764</v>
      </c>
      <c r="O18" s="6" t="n">
        <v>41780</v>
      </c>
      <c r="P18" s="0" t="n">
        <v>18</v>
      </c>
      <c r="Q18" s="0" t="n">
        <v>17</v>
      </c>
      <c r="R18" s="0" t="n">
        <v>100</v>
      </c>
      <c r="S18" s="5" t="n">
        <v>41767.7909722222</v>
      </c>
      <c r="V18" s="6" t="n">
        <v>41767</v>
      </c>
      <c r="W18" s="0" t="n">
        <v>100</v>
      </c>
      <c r="X18" s="6" t="n">
        <v>41772</v>
      </c>
      <c r="Y18" s="7" t="n">
        <f aca="false">FALSE()</f>
        <v>0</v>
      </c>
    </row>
    <row r="19" customFormat="false" ht="15" hidden="false" customHeight="false" outlineLevel="0" collapsed="false">
      <c r="A19" s="0" t="n">
        <v>3763</v>
      </c>
      <c r="B19" s="0" t="s">
        <v>42</v>
      </c>
      <c r="C19" s="0" t="s">
        <v>89</v>
      </c>
      <c r="D19" s="0" t="s">
        <v>9</v>
      </c>
      <c r="F19" s="0" t="s">
        <v>5</v>
      </c>
      <c r="G19" s="0" t="s">
        <v>14</v>
      </c>
      <c r="H19" s="0" t="s">
        <v>90</v>
      </c>
      <c r="I19" s="0" t="s">
        <v>66</v>
      </c>
      <c r="J19" s="0" t="s">
        <v>46</v>
      </c>
      <c r="K19" s="5" t="n">
        <v>41780.7305555556</v>
      </c>
      <c r="M19" s="0" t="s">
        <v>47</v>
      </c>
      <c r="N19" s="6" t="n">
        <v>41764</v>
      </c>
      <c r="O19" s="6" t="n">
        <v>41780</v>
      </c>
      <c r="P19" s="0" t="n">
        <v>4</v>
      </c>
      <c r="Q19" s="0" t="n">
        <v>3</v>
      </c>
      <c r="R19" s="0" t="n">
        <v>100</v>
      </c>
      <c r="S19" s="5" t="n">
        <v>41767.7909722222</v>
      </c>
      <c r="V19" s="6" t="n">
        <v>41767</v>
      </c>
      <c r="W19" s="0" t="n">
        <v>32084</v>
      </c>
      <c r="X19" s="6" t="n">
        <v>41771</v>
      </c>
      <c r="Y19" s="7" t="n">
        <f aca="false">FALSE()</f>
        <v>0</v>
      </c>
    </row>
    <row r="20" customFormat="false" ht="15" hidden="false" customHeight="false" outlineLevel="0" collapsed="false">
      <c r="A20" s="0" t="n">
        <v>3762</v>
      </c>
      <c r="B20" s="0" t="s">
        <v>42</v>
      </c>
      <c r="C20" s="0" t="s">
        <v>91</v>
      </c>
      <c r="D20" s="0" t="s">
        <v>8</v>
      </c>
      <c r="F20" s="0" t="s">
        <v>5</v>
      </c>
      <c r="G20" s="0" t="s">
        <v>14</v>
      </c>
      <c r="H20" s="0" t="s">
        <v>92</v>
      </c>
      <c r="I20" s="0" t="s">
        <v>66</v>
      </c>
      <c r="J20" s="0" t="s">
        <v>46</v>
      </c>
      <c r="K20" s="5" t="n">
        <v>41780.7319444444</v>
      </c>
      <c r="M20" s="0" t="s">
        <v>47</v>
      </c>
      <c r="N20" s="6" t="n">
        <v>41764</v>
      </c>
      <c r="O20" s="6" t="n">
        <v>41780</v>
      </c>
      <c r="P20" s="0" t="n">
        <v>12</v>
      </c>
      <c r="Q20" s="0" t="n">
        <v>6.5</v>
      </c>
      <c r="R20" s="0" t="n">
        <v>100</v>
      </c>
      <c r="S20" s="5" t="n">
        <v>41767.7909722222</v>
      </c>
      <c r="V20" s="6" t="n">
        <v>41768</v>
      </c>
      <c r="W20" s="0" t="n">
        <v>32069</v>
      </c>
      <c r="Y20" s="7" t="n">
        <f aca="false">FALSE()</f>
        <v>0</v>
      </c>
    </row>
    <row r="21" customFormat="false" ht="15" hidden="false" customHeight="false" outlineLevel="0" collapsed="false">
      <c r="A21" s="0" t="n">
        <v>3761</v>
      </c>
      <c r="B21" s="0" t="s">
        <v>42</v>
      </c>
      <c r="C21" s="0" t="s">
        <v>93</v>
      </c>
      <c r="D21" s="0" t="s">
        <v>9</v>
      </c>
      <c r="F21" s="0" t="s">
        <v>5</v>
      </c>
      <c r="G21" s="0" t="s">
        <v>14</v>
      </c>
      <c r="H21" s="0" t="s">
        <v>94</v>
      </c>
      <c r="I21" s="0" t="s">
        <v>66</v>
      </c>
      <c r="J21" s="0" t="s">
        <v>46</v>
      </c>
      <c r="K21" s="5" t="n">
        <v>41780.73125</v>
      </c>
      <c r="M21" s="0" t="s">
        <v>47</v>
      </c>
      <c r="N21" s="6" t="n">
        <v>41764</v>
      </c>
      <c r="O21" s="6" t="n">
        <v>41780</v>
      </c>
      <c r="P21" s="0" t="n">
        <v>3</v>
      </c>
      <c r="Q21" s="0" t="n">
        <v>5.5</v>
      </c>
      <c r="R21" s="0" t="n">
        <v>100</v>
      </c>
      <c r="S21" s="5" t="n">
        <v>41767.7909722222</v>
      </c>
      <c r="V21" s="6" t="n">
        <v>41765</v>
      </c>
      <c r="W21" s="0" t="n">
        <v>32083</v>
      </c>
      <c r="X21" s="6" t="n">
        <v>41778</v>
      </c>
      <c r="Y21" s="7" t="n">
        <f aca="false">FALSE()</f>
        <v>0</v>
      </c>
    </row>
    <row r="22" customFormat="false" ht="15" hidden="false" customHeight="false" outlineLevel="0" collapsed="false">
      <c r="A22" s="0" t="n">
        <v>3760</v>
      </c>
      <c r="B22" s="0" t="s">
        <v>42</v>
      </c>
      <c r="C22" s="0" t="s">
        <v>95</v>
      </c>
      <c r="D22" s="0" t="s">
        <v>7</v>
      </c>
      <c r="F22" s="0" t="s">
        <v>5</v>
      </c>
      <c r="G22" s="0" t="s">
        <v>14</v>
      </c>
      <c r="H22" s="0" t="s">
        <v>96</v>
      </c>
      <c r="I22" s="0" t="s">
        <v>66</v>
      </c>
      <c r="J22" s="0" t="s">
        <v>63</v>
      </c>
      <c r="K22" s="5" t="n">
        <v>41779.7340277778</v>
      </c>
      <c r="M22" s="0" t="s">
        <v>47</v>
      </c>
      <c r="N22" s="6" t="n">
        <v>41764</v>
      </c>
      <c r="O22" s="6" t="n">
        <v>41780</v>
      </c>
      <c r="P22" s="0" t="n">
        <v>0</v>
      </c>
      <c r="Q22" s="0" t="n">
        <v>4</v>
      </c>
      <c r="R22" s="0" t="n">
        <v>100</v>
      </c>
      <c r="S22" s="5" t="n">
        <v>41767.7909722222</v>
      </c>
      <c r="V22" s="6" t="n">
        <v>41766</v>
      </c>
      <c r="W22" s="0" t="n">
        <v>32080</v>
      </c>
      <c r="X22" s="6" t="n">
        <v>41768</v>
      </c>
      <c r="Y22" s="7" t="n">
        <f aca="false">FALSE()</f>
        <v>0</v>
      </c>
    </row>
    <row r="23" customFormat="false" ht="15" hidden="false" customHeight="false" outlineLevel="0" collapsed="false">
      <c r="A23" s="0" t="n">
        <v>3758</v>
      </c>
      <c r="B23" s="0" t="s">
        <v>42</v>
      </c>
      <c r="C23" s="0" t="s">
        <v>97</v>
      </c>
      <c r="D23" s="0" t="s">
        <v>8</v>
      </c>
      <c r="F23" s="0" t="s">
        <v>61</v>
      </c>
      <c r="G23" s="0" t="s">
        <v>14</v>
      </c>
      <c r="H23" s="0" t="s">
        <v>98</v>
      </c>
      <c r="I23" s="0" t="s">
        <v>66</v>
      </c>
      <c r="J23" s="0" t="s">
        <v>71</v>
      </c>
      <c r="K23" s="5" t="n">
        <v>41779.7590277778</v>
      </c>
      <c r="M23" s="0" t="s">
        <v>47</v>
      </c>
      <c r="N23" s="6" t="n">
        <v>41764</v>
      </c>
      <c r="O23" s="6" t="n">
        <v>41780</v>
      </c>
      <c r="P23" s="0" t="n">
        <v>26</v>
      </c>
      <c r="Q23" s="0" t="n">
        <v>10</v>
      </c>
      <c r="R23" s="0" t="n">
        <v>88</v>
      </c>
      <c r="S23" s="5" t="n">
        <v>41767.7909722222</v>
      </c>
      <c r="V23" s="6" t="n">
        <v>41766</v>
      </c>
      <c r="W23" s="0" t="n">
        <v>85</v>
      </c>
      <c r="Y23" s="7" t="n">
        <f aca="false">FALSE()</f>
        <v>0</v>
      </c>
    </row>
    <row r="24" customFormat="false" ht="15" hidden="false" customHeight="false" outlineLevel="0" collapsed="false">
      <c r="A24" s="0" t="n">
        <v>3756</v>
      </c>
      <c r="B24" s="0" t="s">
        <v>42</v>
      </c>
      <c r="C24" s="0" t="s">
        <v>99</v>
      </c>
      <c r="D24" s="0" t="s">
        <v>8</v>
      </c>
      <c r="F24" s="0" t="s">
        <v>5</v>
      </c>
      <c r="G24" s="0" t="s">
        <v>14</v>
      </c>
      <c r="H24" s="0" t="s">
        <v>100</v>
      </c>
      <c r="I24" s="0" t="s">
        <v>66</v>
      </c>
      <c r="J24" s="0" t="s">
        <v>46</v>
      </c>
      <c r="K24" s="5" t="n">
        <v>41780.70625</v>
      </c>
      <c r="M24" s="0" t="s">
        <v>47</v>
      </c>
      <c r="N24" s="6" t="n">
        <v>41764</v>
      </c>
      <c r="O24" s="6" t="n">
        <v>41780</v>
      </c>
      <c r="P24" s="0" t="n">
        <v>12</v>
      </c>
      <c r="Q24" s="0" t="n">
        <v>12.5</v>
      </c>
      <c r="R24" s="0" t="n">
        <v>100</v>
      </c>
      <c r="S24" s="5" t="n">
        <v>41767.7909722222</v>
      </c>
      <c r="V24" s="6" t="n">
        <v>41766</v>
      </c>
      <c r="W24" s="0" t="n">
        <v>86</v>
      </c>
      <c r="X24" s="6" t="n">
        <v>41768</v>
      </c>
      <c r="Y24" s="7" t="n">
        <f aca="false">FALSE()</f>
        <v>0</v>
      </c>
    </row>
    <row r="25" customFormat="false" ht="15" hidden="false" customHeight="false" outlineLevel="0" collapsed="false">
      <c r="A25" s="0" t="n">
        <v>3755</v>
      </c>
      <c r="B25" s="0" t="s">
        <v>42</v>
      </c>
      <c r="C25" s="0" t="s">
        <v>101</v>
      </c>
      <c r="D25" s="0" t="s">
        <v>8</v>
      </c>
      <c r="F25" s="0" t="s">
        <v>5</v>
      </c>
      <c r="G25" s="0" t="s">
        <v>14</v>
      </c>
      <c r="H25" s="0" t="s">
        <v>102</v>
      </c>
      <c r="I25" s="0" t="s">
        <v>66</v>
      </c>
      <c r="J25" s="0" t="s">
        <v>46</v>
      </c>
      <c r="K25" s="5" t="n">
        <v>41780.70625</v>
      </c>
      <c r="M25" s="0" t="s">
        <v>47</v>
      </c>
      <c r="N25" s="6" t="n">
        <v>41764</v>
      </c>
      <c r="O25" s="6" t="n">
        <v>41780</v>
      </c>
      <c r="P25" s="0" t="n">
        <v>15</v>
      </c>
      <c r="Q25" s="0" t="n">
        <v>16.5</v>
      </c>
      <c r="R25" s="0" t="n">
        <v>100</v>
      </c>
      <c r="S25" s="5" t="n">
        <v>41767.7909722222</v>
      </c>
      <c r="V25" s="6" t="n">
        <v>41767</v>
      </c>
      <c r="W25" s="0" t="n">
        <v>97</v>
      </c>
      <c r="X25" s="6" t="n">
        <v>41778</v>
      </c>
      <c r="Y25" s="7" t="n">
        <f aca="false">FALSE()</f>
        <v>0</v>
      </c>
    </row>
  </sheetData>
  <autoFilter ref="A1:Y2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2014-05-20T19:35:36Z</dcterms:created>
  <dc:language>en-IN</dc:language>
  <cp:lastModifiedBy>Ramkumarr</cp:lastModifiedBy>
  <dcterms:modified xsi:type="dcterms:W3CDTF">2015-01-13T16:04:44Z</dcterms:modified>
  <cp:revision>0</cp:revision>
</cp:coreProperties>
</file>