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8520" windowWidth="19155" xWindow="240" yWindow="90"/>
  </bookViews>
  <sheets>
    <sheet name="Content" r:id="rId1" sheetId="1"/>
    <sheet name="Equipment" r:id="rId2" sheetId="2"/>
    <sheet name="Sheet3" r:id="rId3" sheetId="3"/>
    <sheet name="Solid_Calculation" r:id="rId4" sheetId="5"/>
  </sheets>
  <calcPr calcId="144525"/>
</workbook>
</file>

<file path=xl/calcChain.xml><?xml version="1.0" encoding="utf-8"?>
<calcChain xmlns="http://schemas.openxmlformats.org/spreadsheetml/2006/main">
  <c i="5" l="1" r="E200"/>
  <c i="5" r="D200"/>
  <c i="5" r="C200"/>
  <c i="5" r="E199"/>
  <c i="5" r="D199"/>
  <c i="5" r="C199"/>
  <c i="5" r="E198"/>
  <c i="5" r="D198"/>
  <c i="5" r="C198"/>
  <c i="5" r="E197"/>
  <c i="5" r="D197"/>
  <c i="5" r="C197"/>
  <c i="5" r="E196"/>
  <c i="5" r="D196"/>
  <c i="5" r="C196"/>
  <c i="5" r="E195"/>
  <c i="5" r="D195"/>
  <c i="5" r="C195"/>
  <c i="5" r="E194"/>
  <c i="5" r="D194"/>
  <c i="5" r="C194"/>
  <c i="5" r="E193"/>
  <c i="5" r="D193"/>
  <c i="5" r="C193"/>
  <c i="5" r="N180"/>
  <c i="5" r="O180" s="1"/>
  <c i="5" r="M180"/>
  <c i="5" r="N178"/>
  <c i="5" r="O178" s="1"/>
  <c i="5" r="M178"/>
  <c i="5" r="M176"/>
  <c i="5" r="M175"/>
  <c i="5" r="L175"/>
  <c i="5" r="C360" s="1"/>
  <c i="5" r="B175"/>
  <c i="5" r="C316" s="1"/>
  <c i="5" r="N174"/>
  <c i="5" r="O174" s="1"/>
  <c i="5" r="M174"/>
  <c i="5" r="M172"/>
  <c i="5" r="M170"/>
  <c i="5" r="M169"/>
  <c i="5" r="L169"/>
  <c i="5" r="C349" s="1"/>
  <c i="5" r="B169"/>
  <c i="5" r="N168"/>
  <c i="5" r="O168" s="1"/>
  <c i="5" r="P168" s="1"/>
  <c i="5" r="Q168" s="1"/>
  <c i="5" r="M168"/>
  <c i="5" r="N166"/>
  <c i="5" r="O166" s="1"/>
  <c i="5" r="P166" s="1"/>
  <c i="5" r="Q166" s="1"/>
  <c i="5" r="M166"/>
  <c i="5" r="M164"/>
  <c i="5" r="M163"/>
  <c i="5" r="L163"/>
  <c i="5" r="C338" s="1"/>
  <c i="5" r="B163"/>
  <c i="5" r="N162"/>
  <c i="5" r="O162" s="1"/>
  <c i="5" r="P162" s="1"/>
  <c i="5" r="Q162" s="1"/>
  <c i="5" r="M162"/>
  <c i="5" r="N160"/>
  <c i="5" r="O160" s="1"/>
  <c i="5" r="P160" s="1"/>
  <c i="5" r="Q160" s="1"/>
  <c i="5" r="M160"/>
  <c i="5" r="M158"/>
  <c i="5" r="M157"/>
  <c i="5" r="L157"/>
  <c i="5" r="C327" s="1"/>
  <c i="5" r="B157"/>
  <c i="5" r="C159" s="1"/>
  <c i="5" r="D159" s="1"/>
  <c i="5" r="E159" s="1"/>
  <c i="5" r="F159" s="1"/>
  <c i="5" r="G159" s="1"/>
  <c i="5" r="N152"/>
  <c i="5" r="O152" s="1"/>
  <c i="5" r="P152" s="1"/>
  <c i="5" r="Q152" s="1"/>
  <c i="5" r="M152"/>
  <c i="5" r="M150"/>
  <c i="5" r="M148"/>
  <c i="5" r="M147"/>
  <c i="5" r="L147"/>
  <c i="5" r="C272" s="1"/>
  <c i="5" r="B147"/>
  <c i="5" r="C151" s="1"/>
  <c i="5" r="M146"/>
  <c i="5" r="N146" s="1"/>
  <c i="5" r="O146" s="1"/>
  <c i="5" r="P146" s="1"/>
  <c i="5" r="Q146" s="1"/>
  <c i="5" r="M144"/>
  <c i="5" r="M142"/>
  <c i="5" r="M141"/>
  <c i="5" r="L141"/>
  <c i="5" r="C261" s="1"/>
  <c i="5" r="B141"/>
  <c i="5" r="C143" s="1"/>
  <c i="5" r="M140"/>
  <c i="5" r="N140" s="1"/>
  <c i="5" r="O140" s="1"/>
  <c i="5" r="P140" s="1"/>
  <c i="5" r="Q140" s="1"/>
  <c i="5" r="M138"/>
  <c i="5" r="M136"/>
  <c i="5" r="N136" s="1"/>
  <c i="5" r="O136" s="1"/>
  <c i="5" r="P136" s="1"/>
  <c i="5" r="Q136" s="1"/>
  <c i="5" r="M135"/>
  <c i="5" r="L135"/>
  <c i="5" r="C250" s="1"/>
  <c i="5" r="B135"/>
  <c i="5" r="C137" s="1"/>
  <c i="5" r="M134"/>
  <c i="5" r="N134" s="1"/>
  <c i="5" r="O134" s="1"/>
  <c i="5" r="P134" s="1"/>
  <c i="5" r="Q134" s="1"/>
  <c i="5" r="M132"/>
  <c i="5" r="M130"/>
  <c i="5" r="N130" s="1"/>
  <c i="5" r="O130" s="1"/>
  <c i="5" r="P130" s="1"/>
  <c i="5" r="Q130" s="1"/>
  <c i="5" r="M129"/>
  <c i="5" r="L129"/>
  <c i="5" r="C239" s="1"/>
  <c i="5" r="B129"/>
  <c i="5" r="C131" s="1"/>
  <c i="5" r="P114"/>
  <c i="5" r="Q114" s="1"/>
  <c i="5" r="J114"/>
  <c i="5" r="K114" s="1"/>
  <c i="5" r="E114"/>
  <c i="5" r="D114"/>
  <c i="5" r="P113"/>
  <c i="5" r="Q113" s="1"/>
  <c i="5" r="J113"/>
  <c i="5" r="K113" s="1"/>
  <c i="5" r="D113"/>
  <c i="5" r="E113" s="1"/>
  <c i="5" r="Q112"/>
  <c i="5" r="P112"/>
  <c i="5" r="J112"/>
  <c i="5" r="K112" s="1"/>
  <c i="5" r="D112"/>
  <c i="5" r="E112" s="1"/>
  <c i="5" r="P111"/>
  <c i="5" r="Q111" s="1"/>
  <c i="5" r="K111"/>
  <c i="5" r="J111"/>
  <c i="5" r="D111"/>
  <c i="5" r="E111" s="1"/>
  <c i="5" r="P110"/>
  <c i="5" r="Q110" s="1"/>
  <c i="5" r="J110"/>
  <c i="5" r="K110" s="1"/>
  <c i="5" r="E110"/>
  <c i="5" r="D110"/>
  <c i="5" r="P109"/>
  <c i="5" r="Q109" s="1"/>
  <c i="5" r="J109"/>
  <c i="5" r="K109" s="1"/>
  <c i="5" r="D109"/>
  <c i="5" r="E109" s="1"/>
  <c i="5" r="Q108"/>
  <c i="5" r="P108"/>
  <c i="5" r="J108"/>
  <c i="5" r="K108" s="1"/>
  <c i="5" r="D108"/>
  <c i="5" r="E108" s="1"/>
  <c i="5" r="P107"/>
  <c i="5" r="Q107" s="1"/>
  <c i="5" r="K107"/>
  <c i="5" r="J107"/>
  <c i="5" r="D107"/>
  <c i="5" r="E107" s="1"/>
  <c i="5" r="Q106"/>
  <c i="5" r="R106" s="1"/>
  <c i="5" r="P106"/>
  <c i="5" r="J106"/>
  <c i="5" r="K106" s="1"/>
  <c i="5" r="L106" s="1"/>
  <c i="5" r="D106"/>
  <c i="5" r="E106" s="1"/>
  <c i="5" r="Q103"/>
  <c i="5" r="P103"/>
  <c i="5" r="J103"/>
  <c i="5" r="K103" s="1"/>
  <c i="5" r="D103"/>
  <c i="5" r="E103" s="1"/>
  <c i="5" r="P102"/>
  <c i="5" r="Q102" s="1"/>
  <c i="5" r="J102"/>
  <c i="5" r="K102" s="1"/>
  <c i="5" r="D102"/>
  <c i="5" r="E102" s="1"/>
  <c i="5" r="P101"/>
  <c i="5" r="Q101" s="1"/>
  <c i="5" r="J101"/>
  <c i="5" r="K101" s="1"/>
  <c i="5" r="D101"/>
  <c i="5" r="E101" s="1"/>
  <c i="5" r="P100"/>
  <c i="5" r="Q100" s="1"/>
  <c i="5" r="J100"/>
  <c i="5" r="K100" s="1"/>
  <c i="5" r="D100"/>
  <c i="5" r="E100" s="1"/>
  <c i="5" r="P99"/>
  <c i="5" r="Q99" s="1"/>
  <c i="5" r="J99"/>
  <c i="5" r="K99" s="1"/>
  <c i="5" r="D99"/>
  <c i="5" r="E99" s="1"/>
  <c i="5" r="P98"/>
  <c i="5" r="Q98" s="1"/>
  <c i="5" r="J98"/>
  <c i="5" r="K98" s="1"/>
  <c i="5" r="D98"/>
  <c i="5" r="E98" s="1"/>
  <c i="5" r="P97"/>
  <c i="5" r="Q97" s="1"/>
  <c i="5" r="J97"/>
  <c i="5" r="K97" s="1"/>
  <c i="5" r="D97"/>
  <c i="5" r="E97" s="1"/>
  <c i="5" r="P96"/>
  <c i="5" r="Q96" s="1"/>
  <c i="5" r="J96"/>
  <c i="5" r="K96" s="1"/>
  <c i="5" r="D96"/>
  <c i="5" r="E96" s="1"/>
  <c i="5" r="Q95"/>
  <c i="5" r="P95"/>
  <c i="5" r="J95"/>
  <c i="5" r="K95" s="1"/>
  <c i="5" r="E95"/>
  <c i="5" r="D95"/>
  <c i="5" r="C91"/>
  <c i="5" r="B91"/>
  <c i="5" r="C90"/>
  <c i="5" r="B90"/>
  <c i="5" r="C89"/>
  <c i="5" r="B89"/>
  <c i="5" r="C88"/>
  <c i="5" r="B88"/>
  <c i="5" r="C87"/>
  <c i="5" r="B87"/>
  <c i="5" r="C86"/>
  <c i="5" r="B86"/>
  <c i="5" r="C85"/>
  <c i="5" r="B85"/>
  <c i="5" r="C84"/>
  <c i="5" r="B84"/>
  <c i="5" r="G24"/>
  <c i="5" r="I24" s="1"/>
  <c i="5" r="L24" s="1"/>
  <c i="5" r="N176" s="1"/>
  <c i="5" r="O176" s="1"/>
  <c i="5" r="O21"/>
  <c i="5" r="Q21" s="1"/>
  <c i="5" r="R21" s="1"/>
  <c i="5" r="T21" s="1"/>
  <c i="5" r="G20"/>
  <c i="5" r="I20" s="1"/>
  <c i="5" r="L20" s="1"/>
  <c i="5" r="O17"/>
  <c i="5" r="Q17" s="1"/>
  <c i="5" r="R17" s="1"/>
  <c i="5" r="T17" s="1"/>
  <c i="5" r="G16"/>
  <c i="5" r="I16" s="1"/>
  <c i="5" r="L16" s="1"/>
  <c i="5" r="O13"/>
  <c i="5" r="Q13" s="1"/>
  <c i="5" r="R13" s="1"/>
  <c i="5" r="T13" s="1"/>
  <c i="5" r="G12"/>
  <c i="5" r="I12" s="1"/>
  <c i="5" r="L12" s="1"/>
  <c i="5" r="O9"/>
  <c i="5" r="Q9" s="1"/>
  <c i="5" r="R9" s="1"/>
  <c i="5" r="T9" s="1"/>
  <c i="5" r="E8"/>
  <c i="5" l="1" r="N148"/>
  <c i="5" r="O148" s="1"/>
  <c i="5" r="P148" s="1"/>
  <c i="5" r="Q148" s="1"/>
  <c i="5" r="N150"/>
  <c i="5" r="O150" s="1"/>
  <c i="5" r="P150" s="1"/>
  <c i="5" r="R95"/>
  <c i="5" r="D149"/>
  <c i="5" r="E149" s="1"/>
  <c i="5" r="D143"/>
  <c i="5" r="E143" s="1"/>
  <c i="5" r="N147"/>
  <c i="5" r="O147" s="1"/>
  <c i="5" r="P147" s="1"/>
  <c i="5" r="L31"/>
  <c i="5" r="K32"/>
  <c i="5" r="F95"/>
  <c i="5" r="L95"/>
  <c i="5" r="F106"/>
  <c i="5" r="J32"/>
  <c i="5" r="L30"/>
  <c i="5" r="G11"/>
  <c i="5" r="I11" s="1"/>
  <c i="5" r="L11" s="1"/>
  <c i="5" r="G15"/>
  <c i="5" r="I15" s="1"/>
  <c i="5" r="L15" s="1"/>
  <c i="5" r="N144" s="1"/>
  <c i="5" r="O144" s="1"/>
  <c i="5" r="P144" s="1"/>
  <c i="5" r="Q144" s="1"/>
  <c i="5" r="G19"/>
  <c i="5" r="I19" s="1"/>
  <c i="5" r="L19" s="1"/>
  <c i="5" r="G23"/>
  <c i="5" r="I23" s="1"/>
  <c i="5" r="L23" s="1"/>
  <c i="5" r="C132"/>
  <c i="5" r="C133"/>
  <c i="5" r="D133" s="1"/>
  <c i="5" r="E133" s="1"/>
  <c i="5" r="C138"/>
  <c i="5" r="C139"/>
  <c i="5" r="D139" s="1"/>
  <c i="5" r="E139" s="1"/>
  <c i="5" r="F139" s="1"/>
  <c i="5" r="G139" s="1"/>
  <c i="5" r="N141"/>
  <c i="5" r="O141" s="1"/>
  <c i="5" r="P141" s="1"/>
  <c i="5" r="C144"/>
  <c i="5" r="C145"/>
  <c i="5" r="C150"/>
  <c i="5" r="G10"/>
  <c i="5" r="I10" s="1"/>
  <c i="5" r="L10" s="1"/>
  <c i="5" r="D137" s="1"/>
  <c i="5" r="E137" s="1"/>
  <c i="5" r="F137" s="1"/>
  <c i="5" r="G14"/>
  <c i="5" r="I14" s="1"/>
  <c i="5" r="L14" s="1"/>
  <c i="5" r="N138" s="1"/>
  <c i="5" r="O138" s="1"/>
  <c i="5" r="P138" s="1"/>
  <c i="5" r="Q138" s="1"/>
  <c i="5" r="G18"/>
  <c i="5" r="I18" s="1"/>
  <c i="5" r="L18" s="1"/>
  <c i="5" r="G22"/>
  <c i="5" r="I22" s="1"/>
  <c i="5" r="L22" s="1"/>
  <c i="5" r="N164" s="1"/>
  <c i="5" r="O164" s="1"/>
  <c i="5" r="P164" s="1"/>
  <c i="5" r="Q164" s="1"/>
  <c i="5" r="C130"/>
  <c i="5" r="C136"/>
  <c i="5" r="D136" s="1"/>
  <c i="5" r="E136" s="1"/>
  <c i="5" r="F136" s="1"/>
  <c i="5" r="C142"/>
  <c i="5" r="C148"/>
  <c i="5" r="C294"/>
  <c i="5" r="C168"/>
  <c i="5" r="D168" s="1"/>
  <c i="5" r="E168" s="1"/>
  <c i="5" r="F168" s="1"/>
  <c i="5" r="G168" s="1"/>
  <c i="5" r="C166"/>
  <c i="5" r="D166" s="1"/>
  <c i="5" r="E166" s="1"/>
  <c i="5" r="F166" s="1"/>
  <c i="5" r="G166" s="1"/>
  <c i="5" r="C164"/>
  <c i="5" r="D164" s="1"/>
  <c i="5" r="E164" s="1"/>
  <c i="5" r="F164" s="1"/>
  <c i="5" r="C163"/>
  <c i="5" r="C167"/>
  <c i="5" r="D167" s="1"/>
  <c i="5" r="E167" s="1"/>
  <c i="5" r="F167" s="1"/>
  <c i="5" r="G167" s="1"/>
  <c i="5" r="G9"/>
  <c i="5" r="I9" s="1"/>
  <c i="5" r="L9" s="1"/>
  <c i="5" r="D131" s="1"/>
  <c i="5" r="E131" s="1"/>
  <c i="5" r="G13"/>
  <c i="5" r="I13" s="1"/>
  <c i="5" r="L13" s="1"/>
  <c i="5" r="N132" s="1"/>
  <c i="5" r="O132" s="1"/>
  <c i="5" r="P132" s="1"/>
  <c i="5" r="Q132" s="1"/>
  <c i="5" r="G17"/>
  <c i="5" r="I17" s="1"/>
  <c i="5" r="L17" s="1"/>
  <c i="5" r="G21"/>
  <c i="5" r="I21" s="1"/>
  <c i="5" r="L21" s="1"/>
  <c i="5" r="N158" s="1"/>
  <c i="5" r="O158" s="1"/>
  <c i="5" r="P158" s="1"/>
  <c i="5" r="Q158" s="1"/>
  <c i="5" r="C191"/>
  <c i="5" r="C129"/>
  <c i="5" r="C134"/>
  <c i="5" r="D134" s="1"/>
  <c i="5" r="E134" s="1"/>
  <c i="5" r="C203"/>
  <c i="5" r="C135"/>
  <c i="5" r="C140"/>
  <c i="5" r="D140" s="1"/>
  <c i="5" r="E140" s="1"/>
  <c i="5" r="F140" s="1"/>
  <c i="5" r="G140" s="1"/>
  <c i="5" r="C215"/>
  <c i="5" r="C141"/>
  <c i="5" r="C146"/>
  <c i="5" r="C227"/>
  <c i="5" r="C147"/>
  <c i="5" r="C149"/>
  <c i="5" r="C152"/>
  <c i="5" r="C283"/>
  <c i="5" r="C162"/>
  <c i="5" r="D162" s="1"/>
  <c i="5" r="E162" s="1"/>
  <c i="5" r="F162" s="1"/>
  <c i="5" r="G162" s="1"/>
  <c i="5" r="C160"/>
  <c i="5" r="D160" s="1"/>
  <c i="5" r="E160" s="1"/>
  <c i="5" r="F160" s="1"/>
  <c i="5" r="G160" s="1"/>
  <c i="5" r="C158"/>
  <c i="5" r="D158" s="1"/>
  <c i="5" r="E158" s="1"/>
  <c i="5" r="F158" s="1"/>
  <c i="5" r="C157"/>
  <c i="5" r="C161"/>
  <c i="5" r="D161" s="1"/>
  <c i="5" r="E161" s="1"/>
  <c i="5" r="F161" s="1"/>
  <c i="5" r="G161" s="1"/>
  <c i="5" r="C165"/>
  <c i="5" r="D165" s="1"/>
  <c i="5" r="E165" s="1"/>
  <c i="5" r="F165" s="1"/>
  <c i="5" r="G165" s="1"/>
  <c i="5" r="C305"/>
  <c i="5" r="C173"/>
  <c i="5" r="D173" s="1"/>
  <c i="5" r="E173" s="1"/>
  <c i="5" r="C171"/>
  <c i="5" r="D171" s="1"/>
  <c i="5" r="E171" s="1"/>
  <c i="5" r="C174"/>
  <c i="5" r="D174" s="1"/>
  <c i="5" r="E174" s="1"/>
  <c i="5" r="C172"/>
  <c i="5" r="D172" s="1"/>
  <c i="5" r="E172" s="1"/>
  <c i="5" r="C170"/>
  <c i="5" r="D170" s="1"/>
  <c i="5" r="E170" s="1"/>
  <c i="5" r="C169"/>
  <c i="5" r="P180"/>
  <c i="5" r="Q180" s="1"/>
  <c i="5" r="P174"/>
  <c i="5" r="Q174" s="1"/>
  <c i="5" r="M131"/>
  <c i="5" r="N131" s="1"/>
  <c i="5" r="O131" s="1"/>
  <c i="5" r="P131" s="1"/>
  <c i="5" r="M133"/>
  <c i="5" r="N133" s="1"/>
  <c i="5" r="O133" s="1"/>
  <c i="5" r="P133" s="1"/>
  <c i="5" r="Q133" s="1"/>
  <c i="5" r="M137"/>
  <c i="5" r="N137" s="1"/>
  <c i="5" r="O137" s="1"/>
  <c i="5" r="P137" s="1"/>
  <c i="5" r="M139"/>
  <c i="5" r="N139" s="1"/>
  <c i="5" r="O139" s="1"/>
  <c i="5" r="P139" s="1"/>
  <c i="5" r="Q139" s="1"/>
  <c i="5" r="M143"/>
  <c i="5" r="N143" s="1"/>
  <c i="5" r="O143" s="1"/>
  <c i="5" r="P143" s="1"/>
  <c i="5" r="M145"/>
  <c i="5" r="N145" s="1"/>
  <c i="5" r="O145" s="1"/>
  <c i="5" r="P145" s="1"/>
  <c i="5" r="Q145" s="1"/>
  <c i="5" r="M149"/>
  <c i="5" r="N149" s="1"/>
  <c i="5" r="O149" s="1"/>
  <c i="5" r="P149" s="1"/>
  <c i="5" r="M151"/>
  <c i="5" r="N151" s="1"/>
  <c i="5" r="O151" s="1"/>
  <c i="5" r="P151" s="1"/>
  <c i="5" r="Q151" s="1"/>
  <c i="5" r="M159"/>
  <c i="5" r="N159" s="1"/>
  <c i="5" r="O159" s="1"/>
  <c i="5" r="P159" s="1"/>
  <c i="5" r="Q159" s="1"/>
  <c i="5" r="M161"/>
  <c i="5" r="N161" s="1"/>
  <c i="5" r="O161" s="1"/>
  <c i="5" r="P161" s="1"/>
  <c i="5" r="Q161" s="1"/>
  <c i="5" r="M165"/>
  <c i="5" r="N165" s="1"/>
  <c i="5" r="O165" s="1"/>
  <c i="5" r="P165" s="1"/>
  <c i="5" r="Q165" s="1"/>
  <c i="5" r="M167"/>
  <c i="5" r="N167" s="1"/>
  <c i="5" r="O167" s="1"/>
  <c i="5" r="P167" s="1"/>
  <c i="5" r="Q167" s="1"/>
  <c i="5" r="M171"/>
  <c i="5" r="N171" s="1"/>
  <c i="5" r="O171" s="1"/>
  <c i="5" r="M173"/>
  <c i="5" r="N173" s="1"/>
  <c i="5" r="O173" s="1"/>
  <c i="5" r="C175"/>
  <c i="5" r="M177"/>
  <c i="5" r="N177" s="1"/>
  <c i="5" r="O177" s="1"/>
  <c i="5" r="M179"/>
  <c i="5" r="N179" s="1"/>
  <c i="5" r="O179" s="1"/>
  <c i="5" r="C346"/>
  <c i="5" r="X346" s="1"/>
  <c i="5" r="C343"/>
  <c i="5" r="X343" s="1"/>
  <c i="5" r="C344"/>
  <c i="5" r="X344" s="1"/>
  <c i="5" r="C176"/>
  <c i="5" r="D176" s="1"/>
  <c i="5" r="E176" s="1"/>
  <c i="5" r="C178"/>
  <c i="5" r="D178" s="1"/>
  <c i="5" r="E178" s="1"/>
  <c i="5" r="C180"/>
  <c i="5" r="D180" s="1"/>
  <c i="5" r="E180" s="1"/>
  <c i="5" r="N157"/>
  <c i="5" r="O157" s="1"/>
  <c i="5" r="P157" s="1"/>
  <c i="5" r="N163"/>
  <c i="5" r="O163" s="1"/>
  <c i="5" r="P163" s="1"/>
  <c i="5" r="N169"/>
  <c i="5" r="O169" s="1"/>
  <c i="5" r="N175"/>
  <c i="5" r="O175" s="1"/>
  <c i="5" r="C177"/>
  <c i="5" r="D177" s="1"/>
  <c i="5" r="E177" s="1"/>
  <c i="5" r="C179"/>
  <c i="5" r="D179" s="1"/>
  <c i="5" r="E179" s="1"/>
  <c a="1" i="5" r="D344"/>
  <c a="1" i="5" r="D346"/>
  <c a="1" i="5" r="D343"/>
  <c i="5" l="1" r="D344"/>
  <c i="5" r="D343"/>
  <c i="5" r="D346"/>
  <c i="5" r="F131"/>
  <c i="5" r="P177"/>
  <c i="5" r="Q177" s="1"/>
  <c i="5" r="C369" s="1"/>
  <c i="5" r="X369" s="1"/>
  <c i="5" r="P171"/>
  <c i="5" r="Q171" s="1"/>
  <c i="5" r="C357" s="1"/>
  <c i="5" r="X357" s="1"/>
  <c i="5" r="P175"/>
  <c i="5" r="P169"/>
  <c i="5" r="C332"/>
  <c i="5" r="X332" s="1"/>
  <c i="5" r="C335"/>
  <c i="5" r="X335" s="1"/>
  <c i="5" r="F176"/>
  <c i="5" r="F170"/>
  <c i="5" r="F177"/>
  <c i="5" r="G177" s="1"/>
  <c i="5" r="F171"/>
  <c i="5" r="G171" s="1"/>
  <c i="5" r="C277"/>
  <c i="5" r="X277" s="1"/>
  <c i="5" r="D130"/>
  <c i="5" r="E130" s="1"/>
  <c i="5" r="D150"/>
  <c i="5" r="E150" s="1"/>
  <c i="5" r="D144"/>
  <c i="5" r="E144" s="1"/>
  <c i="5" r="D138"/>
  <c i="5" r="E138" s="1"/>
  <c i="5" r="F138" s="1"/>
  <c i="5" r="I31"/>
  <c i="5" r="K29"/>
  <c i="5" r="G131" s="1"/>
  <c i="5" r="S147"/>
  <c i="5" r="T147" s="1"/>
  <c i="5" r="F179"/>
  <c i="5" r="G179" s="1"/>
  <c i="5" r="F173"/>
  <c i="5" r="G173" s="1"/>
  <c i="5" r="C291"/>
  <c i="5" r="X291" s="1"/>
  <c i="5" r="C292"/>
  <c i="5" r="X292" s="1"/>
  <c i="5" r="D157"/>
  <c i="5" r="E157" s="1"/>
  <c i="5" r="F157" s="1"/>
  <c i="5" r="D152"/>
  <c i="5" r="E152" s="1"/>
  <c i="5" r="D146"/>
  <c i="5" r="E146" s="1"/>
  <c i="5" r="F134"/>
  <c i="5" r="G134"/>
  <c i="5" r="N172"/>
  <c i="5" r="O172" s="1"/>
  <c i="5" r="N170"/>
  <c i="5" r="O170" s="1"/>
  <c i="5" r="N142"/>
  <c i="5" r="O142" s="1"/>
  <c i="5" r="P142" s="1"/>
  <c i="5" r="Q142" s="1"/>
  <c i="5" r="J29"/>
  <c i="5" r="I30"/>
  <c i="5" r="Q141" s="1"/>
  <c i="5" r="F149"/>
  <c i="5" r="G149" s="1"/>
  <c i="5" r="F143"/>
  <c i="5" r="G143" s="1"/>
  <c i="5" r="L29"/>
  <c i="5" r="I32"/>
  <c i="5" r="Q163"/>
  <c i="5" r="S163"/>
  <c i="5" r="T163" s="1"/>
  <c i="5" r="C333"/>
  <c i="5" r="X333" s="1"/>
  <c i="5" r="C324"/>
  <c i="5" r="X324" s="1"/>
  <c i="5" r="C325"/>
  <c i="5" r="X325" s="1"/>
  <c i="5" r="D175"/>
  <c i="5" r="E175" s="1"/>
  <c i="5" r="F178"/>
  <c i="5" r="G178" s="1"/>
  <c i="5" r="F172"/>
  <c i="5" r="G172" s="1"/>
  <c i="5" r="Q157"/>
  <c i="5" r="C331" s="1"/>
  <c i="5" r="X331" s="1"/>
  <c i="5" r="S157"/>
  <c i="5" r="T157" s="1"/>
  <c i="5" r="C368"/>
  <c i="5" r="X368" s="1"/>
  <c i="5" r="C358"/>
  <c i="5" r="X358" s="1"/>
  <c i="5" r="C347"/>
  <c i="5" r="X347" s="1"/>
  <c i="5" r="C345"/>
  <c i="5" r="X345" s="1"/>
  <c i="5" r="C334"/>
  <c i="5" r="X334" s="1"/>
  <c i="5" r="C336"/>
  <c i="5" r="X336" s="1"/>
  <c i="5" r="P179"/>
  <c i="5" r="Q179" s="1"/>
  <c i="5" r="P173"/>
  <c i="5" r="Q173" s="1"/>
  <c i="5" r="C313"/>
  <c i="5" r="X313" s="1"/>
  <c i="5" r="C314"/>
  <c i="5" r="X314" s="1"/>
  <c i="5" r="D169"/>
  <c i="5" r="E169" s="1"/>
  <c i="5" r="F180"/>
  <c i="5" r="G180" s="1"/>
  <c i="5" r="F174"/>
  <c i="5" r="G174" s="1"/>
  <c i="5" r="C266"/>
  <c i="5" r="X266" s="1"/>
  <c i="5" r="C302"/>
  <c i="5" r="X302" s="1"/>
  <c i="5" r="C303"/>
  <c i="5" r="X303" s="1"/>
  <c i="5" r="D163"/>
  <c i="5" r="E163" s="1"/>
  <c i="5" r="F163" s="1"/>
  <c i="5" r="D148"/>
  <c i="5" r="E148" s="1"/>
  <c i="5" r="D142"/>
  <c i="5" r="E142" s="1"/>
  <c i="5" r="G133"/>
  <c i="5" r="F133"/>
  <c i="5" r="N129"/>
  <c i="5" r="O129" s="1"/>
  <c i="5" r="P129" s="1"/>
  <c i="5" r="Q150"/>
  <c i="5" r="G158"/>
  <c i="5" r="C289" s="1"/>
  <c i="5" r="X289" s="1"/>
  <c i="5" r="C235"/>
  <c i="5" r="X235" s="1"/>
  <c i="5" r="C236"/>
  <c i="5" r="X236" s="1"/>
  <c i="5" r="D147"/>
  <c i="5" r="E147" s="1"/>
  <c i="5" r="C224"/>
  <c i="5" r="X224" s="1"/>
  <c i="5" r="C223"/>
  <c i="5" r="X223" s="1"/>
  <c i="5" r="D141"/>
  <c i="5" r="E141" s="1"/>
  <c i="5" r="C255"/>
  <c i="5" r="X255" s="1"/>
  <c i="5" r="D135"/>
  <c i="5" r="E135" s="1"/>
  <c i="5" r="F135" s="1"/>
  <c i="5" r="C244"/>
  <c i="5" r="X244" s="1"/>
  <c i="5" r="D129"/>
  <c i="5" r="E129" s="1"/>
  <c i="5" r="F129" s="1"/>
  <c i="5" r="G136"/>
  <c i="5" r="D151"/>
  <c i="5" r="E151" s="1"/>
  <c i="5" r="D145"/>
  <c i="5" r="E145" s="1"/>
  <c i="5" r="D132"/>
  <c i="5" r="E132" s="1"/>
  <c i="5" r="K30"/>
  <c i="5" r="Q137" s="1"/>
  <c i="5" r="J31"/>
  <c i="5" r="G164" s="1"/>
  <c i="5" r="N135"/>
  <c i="5" r="O135" s="1"/>
  <c i="5" r="P135" s="1"/>
  <c a="1" i="5" r="D277"/>
  <c a="1" i="5" r="D334"/>
  <c a="1" i="5" r="D325"/>
  <c a="1" i="5" r="D314"/>
  <c a="1" i="5" r="D266"/>
  <c a="1" i="5" r="D333"/>
  <c a="1" i="5" r="D235"/>
  <c a="1" i="5" r="D324"/>
  <c a="1" i="5" r="D313"/>
  <c a="1" i="5" r="D302"/>
  <c a="1" i="5" r="D289"/>
  <c a="1" i="5" r="D291"/>
  <c a="1" i="5" r="D303"/>
  <c a="1" i="5" r="D358"/>
  <c a="1" i="5" r="D236"/>
  <c a="1" i="5" r="D224"/>
  <c a="1" i="5" r="D368"/>
  <c a="1" i="5" r="D223"/>
  <c a="1" i="5" r="D369"/>
  <c a="1" i="5" r="D357"/>
  <c a="1" i="5" r="D347"/>
  <c a="1" i="5" r="D292"/>
  <c a="1" i="5" r="D255"/>
  <c a="1" i="5" r="D336"/>
  <c a="1" i="5" r="D332"/>
  <c a="1" i="5" r="D244"/>
  <c a="1" i="5" r="D345"/>
  <c i="5" r="D331"/>
  <c a="1" i="5" r="D335"/>
  <c i="5" l="1" r="D289"/>
  <c i="5" r="E331"/>
  <c i="5" r="F331" s="1"/>
  <c i="5" r="G331"/>
  <c i="5" r="D223"/>
  <c i="5" r="D235"/>
  <c i="5" r="D302"/>
  <c i="5" r="D345"/>
  <c i="5" r="D368"/>
  <c i="5" r="D333"/>
  <c i="5" r="D335"/>
  <c i="5" r="D244"/>
  <c i="5" r="D224"/>
  <c i="5" r="D266"/>
  <c i="5" r="D347"/>
  <c i="5" r="D332"/>
  <c i="5" r="D236"/>
  <c i="5" r="D314"/>
  <c i="5" r="D313"/>
  <c i="5" r="D336"/>
  <c i="5" r="D358"/>
  <c i="5" r="D325"/>
  <c i="5" r="D357"/>
  <c i="5" r="D255"/>
  <c i="5" r="D303"/>
  <c i="5" r="D334"/>
  <c i="5" r="D324"/>
  <c i="5" r="D292"/>
  <c i="5" r="D291"/>
  <c i="5" r="D277"/>
  <c i="5" r="D369"/>
  <c i="5" r="C264"/>
  <c i="5" r="X264" s="1"/>
  <c i="5" r="C263"/>
  <c i="5" r="X263" s="1"/>
  <c i="5" r="C300"/>
  <c i="5" r="X300" s="1"/>
  <c i="5" r="C299"/>
  <c i="5" r="X299" s="1"/>
  <c i="5" r="C301"/>
  <c i="5" r="X301" s="1"/>
  <c i="5" r="C259"/>
  <c i="5" r="X259" s="1"/>
  <c i="5" r="C256"/>
  <c i="5" r="X256" s="1"/>
  <c i="5" r="C257"/>
  <c i="5" r="X257" s="1"/>
  <c i="5" r="C258"/>
  <c i="5" r="X258" s="1"/>
  <c i="5" r="F199"/>
  <c i="5" r="X199" s="1"/>
  <c i="5" r="F200"/>
  <c i="5" r="X200" s="1"/>
  <c i="5" r="Q131"/>
  <c i="5" r="G163"/>
  <c i="5" r="I163"/>
  <c i="5" r="J163" s="1"/>
  <c i="5" r="C288"/>
  <c i="5" r="X288" s="1"/>
  <c i="5" r="Q147"/>
  <c i="5" r="F150"/>
  <c i="5" r="G150" s="1"/>
  <c i="5" r="F144"/>
  <c i="5" r="G144" s="1"/>
  <c i="5" r="Q169"/>
  <c i="5" r="G137"/>
  <c i="5" r="F132"/>
  <c i="5" r="G132"/>
  <c i="5" r="G129"/>
  <c i="5" r="Q135"/>
  <c i="5" r="S135"/>
  <c i="5" r="T135" s="1"/>
  <c i="5" r="F151"/>
  <c i="5" r="G151" s="1"/>
  <c i="5" r="F145"/>
  <c i="5" r="G145" s="1"/>
  <c i="5" r="C208"/>
  <c i="5" r="X208" s="1"/>
  <c i="5" r="C207"/>
  <c i="5" r="X207" s="1"/>
  <c i="5" r="F147"/>
  <c i="5" r="F141"/>
  <c i="5" r="Q143"/>
  <c i="5" r="R163"/>
  <c i="5" r="C342"/>
  <c i="5" r="X342" s="1"/>
  <c i="5" r="P176"/>
  <c i="5" r="Q176" s="1"/>
  <c i="5" r="P170"/>
  <c i="5" r="Q170" s="1"/>
  <c i="5" r="C290"/>
  <c i="5" r="X290" s="1"/>
  <c i="5" r="Q175"/>
  <c i="5" r="S141"/>
  <c i="5" r="T141" s="1"/>
  <c i="5" r="G346"/>
  <c i="5" r="E346"/>
  <c i="5" r="F346" s="1"/>
  <c i="5" r="G135"/>
  <c i="5" r="I135"/>
  <c i="5" r="J135" s="1"/>
  <c i="5" r="F148"/>
  <c i="5" r="G148" s="1"/>
  <c i="5" r="F142"/>
  <c i="5" r="G142" s="1"/>
  <c i="5" r="Q149"/>
  <c i="5" r="P178"/>
  <c i="5" r="Q178" s="1"/>
  <c i="5" r="P172"/>
  <c i="5" r="Q172" s="1"/>
  <c i="5" r="F130"/>
  <c i="5" r="I129" s="1"/>
  <c i="5" r="J129" s="1"/>
  <c i="5" r="G170"/>
  <c i="5" r="C340"/>
  <c i="5" r="X340" s="1"/>
  <c i="5" r="G343"/>
  <c i="5" r="E343"/>
  <c i="5" r="F343" s="1"/>
  <c i="5" r="Q129"/>
  <c i="5" r="S129"/>
  <c i="5" r="T129" s="1"/>
  <c i="5" r="F175"/>
  <c i="5" r="F169"/>
  <c i="5" r="R157"/>
  <c i="5" r="C330"/>
  <c i="5" r="X330" s="1"/>
  <c i="5" r="C329"/>
  <c i="5" r="X329" s="1"/>
  <c i="5" r="F152"/>
  <c i="5" r="G152" s="1"/>
  <c i="5" r="F146"/>
  <c i="5" r="G146" s="1"/>
  <c i="5" r="G157"/>
  <c i="5" r="I157"/>
  <c i="5" r="J157" s="1"/>
  <c i="5" r="G138"/>
  <c i="5" r="C205" s="1"/>
  <c i="5" r="X205" s="1"/>
  <c i="5" r="G176"/>
  <c i="5" r="C341"/>
  <c i="5" r="X341" s="1"/>
  <c i="5" r="E344"/>
  <c i="5" r="F344" s="1"/>
  <c i="5" r="G344"/>
  <c a="1" i="5" r="D299"/>
  <c i="5" r="D330"/>
  <c i="5" r="D329"/>
  <c a="1" i="5" r="G199"/>
  <c a="1" i="5" r="D256"/>
  <c a="1" i="5" r="D257"/>
  <c a="1" i="5" r="D301"/>
  <c i="5" r="D341"/>
  <c a="1" i="5" r="D205"/>
  <c a="1" i="5" r="G200"/>
  <c i="5" r="D340"/>
  <c a="1" i="5" r="D290"/>
  <c a="1" i="5" r="D288"/>
  <c a="1" i="5" r="D258"/>
  <c i="5" r="D263"/>
  <c a="1" i="5" r="D208"/>
  <c i="5" r="D264"/>
  <c a="1" i="5" r="D207"/>
  <c i="5" r="D342"/>
  <c a="1" i="5" r="D259"/>
  <c a="1" i="5" r="D300"/>
  <c i="5" l="1" r="D290"/>
  <c i="5" r="D208"/>
  <c i="5" r="G200"/>
  <c i="5" r="D256"/>
  <c i="5" r="D300"/>
  <c i="5" r="G340"/>
  <c i="5" r="E340"/>
  <c i="5" r="F340" s="1"/>
  <c i="5" r="D205"/>
  <c i="5" r="G199"/>
  <c i="5" r="D259"/>
  <c i="5" r="G263"/>
  <c i="5" r="E263"/>
  <c i="5" r="F263" s="1"/>
  <c i="5" r="E341"/>
  <c i="5" r="F341" s="1"/>
  <c i="5" r="G341"/>
  <c i="5" r="G329"/>
  <c i="5" r="E329"/>
  <c i="5" r="F329" s="1"/>
  <c i="5" r="G342"/>
  <c i="5" r="E342"/>
  <c i="5" r="F342" s="1"/>
  <c i="5" r="D258"/>
  <c i="5" r="D301"/>
  <c i="5" r="G330"/>
  <c i="5" r="E330"/>
  <c i="5" r="F330" s="1"/>
  <c i="5" r="D207"/>
  <c i="5" r="D288"/>
  <c i="5" r="D257"/>
  <c i="5" r="D299"/>
  <c i="5" r="G264"/>
  <c i="5" r="E264"/>
  <c i="5" r="F264" s="1"/>
  <c i="5" r="C323"/>
  <c i="5" r="X323" s="1"/>
  <c i="5" r="C322"/>
  <c i="5" r="X322" s="1"/>
  <c i="5" r="C321"/>
  <c i="5" r="X321" s="1"/>
  <c i="5" r="R129"/>
  <c i="5" r="C241"/>
  <c i="5" r="X241" s="1"/>
  <c i="5" r="C243"/>
  <c i="5" r="X243" s="1"/>
  <c i="5" r="C242"/>
  <c i="5" r="X242" s="1"/>
  <c i="5" r="C311"/>
  <c i="5" r="X311" s="1"/>
  <c i="5" r="C312"/>
  <c i="5" r="X312" s="1"/>
  <c i="5" r="C310"/>
  <c i="5" r="X310" s="1"/>
  <c i="5" r="C355"/>
  <c i="5" r="X355" s="1"/>
  <c i="5" r="C356"/>
  <c i="5" r="X356" s="1"/>
  <c i="5" r="C354"/>
  <c i="5" r="X354" s="1"/>
  <c i="5" r="C270"/>
  <c i="5" r="X270" s="1"/>
  <c i="5" r="C268"/>
  <c i="5" r="X268" s="1"/>
  <c i="5" r="C269"/>
  <c i="5" r="X269" s="1"/>
  <c i="5" r="C267"/>
  <c i="5" r="X267" s="1"/>
  <c i="5" r="R135"/>
  <c i="5" r="C252"/>
  <c i="5" r="X252" s="1"/>
  <c i="5" r="C254"/>
  <c i="5" r="X254" s="1"/>
  <c i="5" r="C253"/>
  <c i="5" r="X253" s="1"/>
  <c i="5" r="R141"/>
  <c i="5" r="G291"/>
  <c i="5" r="E291"/>
  <c i="5" r="F291" s="1"/>
  <c i="5" r="G303"/>
  <c i="5" r="E303"/>
  <c i="5" r="F303" s="1"/>
  <c i="5" r="E358"/>
  <c i="5" r="F358" s="1"/>
  <c i="5" r="G358"/>
  <c i="5" r="E236"/>
  <c i="5" r="F236" s="1"/>
  <c i="5" r="G236"/>
  <c i="5" r="E224"/>
  <c i="5" r="F224" s="1"/>
  <c i="5" r="G224"/>
  <c i="5" r="G368"/>
  <c i="5" r="E368"/>
  <c i="5" r="F368" s="1"/>
  <c i="5" r="E223"/>
  <c i="5" r="F223" s="1"/>
  <c i="5" r="G223"/>
  <c i="5" r="C229"/>
  <c i="5" r="X229" s="1"/>
  <c i="5" r="C231"/>
  <c i="5" r="X231" s="1"/>
  <c i="5" r="C234"/>
  <c i="5" r="X234" s="1"/>
  <c i="5" r="C230"/>
  <c i="5" r="X230" s="1"/>
  <c i="5" r="C232"/>
  <c i="5" r="X232" s="1"/>
  <c i="5" r="C233"/>
  <c i="5" r="X233" s="1"/>
  <c i="5" r="G169"/>
  <c i="5" r="I169"/>
  <c i="5" r="J169" s="1"/>
  <c i="5" r="G130"/>
  <c i="5" r="C280"/>
  <c i="5" r="X280" s="1"/>
  <c i="5" r="C279"/>
  <c i="5" r="X279" s="1"/>
  <c i="5" r="C278"/>
  <c i="5" r="X278" s="1"/>
  <c i="5" r="C281"/>
  <c i="5" r="X281" s="1"/>
  <c i="5" r="H135"/>
  <c i="5" r="R175"/>
  <c i="5" r="C362"/>
  <c i="5" r="X362" s="1"/>
  <c i="5" r="C363"/>
  <c i="5" r="X363" s="1"/>
  <c i="5" r="C364"/>
  <c i="5" r="X364" s="1"/>
  <c i="5" r="C367"/>
  <c i="5" r="X367" s="1"/>
  <c i="5" r="C365"/>
  <c i="5" r="X365" s="1"/>
  <c i="5" r="C366"/>
  <c i="5" r="X366" s="1"/>
  <c i="5" r="G141"/>
  <c i="5" r="H141" s="1"/>
  <c i="5" r="I141"/>
  <c i="5" r="J141" s="1"/>
  <c i="5" r="C211"/>
  <c i="5" r="X211" s="1"/>
  <c i="5" r="C212"/>
  <c i="5" r="X212" s="1"/>
  <c i="5" r="C210"/>
  <c i="5" r="X210" s="1"/>
  <c i="5" r="H163"/>
  <c i="5" r="C296"/>
  <c i="5" r="X296" s="1"/>
  <c i="5" r="C297"/>
  <c i="5" r="X297" s="1"/>
  <c i="5" r="C298"/>
  <c i="5" r="X298" s="1"/>
  <c i="5" r="C206"/>
  <c i="5" r="X206" s="1"/>
  <c i="5" r="G292"/>
  <c i="5" r="E292"/>
  <c i="5" r="F292" s="1"/>
  <c i="5" r="E255"/>
  <c i="5" r="F255" s="1"/>
  <c i="5" r="G255"/>
  <c i="5" r="E336"/>
  <c i="5" r="F336" s="1"/>
  <c i="5" r="G336"/>
  <c i="5" r="E332"/>
  <c i="5" r="F332" s="1"/>
  <c i="5" r="G332"/>
  <c i="5" r="E244"/>
  <c i="5" r="F244" s="1"/>
  <c i="5" r="G244"/>
  <c i="5" r="E345"/>
  <c i="5" r="F345" s="1"/>
  <c i="5" r="G345"/>
  <c i="5" r="H157"/>
  <c i="5" r="C286"/>
  <c i="5" r="X286" s="1"/>
  <c i="5" r="C287"/>
  <c i="5" r="X287" s="1"/>
  <c i="5" r="C285"/>
  <c i="5" r="X285" s="1"/>
  <c i="5" r="G175"/>
  <c i="5" r="I175"/>
  <c i="5" r="J175" s="1"/>
  <c i="5" r="C217"/>
  <c i="5" r="X217" s="1"/>
  <c i="5" r="C219"/>
  <c i="5" r="X219" s="1"/>
  <c i="5" r="C222"/>
  <c i="5" r="X222" s="1"/>
  <c i="5" r="C221"/>
  <c i="5" r="X221" s="1"/>
  <c i="5" r="C220"/>
  <c i="5" r="X220" s="1"/>
  <c i="5" r="C218"/>
  <c i="5" r="X218" s="1"/>
  <c i="5" r="S175"/>
  <c i="5" r="T175" s="1"/>
  <c i="5" r="G147"/>
  <c i="5" r="H147" s="1"/>
  <c i="5" r="I147"/>
  <c i="5" r="J147" s="1"/>
  <c i="5" r="H129"/>
  <c i="5" r="S169"/>
  <c i="5" r="T169" s="1"/>
  <c i="5" r="R147"/>
  <c i="5" r="C275"/>
  <c i="5" r="X275" s="1"/>
  <c i="5" r="C276"/>
  <c i="5" r="X276" s="1"/>
  <c i="5" r="C274"/>
  <c i="5" r="X274" s="1"/>
  <c i="5" r="C245"/>
  <c i="5" r="X245" s="1"/>
  <c i="5" r="C248"/>
  <c i="5" r="X248" s="1"/>
  <c i="5" r="C247"/>
  <c i="5" r="X247" s="1"/>
  <c i="5" r="C246"/>
  <c i="5" r="X246" s="1"/>
  <c i="5" r="C265"/>
  <c i="5" r="X265" s="1"/>
  <c i="5" r="G369"/>
  <c i="5" r="E369"/>
  <c i="5" r="F369" s="1"/>
  <c i="5" r="G324"/>
  <c i="5" r="E324"/>
  <c i="5" r="F324" s="1"/>
  <c i="5" r="E357"/>
  <c i="5" r="F357" s="1"/>
  <c i="5" r="G357"/>
  <c i="5" r="E313"/>
  <c i="5" r="F313" s="1"/>
  <c i="5" r="G313"/>
  <c i="5" r="G347"/>
  <c i="5" r="E347"/>
  <c i="5" r="F347" s="1"/>
  <c i="5" r="E335"/>
  <c i="5" r="F335" s="1"/>
  <c i="5" r="G335"/>
  <c i="5" r="E302"/>
  <c i="5" r="F302" s="1"/>
  <c i="5" r="G302"/>
  <c i="5" r="R169"/>
  <c i="5" r="C353"/>
  <c i="5" r="X353" s="1"/>
  <c i="5" r="C351"/>
  <c i="5" r="X351" s="1"/>
  <c i="5" r="C352"/>
  <c i="5" r="X352" s="1"/>
  <c i="5" r="C209"/>
  <c i="5" r="X209" s="1"/>
  <c i="5" r="E277"/>
  <c i="5" r="F277" s="1"/>
  <c i="5" r="G277"/>
  <c i="5" r="G334"/>
  <c i="5" r="E334"/>
  <c i="5" r="F334" s="1"/>
  <c i="5" r="G325"/>
  <c i="5" r="E325"/>
  <c i="5" r="F325" s="1"/>
  <c i="5" r="E314"/>
  <c i="5" r="F314" s="1"/>
  <c i="5" r="G314"/>
  <c i="5" r="G266"/>
  <c i="5" r="E266"/>
  <c i="5" r="F266" s="1"/>
  <c i="5" r="G333"/>
  <c i="5" r="E333"/>
  <c i="5" r="F333" s="1"/>
  <c i="5" r="G235"/>
  <c i="5" r="E235"/>
  <c i="5" r="F235" s="1"/>
  <c i="5" r="G289"/>
  <c i="5" r="E289"/>
  <c i="5" r="F289" s="1"/>
  <c a="1" i="5" r="D323"/>
  <c a="1" i="5" r="D267"/>
  <c a="1" i="5" r="D281"/>
  <c i="5" r="D297"/>
  <c a="1" i="5" r="D322"/>
  <c a="1" i="5" r="D231"/>
  <c a="1" i="5" r="D210"/>
  <c a="1" i="5" r="D220"/>
  <c a="1" i="5" r="D321"/>
  <c i="5" r="D252"/>
  <c a="1" i="5" r="D206"/>
  <c i="5" r="D276"/>
  <c a="1" i="5" r="D356"/>
  <c a="1" i="5" r="D278"/>
  <c a="1" i="5" r="D209"/>
  <c i="5" r="D362"/>
  <c i="5" r="D241"/>
  <c i="5" r="D253"/>
  <c i="5" r="D363"/>
  <c i="5" r="D286"/>
  <c a="1" i="5" r="D243"/>
  <c a="1" i="5" r="D233"/>
  <c i="5" r="D298"/>
  <c i="5" r="D275"/>
  <c a="1" i="5" r="D242"/>
  <c a="1" i="5" r="D234"/>
  <c i="5" r="D285"/>
  <c a="1" i="5" r="D247"/>
  <c a="1" i="5" r="D269"/>
  <c a="1" i="5" r="D245"/>
  <c a="1" i="5" r="D312"/>
  <c a="1" i="5" r="D229"/>
  <c a="1" i="5" r="D366"/>
  <c a="1" i="5" r="D221"/>
  <c a="1" i="5" r="D310"/>
  <c a="1" i="5" r="D280"/>
  <c i="5" r="D287"/>
  <c a="1" i="5" r="D248"/>
  <c a="1" i="5" r="D355"/>
  <c a="1" i="5" r="D279"/>
  <c a="1" i="5" r="D219"/>
  <c i="5" r="D352"/>
  <c i="5" r="D254"/>
  <c a="1" i="5" r="D365"/>
  <c i="5" r="D274"/>
  <c i="5" r="D353"/>
  <c a="1" i="5" r="D354"/>
  <c a="1" i="5" r="D232"/>
  <c a="1" i="5" r="D212"/>
  <c i="5" r="D265"/>
  <c a="1" i="5" r="D270"/>
  <c i="5" r="D364"/>
  <c a="1" i="5" r="D217"/>
  <c i="5" r="D351"/>
  <c a="1" i="5" r="D268"/>
  <c a="1" i="5" r="D367"/>
  <c a="1" i="5" r="D218"/>
  <c a="1" i="5" r="D311"/>
  <c a="1" i="5" r="D230"/>
  <c a="1" i="5" r="D211"/>
  <c a="1" i="5" r="D246"/>
  <c i="5" r="D296"/>
  <c a="1" i="5" r="D222"/>
  <c i="5" l="1" r="E353"/>
  <c i="5" r="F353" s="1"/>
  <c i="5" r="G353"/>
  <c i="5" r="D245"/>
  <c i="5" r="D209"/>
  <c i="5" r="D246"/>
  <c i="5" r="G274"/>
  <c i="5" r="E274"/>
  <c i="5" r="F274" s="1"/>
  <c i="5" r="D222"/>
  <c i="5" r="E296"/>
  <c i="5" r="F296" s="1"/>
  <c i="5" r="G296"/>
  <c i="5" r="D211"/>
  <c i="5" r="D365"/>
  <c i="5" r="G362"/>
  <c i="5" r="E362"/>
  <c i="5" r="F362" s="1"/>
  <c i="5" r="D278"/>
  <c i="5" r="D230"/>
  <c i="5" r="G254"/>
  <c i="5" r="E254"/>
  <c i="5" r="F254" s="1"/>
  <c i="5" r="D269"/>
  <c i="5" r="D356"/>
  <c i="5" r="D311"/>
  <c i="5" r="G352"/>
  <c i="5" r="E352"/>
  <c i="5" r="F352" s="1"/>
  <c i="5" r="D247"/>
  <c i="5" r="E276"/>
  <c i="5" r="F276" s="1"/>
  <c i="5" r="G276"/>
  <c i="5" r="D218"/>
  <c i="5" r="D219"/>
  <c i="5" r="G285"/>
  <c i="5" r="E285"/>
  <c i="5" r="F285" s="1"/>
  <c i="5" r="D206"/>
  <c i="5" r="D367"/>
  <c i="5" r="D279"/>
  <c i="5" r="D234"/>
  <c i="5" r="E252"/>
  <c i="5" r="F252" s="1"/>
  <c i="5" r="G252"/>
  <c i="5" r="D268"/>
  <c i="5" r="D355"/>
  <c i="5" r="D242"/>
  <c i="5" r="D321"/>
  <c i="5" r="E351"/>
  <c i="5" r="F351" s="1"/>
  <c i="5" r="G351"/>
  <c i="5" r="D248"/>
  <c i="5" r="G275"/>
  <c i="5" r="E275"/>
  <c i="5" r="F275" s="1"/>
  <c i="5" r="D220"/>
  <c i="5" r="D217"/>
  <c i="5" r="G287"/>
  <c i="5" r="E287"/>
  <c i="5" r="F287" s="1"/>
  <c i="5" r="G298"/>
  <c i="5" r="E298"/>
  <c i="5" r="F298" s="1"/>
  <c i="5" r="D210"/>
  <c i="5" r="G364"/>
  <c i="5" r="E364"/>
  <c i="5" r="F364" s="1"/>
  <c i="5" r="D280"/>
  <c i="5" r="D233"/>
  <c i="5" r="D231"/>
  <c i="5" r="D270"/>
  <c i="5" r="D310"/>
  <c i="5" r="D243"/>
  <c i="5" r="D322"/>
  <c i="5" r="G265"/>
  <c i="5" r="E265"/>
  <c i="5" r="F265" s="1"/>
  <c i="5" r="D221"/>
  <c i="5" r="E286"/>
  <c i="5" r="F286" s="1"/>
  <c i="5" r="G286"/>
  <c i="5" r="G297"/>
  <c i="5" r="E297"/>
  <c i="5" r="F297" s="1"/>
  <c i="5" r="D212"/>
  <c i="5" r="D366"/>
  <c i="5" r="E363"/>
  <c i="5" r="F363" s="1"/>
  <c i="5" r="G363"/>
  <c i="5" r="D281"/>
  <c i="5" r="D232"/>
  <c i="5" r="D229"/>
  <c i="5" r="G253"/>
  <c i="5" r="E253"/>
  <c i="5" r="F253" s="1"/>
  <c i="5" r="D267"/>
  <c i="5" r="D354"/>
  <c i="5" r="D312"/>
  <c i="5" r="E241"/>
  <c i="5" r="F241" s="1"/>
  <c i="5" r="G241"/>
  <c i="5" r="D323"/>
  <c i="5" r="H175"/>
  <c i="5" r="C320"/>
  <c i="5" r="X320" s="1"/>
  <c i="5" r="C319"/>
  <c i="5" r="X319" s="1"/>
  <c i="5" r="C318"/>
  <c i="5" r="X318" s="1"/>
  <c i="5" r="G288"/>
  <c i="5" r="E288"/>
  <c i="5" r="F288" s="1"/>
  <c i="5" r="G301"/>
  <c i="5" r="E301"/>
  <c i="5" r="F301" s="1"/>
  <c i="5" r="E205"/>
  <c i="5" r="F205" s="1"/>
  <c i="5" r="G205"/>
  <c i="5" r="G256"/>
  <c i="5" r="E256"/>
  <c i="5" r="F256" s="1"/>
  <c i="5" r="H169"/>
  <c i="5" r="C309"/>
  <c i="5" r="X309" s="1"/>
  <c i="5" r="C308"/>
  <c i="5" r="X308" s="1"/>
  <c i="5" r="C307"/>
  <c i="5" r="X307" s="1"/>
  <c i="5" r="G207"/>
  <c i="5" r="E207"/>
  <c i="5" r="F207" s="1"/>
  <c i="5" r="E258"/>
  <c i="5" r="F258" s="1"/>
  <c i="5" r="G258"/>
  <c i="5" r="H200"/>
  <c i="5" r="I200" s="1"/>
  <c i="5" r="J200"/>
  <c i="5" r="E299"/>
  <c i="5" r="F299" s="1"/>
  <c i="5" r="G299"/>
  <c i="5" r="E259"/>
  <c i="5" r="F259" s="1"/>
  <c i="5" r="G259"/>
  <c i="5" r="G208"/>
  <c i="5" r="E208"/>
  <c i="5" r="F208" s="1"/>
  <c i="5" r="F198"/>
  <c i="5" r="X198" s="1"/>
  <c i="5" r="F197"/>
  <c i="5" r="X197" s="1"/>
  <c i="5" r="F196"/>
  <c i="5" r="X196" s="1"/>
  <c i="5" r="F195"/>
  <c i="5" r="X195" s="1"/>
  <c i="5" r="F193"/>
  <c i="5" r="X193" s="1"/>
  <c i="5" r="F194"/>
  <c i="5" r="X194" s="1"/>
  <c i="5" r="G257"/>
  <c i="5" r="E257"/>
  <c i="5" r="F257" s="1"/>
  <c i="5" r="J199"/>
  <c i="5" r="H199"/>
  <c i="5" r="I199" s="1"/>
  <c i="5" r="G300"/>
  <c i="5" r="E300"/>
  <c i="5" r="F300" s="1"/>
  <c i="5" r="E290"/>
  <c i="5" r="F290" s="1"/>
  <c i="5" r="G290"/>
  <c i="5" r="D319"/>
  <c i="5" r="D307"/>
  <c i="5" r="D320"/>
  <c i="5" r="D308"/>
  <c a="1" i="5" r="G195"/>
  <c a="1" i="5" r="G198"/>
  <c i="5" r="D309"/>
  <c a="1" i="5" r="G196"/>
  <c a="1" i="5" r="G197"/>
  <c i="5" r="D318"/>
  <c i="5" r="G193"/>
  <c a="1" i="5" r="G194"/>
  <c i="5" l="1" r="G194"/>
  <c i="5" r="J193"/>
  <c i="5" r="H193"/>
  <c i="5" r="I193" s="1"/>
  <c i="5" r="G198"/>
  <c i="5" r="G195"/>
  <c i="5" r="G307"/>
  <c i="5" r="E307"/>
  <c i="5" r="F307" s="1"/>
  <c i="5" r="G318"/>
  <c i="5" r="E318"/>
  <c i="5" r="F318" s="1"/>
  <c i="5" r="G196"/>
  <c i="5" r="E308"/>
  <c i="5" r="F308" s="1"/>
  <c i="5" r="G308"/>
  <c i="5" r="G319"/>
  <c i="5" r="E319"/>
  <c i="5" r="F319" s="1"/>
  <c i="5" r="G197"/>
  <c i="5" r="G309"/>
  <c i="5" r="E309"/>
  <c i="5" r="F309" s="1"/>
  <c i="5" r="G320"/>
  <c i="5" r="E320"/>
  <c i="5" r="F320" s="1"/>
  <c i="5" r="G312"/>
  <c i="5" r="E312"/>
  <c i="5" r="F312" s="1"/>
  <c i="5" r="G221"/>
  <c i="5" r="E221"/>
  <c i="5" r="F221" s="1"/>
  <c i="5" r="G243"/>
  <c i="5" r="E243"/>
  <c i="5" r="F243" s="1"/>
  <c i="5" r="E233"/>
  <c i="5" r="F233" s="1"/>
  <c i="5" r="G233"/>
  <c i="5" r="E210"/>
  <c i="5" r="F210" s="1"/>
  <c i="5" r="G210"/>
  <c i="5" r="G321"/>
  <c i="5" r="E321"/>
  <c i="5" r="F321" s="1"/>
  <c i="5" r="E367"/>
  <c i="5" r="F367" s="1"/>
  <c i="5" r="G367"/>
  <c i="5" r="E219"/>
  <c i="5" r="F219" s="1"/>
  <c i="5" r="G219"/>
  <c i="5" r="E247"/>
  <c i="5" r="F247" s="1"/>
  <c i="5" r="G247"/>
  <c i="5" r="G356"/>
  <c i="5" r="E356"/>
  <c i="5" r="F356" s="1"/>
  <c i="5" r="G230"/>
  <c i="5" r="E230"/>
  <c i="5" r="F230" s="1"/>
  <c i="5" r="G365"/>
  <c i="5" r="E365"/>
  <c i="5" r="F365" s="1"/>
  <c i="5" r="G222"/>
  <c i="5" r="E222"/>
  <c i="5" r="F222" s="1"/>
  <c i="5" r="G209"/>
  <c i="5" r="E209"/>
  <c i="5" r="F209" s="1"/>
  <c i="5" r="E323"/>
  <c i="5" r="F323" s="1"/>
  <c i="5" r="G323"/>
  <c i="5" r="E354"/>
  <c i="5" r="F354" s="1"/>
  <c i="5" r="G354"/>
  <c i="5" r="E229"/>
  <c i="5" r="F229" s="1"/>
  <c i="5" r="G229"/>
  <c i="5" r="E310"/>
  <c i="5" r="F310" s="1"/>
  <c i="5" r="G310"/>
  <c i="5" r="G280"/>
  <c i="5" r="E280"/>
  <c i="5" r="F280" s="1"/>
  <c i="5" r="G217"/>
  <c i="5" r="E217"/>
  <c i="5" r="F217" s="1"/>
  <c i="5" r="G248"/>
  <c i="5" r="E248"/>
  <c i="5" r="F248" s="1"/>
  <c i="5" r="G242"/>
  <c i="5" r="E242"/>
  <c i="5" r="F242" s="1"/>
  <c i="5" r="E206"/>
  <c i="5" r="F206" s="1"/>
  <c i="5" r="G206"/>
  <c i="5" r="G218"/>
  <c i="5" r="E218"/>
  <c i="5" r="F218" s="1"/>
  <c i="5" r="G269"/>
  <c i="5" r="E269"/>
  <c i="5" r="F269" s="1"/>
  <c i="5" r="G278"/>
  <c i="5" r="E278"/>
  <c i="5" r="F278" s="1"/>
  <c i="5" r="E211"/>
  <c i="5" r="F211" s="1"/>
  <c i="5" r="G211"/>
  <c i="5" r="E245"/>
  <c i="5" r="F245" s="1"/>
  <c i="5" r="G245"/>
  <c i="5" r="E267"/>
  <c i="5" r="F267" s="1"/>
  <c i="5" r="G267"/>
  <c i="5" r="E232"/>
  <c i="5" r="F232" s="1"/>
  <c i="5" r="G232"/>
  <c i="5" r="E366"/>
  <c i="5" r="F366" s="1"/>
  <c i="5" r="G366"/>
  <c i="5" r="G270"/>
  <c i="5" r="E270"/>
  <c i="5" r="F270" s="1"/>
  <c i="5" r="E220"/>
  <c i="5" r="F220" s="1"/>
  <c i="5" r="G220"/>
  <c i="5" r="G355"/>
  <c i="5" r="E355"/>
  <c i="5" r="F355" s="1"/>
  <c i="5" r="G234"/>
  <c i="5" r="E234"/>
  <c i="5" r="F234" s="1"/>
  <c i="5" r="E281"/>
  <c i="5" r="F281" s="1"/>
  <c i="5" r="G281"/>
  <c i="5" r="G212"/>
  <c i="5" r="E212"/>
  <c i="5" r="F212" s="1"/>
  <c i="5" r="E322"/>
  <c i="5" r="F322" s="1"/>
  <c i="5" r="G322"/>
  <c i="5" r="G231"/>
  <c i="5" r="E231"/>
  <c i="5" r="F231" s="1"/>
  <c i="5" r="E268"/>
  <c i="5" r="F268" s="1"/>
  <c i="5" r="G268"/>
  <c i="5" r="G279"/>
  <c i="5" r="E279"/>
  <c i="5" r="F279" s="1"/>
  <c i="5" r="E311"/>
  <c i="5" r="F311" s="1"/>
  <c i="5" r="G311"/>
  <c i="5" r="G246"/>
  <c i="5" r="E246"/>
  <c i="5" r="F246" s="1"/>
  <c i="5" l="1" r="H198"/>
  <c i="5" r="I198" s="1"/>
  <c i="5" r="J198"/>
  <c i="5" r="J197"/>
  <c i="5" r="H197"/>
  <c i="5" r="I197" s="1"/>
  <c i="5" r="H196"/>
  <c i="5" r="I196" s="1"/>
  <c i="5" r="J196"/>
  <c i="5" r="J195"/>
  <c i="5" r="H195"/>
  <c i="5" r="I195" s="1"/>
  <c i="5" r="H194"/>
  <c i="5" r="I194" s="1"/>
  <c i="5" r="J194"/>
</calcChain>
</file>

<file path=xl/sharedStrings.xml><?xml version="1.0" encoding="utf-8"?>
<sst xmlns="http://schemas.openxmlformats.org/spreadsheetml/2006/main" count="654" uniqueCount="231">
  <si>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</si>
  <si>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</si>
  <si>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</si>
  <si>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</si>
  <si>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</si>
  <si>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</si>
  <si>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</si>
  <si>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</si>
  <si>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</si>
  <si>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</si>
  <si>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</si>
  <si>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</si>
  <si>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</si>
  <si>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</si>
  <si>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</si>
  <si>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</si>
  <si>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</si>
  <si>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</si>
  <si>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</si>
  <si>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</si>
  <si>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</si>
  <si>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</si>
  <si>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</si>
  <si>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</si>
  <si>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</si>
  <si>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</si>
  <si>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</si>
  <si>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</si>
  <si>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</si>
  <si>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</si>
  <si>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</si>
  <si>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</si>
  <si>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</si>
  <si>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</si>
  <si>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</si>
  <si>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</si>
  <si>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</si>
  <si>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</si>
  <si>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</si>
  <si>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</si>
  <si>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</si>
  <si>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</si>
  <si>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</si>
  <si>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</si>
  <si>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</si>
  <si>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</si>
  <si>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</si>
  <si>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</si>
  <si>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</si>
  <si>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</si>
  <si>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</si>
  <si>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</si>
  <si>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</si>
  <si>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</si>
  <si>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</si>
  <si>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</si>
  <si>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</si>
  <si>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</si>
  <si>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</si>
  <si>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</si>
  <si>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</si>
  <si>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</si>
  <si>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</si>
  <si>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</si>
  <si>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</si>
  <si>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</si>
  <si>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</si>
  <si>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</si>
  <si>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</si>
  <si>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</si>
  <si>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</si>
  <si>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</si>
  <si>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</si>
  <si>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</si>
  <si>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</si>
  <si>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</si>
  <si>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</si>
  <si>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</si>
  <si>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</si>
  <si>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</si>
  <si>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</si>
  <si>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</si>
  <si>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</si>
  <si>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</si>
  <si>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</si>
  <si>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</si>
  <si>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</si>
  <si>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</si>
  <si>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</si>
  <si>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</si>
  <si>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</si>
  <si>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</si>
  <si>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</si>
  <si>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</si>
  <si>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</si>
  <si>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</si>
  <si>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</si>
  <si>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Active2</t>
  </si>
  <si>
    <t>D,E</t>
  </si>
  <si>
    <t>Active3</t>
  </si>
  <si>
    <t>Active4</t>
  </si>
  <si>
    <t>A, B, C, D, E, F</t>
  </si>
  <si>
    <t>P2</t>
  </si>
  <si>
    <t>Active1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</si>
  <si>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</si>
  <si>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</si>
  <si>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</si>
  <si>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</si>
  <si>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</si>
  <si>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</si>
  <si>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</si>
  <si>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</si>
  <si>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</si>
  <si>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Equipment name</t>
  </si>
  <si>
    <t>Surface area Sq.cm</t>
  </si>
  <si>
    <t>Equipment Rinse Volume</t>
  </si>
  <si>
    <t>Swab area</t>
  </si>
  <si>
    <t>Surface Area shraed Between Products</t>
  </si>
  <si>
    <t>L4a=</t>
  </si>
  <si>
    <t>L3 x Swab surface area sampled</t>
  </si>
  <si>
    <t>A</t>
  </si>
  <si>
    <t>B</t>
  </si>
  <si>
    <t>C</t>
  </si>
  <si>
    <t>L4b=</t>
  </si>
  <si>
    <t>L3 x area swabbed</t>
  </si>
  <si>
    <t>D</t>
  </si>
  <si>
    <t>Amount of desorbing solvent</t>
  </si>
  <si>
    <t>E</t>
  </si>
  <si>
    <t>L0(A -&gt; B) =SF *Act Concn * Prod Dose*(min daily dose of A/Freq)</t>
  </si>
  <si>
    <t>L0(A -&gt; A)  -Calculate but not to display  =</t>
  </si>
  <si>
    <t>SF x Single dose of Active of A</t>
  </si>
  <si>
    <t>G</t>
  </si>
  <si>
    <t>H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</si>
  <si>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</si>
  <si>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</si>
  <si>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</si>
  <si>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</si>
  <si>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</si>
  <si>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</si>
  <si>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Current Product</t>
  </si>
  <si>
    <t>Next Product</t>
  </si>
  <si>
    <t>L1</t>
  </si>
  <si>
    <t>L2</t>
  </si>
  <si>
    <t>L3</t>
  </si>
  <si>
    <t>Lowest L3</t>
  </si>
  <si>
    <t>L4a</t>
  </si>
  <si>
    <t>L4b</t>
  </si>
  <si>
    <t>P1Active1</t>
  </si>
  <si>
    <t>P1Active2</t>
  </si>
  <si>
    <t>P1Active3</t>
  </si>
  <si>
    <t>P2Active1</t>
  </si>
  <si>
    <t>P2Active2</t>
  </si>
  <si>
    <t>P2Active3</t>
  </si>
  <si>
    <t>P3Active1</t>
  </si>
  <si>
    <t>P3Active2</t>
  </si>
  <si>
    <t>P3Active3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</si>
  <si>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</si>
  <si>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</si>
  <si>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</si>
  <si>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</si>
  <si>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</si>
  <si>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</si>
  <si>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</si>
  <si>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</si>
  <si>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</si>
  <si>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</si>
  <si>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</si>
  <si>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</si>
  <si>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</si>
  <si>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</si>
  <si>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</si>
  <si>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</si>
  <si>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</si>
  <si>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</si>
  <si>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</si>
  <si>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</si>
  <si>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</si>
  <si>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</si>
  <si>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</si>
  <si>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</si>
  <si>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</si>
  <si>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</si>
  <si>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</si>
  <si>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</si>
  <si>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</si>
  <si>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</si>
  <si>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</si>
  <si>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</si>
  <si>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</si>
  <si>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</si>
  <si>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</si>
  <si>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</si>
  <si>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</si>
  <si>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</si>
  <si>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</si>
  <si>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</si>
  <si>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</si>
  <si>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</si>
  <si>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</si>
  <si>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</si>
  <si>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</si>
  <si>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</si>
  <si>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</si>
  <si>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</si>
  <si>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</si>
  <si>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</si>
  <si>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</si>
  <si>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</si>
  <si>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Product : P1</t>
  </si>
  <si>
    <t>Product : P2</t>
  </si>
  <si>
    <t>Lowest L2</t>
  </si>
  <si>
    <t>L3 Based on Lowest L2</t>
  </si>
  <si>
    <t>completed</t>
  </si>
  <si>
    <t>Product : P3</t>
  </si>
  <si>
    <t>Product : P4</t>
  </si>
  <si>
    <t>Current Product:</t>
  </si>
  <si>
    <t>Current Prod: P1</t>
  </si>
  <si>
    <t>Equipment Name</t>
  </si>
  <si>
    <t>Equipment Rinse Volumn</t>
  </si>
  <si>
    <t>Equipment Used in Product</t>
  </si>
  <si>
    <t>Printed All the L3 used in the Current product iteration</t>
  </si>
  <si>
    <t>Lowest L3 for equipment
(Current Product P1)</t>
  </si>
  <si>
    <t>L4c Rinse</t>
  </si>
  <si>
    <r>
      <t xml:space="preserve">Printed All the L3 used in the product iteration- </t>
    </r>
    <r>
      <rPr>
        <sz val="16"/>
        <color rgb="FFFF0000"/>
        <rFont val="Calibri"/>
        <family val="2"/>
        <scheme val="minor"/>
      </rPr>
      <t>Don’t change (Trim end comma)</t>
    </r>
  </si>
  <si>
    <t xml:space="preserve">Current Product: </t>
  </si>
  <si>
    <t>Current Prod: P2</t>
  </si>
  <si>
    <t>Lowest L3 for equipment
(Current Product P2)</t>
  </si>
  <si>
    <t>Current Prod: P3</t>
  </si>
  <si>
    <t>Lowest L3 for equipment
(Current Product P3)</t>
  </si>
  <si>
    <t>Current Prod: P4</t>
  </si>
  <si>
    <t>Lowest L3 for equipment
(Current Product 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</si>
</sst>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borderId="0" fillId="0" fontId="0" numFmtId="0"/>
  </cellStyleXfs>
  <cellXfs count="191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Alignment="1" applyBorder="1" applyFill="1" applyFont="1" borderId="1" fillId="3" fontId="16" numFmtId="0" xfId="0">
      <alignment horizontal="center" wrapText="1"/>
    </xf>
    <xf applyAlignment="1" applyBorder="1" applyFill="1" applyFont="1" borderId="1" fillId="3" fontId="16" numFmtId="0" xfId="0">
      <alignment wrapText="1"/>
    </xf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4" fillId="3" fontId="16" numFmtId="0" xfId="0"/>
    <xf applyBorder="1" applyFont="1" applyNumberFormat="1" borderId="1" fillId="0" fontId="10" numFmtId="3" xfId="0"/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4" fontId="10" numFmtId="3" xfId="0">
      <alignment horizontal="right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applyNumberFormat="1" borderId="0" fillId="0" fontId="10" numFmtId="3" xfId="0">
      <alignment horizontal="right" vertical="center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Border="1" applyFill="1" applyFont="1" borderId="1" fillId="0" fontId="19" numFmtId="0" xfId="0"/>
    <xf applyBorder="1" applyFill="1" applyFont="1" applyNumberFormat="1" borderId="1" fillId="0" fontId="19" numFmtId="3" xfId="0"/>
    <xf applyAlignment="1" applyBorder="1" applyFill="1" applyFont="1" borderId="1" fillId="5" fontId="12" numFmtId="0" xfId="0">
      <alignment horizontal="center" vertical="center"/>
    </xf>
    <xf applyBorder="1" applyFill="1" applyFont="1" borderId="1" fillId="5" fontId="12" numFmtId="0" xfId="0"/>
    <xf applyBorder="1" applyFill="1" applyFont="1" applyNumberFormat="1" borderId="1" fillId="5" fontId="12" numFmtId="3" xfId="0"/>
    <xf applyBorder="1" applyFill="1" applyFont="1" borderId="2" fillId="6" fontId="20" numFmtId="0" xfId="0"/>
    <xf applyBorder="1" applyFill="1" applyFont="1" borderId="1" fillId="6" fontId="20" numFmtId="0" xfId="0"/>
    <xf applyBorder="1" applyFill="1" applyFont="1" applyNumberFormat="1" borderId="1" fillId="6" fontId="20" numFmtId="3" xfId="0"/>
    <xf applyBorder="1" applyFill="1" applyFont="1" borderId="1" fillId="0" fontId="13" numFmtId="0" xfId="0"/>
    <xf applyAlignment="1" applyBorder="1" applyFont="1" borderId="1" fillId="0" fontId="10" numFmtId="0" xfId="0">
      <alignment wrapText="1"/>
    </xf>
    <xf applyAlignment="1" applyBorder="1" applyFill="1" applyFont="1" applyNumberFormat="1" borderId="1" fillId="0" fontId="21" numFmtId="0" xfId="0">
      <alignment horizontal="center" vertical="center" wrapText="1"/>
    </xf>
    <xf applyAlignment="1" applyBorder="1" applyFill="1" applyFont="1" borderId="1" fillId="0" fontId="21" numFmtId="0" xfId="0">
      <alignment horizontal="center" vertical="center" wrapText="1"/>
    </xf>
    <xf applyAlignment="1" applyBorder="1" applyFill="1" applyFont="1" applyNumberFormat="1" borderId="1" fillId="0" fontId="22" numFmtId="0" xfId="0">
      <alignment horizontal="center" vertical="center" wrapText="1"/>
    </xf>
    <xf applyAlignment="1" applyBorder="1" applyFill="1" applyFont="1" applyNumberFormat="1" borderId="1" fillId="0" fontId="10" numFmtId="0" xfId="0">
      <alignment horizontal="center" vertical="center" wrapText="1"/>
    </xf>
    <xf applyAlignment="1" applyBorder="1" applyFill="1" applyFont="1" borderId="1" fillId="0" fontId="10" numFmtId="0" xfId="0">
      <alignment horizontal="center" vertical="center" wrapText="1"/>
    </xf>
    <xf applyAlignment="1" applyBorder="1" applyFill="1" applyFont="1" applyNumberFormat="1" borderId="1" fillId="0" fontId="21" numFmtId="164" xfId="0">
      <alignment horizontal="center" vertical="center" wrapText="1"/>
    </xf>
    <xf applyBorder="1" applyFont="1" borderId="1" fillId="0" fontId="13" numFmtId="0" xfId="0"/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Border="1" applyFill="1" applyFont="1" borderId="0" fillId="0" fontId="24" numFmtId="0" xfId="0"/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1" fillId="3" fontId="16" numFmtId="0" xfId="0">
      <alignment horizontal="center" vertical="center"/>
    </xf>
    <xf applyAlignment="1" applyBorder="1" applyFill="1" applyFont="1" borderId="1" fillId="7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 wrapText="1"/>
    </xf>
    <xf applyAlignment="1" applyBorder="1" applyFill="1" applyFont="1" borderId="0" fillId="0" fontId="10" numFmtId="0" xfId="0">
      <alignment horizontal="left" vertical="center"/>
    </xf>
    <xf applyBorder="1" applyFill="1" applyFont="1" borderId="1" fillId="9" fontId="10" numFmtId="0" xfId="0"/>
    <xf applyBorder="1" applyFill="1" applyFont="1" borderId="1" fillId="10" fontId="10" numFmtId="0" xfId="0"/>
    <xf applyAlignment="1" applyBorder="1" applyFill="1" applyFont="1" borderId="1" fillId="11" fontId="16" numFmtId="0" xfId="0">
      <alignment wrapText="1"/>
    </xf>
    <xf applyBorder="1" applyFill="1" applyFont="1" borderId="1" fillId="11" fontId="10" numFmtId="0" xfId="0"/>
    <xf applyAlignment="1" applyBorder="1" applyFill="1" applyFont="1" borderId="1" fillId="11" fontId="10" numFmtId="0" xfId="0">
      <alignment wrapText="1"/>
    </xf>
    <xf applyBorder="1" applyFill="1" applyFont="1" borderId="1" fillId="12" fontId="10" numFmtId="0" xfId="0"/>
    <xf applyAlignment="1" applyBorder="1" applyFill="1" applyFont="1" borderId="0" fillId="0" fontId="10" numFmtId="0" xfId="0">
      <alignment horizontal="center" vertical="center"/>
    </xf>
    <xf applyBorder="1" applyFill="1" applyFont="1" applyNumberFormat="1" borderId="0" fillId="0" fontId="10" numFmtId="165" xfId="0"/>
    <xf applyAlignment="1" applyBorder="1" applyFill="1" applyFont="1" borderId="0" fillId="0" fontId="25" numFmtId="0" xfId="0">
      <alignment horizontal="center" vertical="center"/>
    </xf>
    <xf applyAlignment="1" applyBorder="1" applyFill="1" applyFont="1" borderId="0" fillId="0" fontId="25" numFmtId="0" xfId="0">
      <alignment vertical="center"/>
    </xf>
    <xf applyAlignment="1" applyBorder="1" applyFill="1" applyFont="1" borderId="0" fillId="0" fontId="10" numFmtId="0" xfId="0">
      <alignment vertical="center" wrapText="1"/>
    </xf>
    <xf applyAlignment="1" applyBorder="1" applyFill="1" applyFont="1" borderId="0" fillId="0" fontId="22" numFmtId="0" xfId="0">
      <alignment horizontal="right"/>
    </xf>
    <xf applyAlignment="1" applyBorder="1" applyFill="1" applyFont="1" borderId="0" fillId="0" fontId="10" numFmtId="0" xfId="0">
      <alignment horizontal="right" wrapText="1"/>
    </xf>
    <xf applyAlignment="1" applyBorder="1" applyFill="1" applyFont="1" borderId="0" fillId="0" fontId="16" numFmtId="0" xfId="0">
      <alignment wrapText="1"/>
    </xf>
    <xf applyBorder="1" applyFill="1" applyFont="1" borderId="0" fillId="0" fontId="26" numFmtId="0" xfId="0"/>
    <xf applyFont="1" borderId="0" fillId="0" fontId="16" numFmtId="0" xfId="0"/>
    <xf applyAlignment="1" applyBorder="1" applyFill="1" applyFont="1" borderId="5" fillId="3" fontId="16" numFmtId="0" xfId="0">
      <alignment wrapText="1"/>
    </xf>
    <xf applyAlignment="1" applyBorder="1" applyFill="1" applyFont="1" borderId="1" fillId="13" fontId="16" numFmtId="0" xfId="0">
      <alignment wrapText="1"/>
    </xf>
    <xf applyBorder="1" applyFill="1" applyFont="1" borderId="1" fillId="13" fontId="16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5" fillId="0" fontId="10" numFmtId="2" xfId="0">
      <alignment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0" fillId="0" fontId="10" numFmtId="0" xfId="0">
      <alignment vertical="center" wrapText="1"/>
    </xf>
    <xf applyAlignment="1" applyBorder="1" applyFill="1" applyFont="1" borderId="5" fillId="0" fontId="10" numFmtId="0" xfId="0">
      <alignment wrapText="1"/>
    </xf>
    <xf applyAlignment="1" applyBorder="1" applyFill="1" applyFont="1" borderId="1" fillId="0" fontId="22" numFmtId="0" xfId="0"/>
    <xf applyAlignment="1" applyBorder="1" applyFill="1" applyFont="1" borderId="5" fillId="0" fontId="22" numFmtId="0" xfId="0">
      <alignment wrapText="1"/>
    </xf>
    <xf applyAlignment="1" applyBorder="1" applyFill="1" applyFont="1" borderId="1" fillId="0" fontId="10" numFmtId="0" xfId="0">
      <alignment horizontal="center" wrapText="1"/>
    </xf>
    <xf applyAlignment="1" applyBorder="1" applyFill="1" applyFont="1" borderId="5" fillId="0" fontId="10" numFmtId="0" xfId="0">
      <alignment horizontal="center" wrapText="1"/>
    </xf>
    <xf applyBorder="1" applyFill="1" applyFont="1" applyNumberFormat="1" borderId="0" fillId="0" fontId="10" numFmtId="2" xfId="0"/>
    <xf applyBorder="1" applyFill="1" applyFont="1" borderId="0" fillId="0" fontId="27" numFmtId="0" xfId="0"/>
    <xf applyAlignment="1" applyBorder="1" applyFill="1" applyFont="1" applyNumberFormat="1" borderId="0" fillId="0" fontId="10" numFmtId="0" xfId="0">
      <alignment wrapText="1"/>
    </xf>
    <xf applyAlignment="1" applyBorder="1" applyFill="1" applyFont="1" borderId="1" fillId="0" fontId="25" numFmtId="0" xfId="0">
      <alignment horizontal="center" vertical="center"/>
    </xf>
    <xf applyAlignment="1" applyBorder="1" applyFill="1" applyFont="1" borderId="3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1" fillId="12" fontId="10" numFmtId="0" xfId="0">
      <alignment horizontal="center" vertical="center"/>
    </xf>
    <xf applyAlignment="1" applyBorder="1" applyFill="1" applyFont="1" borderId="1" fillId="9" fontId="10" numFmtId="0" xfId="0">
      <alignment horizontal="center" vertical="center"/>
    </xf>
    <xf applyAlignment="1" applyBorder="1" applyFill="1" applyFont="1" borderId="1" fillId="0" fontId="10" numFmtId="0" xfId="0">
      <alignment horizontal="center" vertical="center" wrapText="1"/>
    </xf>
    <xf applyAlignment="1" applyBorder="1" applyFill="1" applyFont="1" borderId="1" fillId="0" fontId="10" numFmtId="0" xfId="0">
      <alignment horizontal="center" vertical="center"/>
    </xf>
    <xf applyAlignment="1" applyBorder="1" applyFill="1" applyFont="1" borderId="3" fillId="9" fontId="10" numFmtId="0" xfId="0">
      <alignment horizontal="center" vertical="center"/>
    </xf>
    <xf applyAlignment="1" applyBorder="1" applyFill="1" applyFont="1" borderId="7" fillId="9" fontId="10" numFmtId="0" xfId="0">
      <alignment horizontal="center" vertical="center"/>
    </xf>
    <xf applyAlignment="1" applyBorder="1" applyFill="1" applyFont="1" borderId="4" fillId="9" fontId="10" numFmtId="0" xfId="0">
      <alignment horizontal="center" vertical="center"/>
    </xf>
    <xf applyAlignment="1" applyBorder="1" applyFill="1" applyFont="1" borderId="3" fillId="11" fontId="10" numFmtId="0" xfId="0">
      <alignment horizontal="center" vertical="center"/>
    </xf>
    <xf applyAlignment="1" applyBorder="1" applyFill="1" applyFont="1" borderId="7" fillId="11" fontId="10" numFmtId="0" xfId="0">
      <alignment horizontal="center" vertical="center"/>
    </xf>
    <xf applyAlignment="1" applyBorder="1" applyFill="1" applyFont="1" borderId="4" fillId="11" fontId="10" numFmtId="0" xfId="0">
      <alignment horizontal="center" vertical="center"/>
    </xf>
    <xf applyAlignment="1" applyBorder="1" applyFill="1" applyFont="1" borderId="3" fillId="10" fontId="10" numFmtId="0" xfId="0">
      <alignment horizontal="center" vertical="center"/>
    </xf>
    <xf applyAlignment="1" applyBorder="1" applyFill="1" applyFont="1" borderId="7" fillId="10" fontId="10" numFmtId="0" xfId="0">
      <alignment horizontal="center" vertical="center"/>
    </xf>
    <xf applyAlignment="1" applyBorder="1" applyFill="1" applyFont="1" borderId="4" fillId="1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ont="1" borderId="3" fillId="0" fontId="10" numFmtId="0" xfId="0">
      <alignment horizontal="center" wrapText="1"/>
    </xf>
    <xf applyAlignment="1" applyBorder="1" applyFont="1" borderId="7" fillId="0" fontId="10" numFmtId="0" xfId="0">
      <alignment horizontal="center" wrapText="1"/>
    </xf>
    <xf applyAlignment="1" applyBorder="1" applyFont="1" borderId="4" fillId="0" fontId="10" numFmtId="0" xfId="0">
      <alignment horizontal="center" wrapText="1"/>
    </xf>
    <xf applyAlignment="1" applyBorder="1" applyFill="1" applyFont="1" applyNumberFormat="1" borderId="3" fillId="0" fontId="21" numFmtId="0" xfId="0">
      <alignment horizontal="center" vertical="center" wrapText="1"/>
    </xf>
    <xf applyAlignment="1" applyBorder="1" applyFill="1" applyFont="1" applyNumberFormat="1" borderId="7" fillId="0" fontId="21" numFmtId="0" xfId="0">
      <alignment horizontal="center" vertical="center" wrapText="1"/>
    </xf>
    <xf applyAlignment="1" applyBorder="1" applyFill="1" applyFont="1" applyNumberFormat="1" borderId="1" fillId="0" fontId="21" numFmtId="0" xfId="0">
      <alignment horizontal="center" vertical="center" wrapText="1"/>
    </xf>
    <xf applyAlignment="1" applyBorder="1" applyFill="1" applyFont="1" applyNumberFormat="1" borderId="4" fillId="0" fontId="21" numFmtId="0" xfId="0">
      <alignment horizontal="center" vertical="center" wrapText="1"/>
    </xf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ill="1" applyFont="1" applyNumberFormat="1" borderId="5" fillId="5" fontId="12" numFmtId="3" xfId="0">
      <alignment horizontal="center" vertical="center"/>
    </xf>
    <xf applyAlignment="1" applyBorder="1" applyFill="1" applyFont="1" applyNumberFormat="1" borderId="6" fillId="5" fontId="12" numFmtId="3" xfId="0">
      <alignment horizontal="center" vertical="center"/>
    </xf>
    <xf applyAlignment="1" applyBorder="1" applyFill="1" applyFont="1" applyNumberFormat="1" borderId="2" fillId="5" fontId="12" numFmtId="3" xfId="0">
      <alignment horizontal="center" vertical="center"/>
    </xf>
    <xf applyAlignment="1" applyBorder="1" applyFill="1" applyFont="1" applyNumberFormat="1" borderId="9" fillId="6" fontId="20" numFmtId="3" xfId="0">
      <alignment horizontal="center" vertical="center"/>
    </xf>
    <xf applyAlignment="1" applyBorder="1" applyFill="1" applyFont="1" applyNumberFormat="1" borderId="8" fillId="6" fontId="20" numFmtId="3" xfId="0">
      <alignment horizontal="center" vertical="center"/>
    </xf>
    <xf applyAlignment="1" applyBorder="1" applyFill="1" applyFont="1" applyNumberFormat="1" borderId="10" fillId="6" fontId="20" numFmtId="3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23</xdr:col>
      <xdr:colOff>2290329</xdr:colOff>
      <xdr:row>31</xdr:row>
      <xdr:rowOff>161637</xdr:rowOff>
    </xdr:from>
    <xdr:to>
      <xdr:col>32</xdr:col>
      <xdr:colOff>550719</xdr:colOff>
      <xdr:row>38</xdr:row>
      <xdr:rowOff>2981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4554" y="11648787"/>
          <a:ext cx="5689890" cy="1974944"/>
        </a:xfrm>
        <a:prstGeom prst="rect">
          <a:avLst/>
        </a:prstGeom>
      </xdr:spPr>
    </xdr:pic>
    <xdr:clientData/>
  </xdr:twoCellAnchor>
  <xdr:twoCellAnchor editAs="oneCell">
    <xdr:from>
      <xdr:col>23</xdr:col>
      <xdr:colOff>2325995</xdr:colOff>
      <xdr:row>24</xdr:row>
      <xdr:rowOff>151824</xdr:rowOff>
    </xdr:from>
    <xdr:to>
      <xdr:col>29</xdr:col>
      <xdr:colOff>32329</xdr:colOff>
      <xdr:row>25</xdr:row>
      <xdr:rowOff>487920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20220" y="862907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23</xdr:col>
      <xdr:colOff>2444747</xdr:colOff>
      <xdr:row>38</xdr:row>
      <xdr:rowOff>180398</xdr:rowOff>
    </xdr:from>
    <xdr:to>
      <xdr:col>32</xdr:col>
      <xdr:colOff>76200</xdr:colOff>
      <xdr:row>46</xdr:row>
      <xdr:rowOff>159419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438972" y="13801148"/>
          <a:ext cx="5060953" cy="2445996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2396259</xdr:colOff>
      <xdr:row>47</xdr:row>
      <xdr:rowOff>218497</xdr:rowOff>
    </xdr:from>
    <xdr:to>
      <xdr:col>32</xdr:col>
      <xdr:colOff>133350</xdr:colOff>
      <xdr:row>55</xdr:row>
      <xdr:rowOff>79240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2390484" y="16620547"/>
          <a:ext cx="5166591" cy="23753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C5" sqref="C5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 t="n">
        <v>2.3</v>
      </c>
      <c r="G43" s="1" t="n">
        <v>2.0E-4</v>
      </c>
      <c r="H43" s="1"/>
      <c r="I43" s="1" t="n">
        <v>0.008</v>
      </c>
      <c r="J43" s="1" t="n">
        <v>4.0E-4</v>
      </c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84"/>
  <sheetViews>
    <sheetView tabSelected="1" topLeftCell="A39" workbookViewId="0" zoomScale="50" zoomScaleNormal="50">
      <selection activeCell="F48" sqref="F48"/>
    </sheetView>
  </sheetViews>
  <sheetFormatPr defaultColWidth="8.85546875" defaultRowHeight="21" x14ac:dyDescent="0.35"/>
  <cols>
    <col min="1" max="1" customWidth="true" style="22" width="20.7109375" collapsed="true"/>
    <col min="2" max="3" customWidth="true" style="22" width="24.42578125" collapsed="true"/>
    <col min="4" max="4" customWidth="true" style="22" width="17.28515625" collapsed="true"/>
    <col min="5" max="5" customWidth="true" style="22" width="19.7109375" collapsed="true"/>
    <col min="6" max="6" customWidth="true" style="22" width="21.42578125" collapsed="true"/>
    <col min="7" max="7" customWidth="true" style="22" width="22.7109375" collapsed="true"/>
    <col min="8" max="8" customWidth="true" style="22" width="20.7109375" collapsed="true"/>
    <col min="9" max="9" customWidth="true" style="22" width="21.28515625" collapsed="true"/>
    <col min="10" max="10" customWidth="true" style="22" width="19.85546875" collapsed="true"/>
    <col min="11" max="11" customWidth="true" style="22" width="18.28515625" collapsed="true"/>
    <col min="12" max="12" customWidth="true" style="22" width="16.7109375" collapsed="true"/>
    <col min="13" max="13" customWidth="true" style="22" width="17.85546875" collapsed="true"/>
    <col min="14" max="14" customWidth="true" style="22" width="14.140625" collapsed="true"/>
    <col min="15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2.140625" collapsed="true"/>
    <col min="21" max="21" customWidth="true" style="22" width="20.5703125" collapsed="true"/>
    <col min="22" max="22" customWidth="true" style="22" width="20.28515625" collapsed="true"/>
    <col min="23" max="23" customWidth="true" style="22" width="17.42578125" collapsed="true"/>
    <col min="24" max="24" customWidth="true" style="22" width="40.5703125" collapsed="true"/>
    <col min="25" max="16384" style="22" width="8.85546875" collapsed="true"/>
  </cols>
  <sheetData>
    <row customHeight="1" ht="39" r="1" spans="1:24" x14ac:dyDescent="0.5">
      <c r="F1" s="185" t="s">
        <v>61</v>
      </c>
      <c r="G1" s="185"/>
      <c r="H1" s="185"/>
      <c r="I1" s="185"/>
      <c r="J1" s="185"/>
      <c r="K1" s="185"/>
      <c r="L1" s="185"/>
      <c r="U1" s="22" t="s">
        <v>62</v>
      </c>
      <c r="V1" s="22" t="s">
        <v>63</v>
      </c>
    </row>
    <row r="2" spans="1:24" x14ac:dyDescent="0.35">
      <c r="E2" s="23"/>
      <c r="F2" s="23"/>
      <c r="G2" s="23"/>
      <c r="H2" s="23"/>
      <c r="I2" s="23"/>
      <c r="J2" s="23"/>
      <c r="K2" s="23"/>
      <c r="L2" s="23"/>
    </row>
    <row r="3" spans="1:24" x14ac:dyDescent="0.35">
      <c r="E3" s="23"/>
      <c r="F3" s="23"/>
      <c r="G3" s="23"/>
      <c r="H3" s="23"/>
      <c r="I3" s="23"/>
      <c r="J3" s="23"/>
      <c r="K3" s="23"/>
      <c r="L3" s="23"/>
    </row>
    <row r="4" spans="1:24" x14ac:dyDescent="0.35">
      <c r="E4" s="23"/>
      <c r="F4" s="23"/>
      <c r="G4" s="23"/>
      <c r="H4" s="23"/>
      <c r="I4" s="23"/>
      <c r="J4" s="23"/>
      <c r="K4" s="23"/>
      <c r="L4" s="23"/>
    </row>
    <row r="5" spans="1:24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24" x14ac:dyDescent="0.35">
      <c r="D6" s="186" t="s">
        <v>65</v>
      </c>
      <c r="E6" s="187"/>
      <c r="F6" s="187"/>
      <c r="G6" s="187"/>
      <c r="H6" s="188"/>
      <c r="I6" s="23"/>
      <c r="J6" s="23"/>
      <c r="M6" s="186" t="s">
        <v>66</v>
      </c>
      <c r="N6" s="187"/>
      <c r="O6" s="187"/>
      <c r="P6" s="187"/>
      <c r="Q6" s="188"/>
    </row>
    <row customHeight="1" ht="76.5" r="7" spans="1:24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189" t="s">
        <v>72</v>
      </c>
      <c r="G7" s="19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189" t="s">
        <v>80</v>
      </c>
      <c r="Q7" s="19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24" x14ac:dyDescent="0.35">
      <c r="A8" s="33"/>
      <c r="B8" s="33"/>
      <c r="C8" s="33"/>
      <c r="D8" s="33"/>
      <c r="E8" s="33" t="str">
        <f><![CDATA[CONCATENATE(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,IF(ISNUMBER(SEARCH(B35,A15)),IF(ISNUMBER(SEARCH(B35,A9)),B35&V1,""),""))]]></f>
        <v xml:space="preserve">A, B,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</row>
    <row customHeight="1" ht="24.95" r="9" spans="1:24" x14ac:dyDescent="0.35">
      <c r="A9" s="39" t="s">
        <v>92</v>
      </c>
      <c r="B9" s="177" t="s">
        <v>93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4" si="0" t="shared">MIN(I9:K9)</f>
        <v>1.4999999999999999E-2</v>
      </c>
      <c r="M9" s="163">
        <v>20</v>
      </c>
      <c r="N9" s="180" t="s">
        <v>95</v>
      </c>
      <c r="O9" s="163">
        <f>IF(N9="daily",1,IF(N9="week",7,IF(N9="month",30)))</f>
        <v>1</v>
      </c>
      <c r="P9" s="163">
        <v>3</v>
      </c>
      <c r="Q9" s="163">
        <f>P9/O9</f>
        <v>3</v>
      </c>
      <c r="R9" s="163">
        <f>M9*Q9</f>
        <v>60</v>
      </c>
      <c r="S9" s="163"/>
      <c r="T9" s="166">
        <f>MIN(R9:S12)</f>
        <v>60</v>
      </c>
      <c r="U9" s="163">
        <v>500</v>
      </c>
      <c r="V9" s="41">
        <v>20</v>
      </c>
      <c r="W9" s="36">
        <v>100</v>
      </c>
      <c r="X9" s="36">
        <v>40</v>
      </c>
    </row>
    <row customHeight="1" ht="24.95" r="10" spans="1:24" x14ac:dyDescent="0.35">
      <c r="A10" s="40" t="s">
        <v>96</v>
      </c>
      <c r="B10" s="178"/>
      <c r="C10" s="40" t="s">
        <v>97</v>
      </c>
      <c r="D10" s="40">
        <v>12</v>
      </c>
      <c r="E10" s="40">
        <v>15</v>
      </c>
      <c r="F10" s="40">
        <v>1</v>
      </c>
      <c r="G10" s="40">
        <f>F10/O9</f>
        <v>1</v>
      </c>
      <c r="H10" s="41">
        <v>1E-3</v>
      </c>
      <c r="I10" s="36">
        <f ref="I10:I24" si="1" t="shared">H10*D10*(E10/D10)*G10</f>
        <v>1.4999999999999999E-2</v>
      </c>
      <c r="J10" s="36"/>
      <c r="K10" s="36">
        <v>3.15</v>
      </c>
      <c r="L10" s="42">
        <f si="0" t="shared"/>
        <v>1.4999999999999999E-2</v>
      </c>
      <c r="M10" s="164"/>
      <c r="N10" s="181"/>
      <c r="O10" s="164"/>
      <c r="P10" s="164"/>
      <c r="Q10" s="164"/>
      <c r="R10" s="164"/>
      <c r="S10" s="164"/>
      <c r="T10" s="167"/>
      <c r="U10" s="164"/>
      <c r="V10" s="41"/>
      <c r="W10" s="36"/>
      <c r="X10" s="36"/>
    </row>
    <row customHeight="1" ht="24.95" r="11" spans="1:24" x14ac:dyDescent="0.35">
      <c r="A11" s="163" t="s">
        <v>98</v>
      </c>
      <c r="B11" s="178"/>
      <c r="C11" s="40" t="s">
        <v>99</v>
      </c>
      <c r="D11" s="40">
        <v>20</v>
      </c>
      <c r="E11" s="40">
        <v>10</v>
      </c>
      <c r="F11" s="40">
        <v>2</v>
      </c>
      <c r="G11" s="40">
        <f>F11/O9</f>
        <v>2</v>
      </c>
      <c r="H11" s="41">
        <v>1E-3</v>
      </c>
      <c r="I11" s="36">
        <f si="1" t="shared"/>
        <v>0.02</v>
      </c>
      <c r="J11" s="36"/>
      <c r="K11" s="36">
        <v>0.34</v>
      </c>
      <c r="L11" s="42">
        <f si="0" t="shared"/>
        <v>0.02</v>
      </c>
      <c r="M11" s="164"/>
      <c r="N11" s="181"/>
      <c r="O11" s="164"/>
      <c r="P11" s="164"/>
      <c r="Q11" s="164"/>
      <c r="R11" s="164"/>
      <c r="S11" s="164"/>
      <c r="T11" s="167"/>
      <c r="U11" s="164"/>
      <c r="V11" s="41"/>
      <c r="W11" s="36"/>
      <c r="X11" s="36"/>
    </row>
    <row customHeight="1" ht="24.95" r="12" spans="1:24" x14ac:dyDescent="0.35">
      <c r="A12" s="165"/>
      <c r="B12" s="179"/>
      <c r="C12" s="40" t="s">
        <v>100</v>
      </c>
      <c r="D12" s="40">
        <v>25</v>
      </c>
      <c r="E12" s="40">
        <v>28</v>
      </c>
      <c r="F12" s="40">
        <v>1</v>
      </c>
      <c r="G12" s="40">
        <f>F12/O9</f>
        <v>1</v>
      </c>
      <c r="H12" s="41">
        <v>1E-3</v>
      </c>
      <c r="I12" s="36">
        <f si="1" t="shared"/>
        <v>2.8000000000000004E-2</v>
      </c>
      <c r="J12" s="36"/>
      <c r="K12" s="36">
        <v>0.01</v>
      </c>
      <c r="L12" s="42">
        <f si="0" t="shared"/>
        <v>0.01</v>
      </c>
      <c r="M12" s="165"/>
      <c r="N12" s="182"/>
      <c r="O12" s="165"/>
      <c r="P12" s="165"/>
      <c r="Q12" s="165"/>
      <c r="R12" s="165"/>
      <c r="S12" s="165"/>
      <c r="T12" s="168"/>
      <c r="U12" s="165"/>
      <c r="V12" s="41"/>
      <c r="W12" s="36"/>
      <c r="X12" s="36"/>
    </row>
    <row customHeight="1" ht="24.95" r="13" spans="1:24" x14ac:dyDescent="0.35">
      <c r="A13" s="43" t="s">
        <v>101</v>
      </c>
      <c r="B13" s="177" t="s">
        <v>102</v>
      </c>
      <c r="C13" s="40" t="s">
        <v>103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163">
        <v>80</v>
      </c>
      <c r="N13" s="180" t="s">
        <v>95</v>
      </c>
      <c r="O13" s="163">
        <f>IF(N13="daily",1,IF(N13="week",7,IF(N13="month",30)))</f>
        <v>1</v>
      </c>
      <c r="P13" s="163">
        <v>2</v>
      </c>
      <c r="Q13" s="163">
        <f>P13/O13</f>
        <v>2</v>
      </c>
      <c r="R13" s="163">
        <f>M13*Q13</f>
        <v>160</v>
      </c>
      <c r="S13" s="163"/>
      <c r="T13" s="166">
        <f>MIN(R13:S16)</f>
        <v>160</v>
      </c>
      <c r="U13" s="163">
        <v>600</v>
      </c>
      <c r="V13" s="41">
        <v>20</v>
      </c>
      <c r="W13" s="36">
        <v>100</v>
      </c>
      <c r="X13" s="36">
        <v>40</v>
      </c>
    </row>
    <row customHeight="1" ht="24.95" r="14" spans="1:24" x14ac:dyDescent="0.35">
      <c r="A14" s="44" t="s">
        <v>104</v>
      </c>
      <c r="B14" s="178"/>
      <c r="C14" s="40" t="s">
        <v>97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164"/>
      <c r="N14" s="181"/>
      <c r="O14" s="164"/>
      <c r="P14" s="164"/>
      <c r="Q14" s="164"/>
      <c r="R14" s="164"/>
      <c r="S14" s="164"/>
      <c r="T14" s="167"/>
      <c r="U14" s="164"/>
      <c r="V14" s="41"/>
      <c r="W14" s="36"/>
      <c r="X14" s="36"/>
    </row>
    <row customHeight="1" ht="24.95" r="15" spans="1:24" x14ac:dyDescent="0.35">
      <c r="A15" s="183" t="s">
        <v>105</v>
      </c>
      <c r="B15" s="178"/>
      <c r="C15" s="40" t="s">
        <v>99</v>
      </c>
      <c r="D15" s="40">
        <v>30</v>
      </c>
      <c r="E15" s="40">
        <v>20</v>
      </c>
      <c r="F15" s="40">
        <v>2</v>
      </c>
      <c r="G15" s="40">
        <f>F15/O13</f>
        <v>2</v>
      </c>
      <c r="H15" s="41">
        <v>1E-3</v>
      </c>
      <c r="I15" s="36">
        <f si="1" t="shared"/>
        <v>3.9999999999999994E-2</v>
      </c>
      <c r="J15" s="36"/>
      <c r="K15" s="36">
        <v>1</v>
      </c>
      <c r="L15" s="42">
        <f si="0" t="shared"/>
        <v>3.9999999999999994E-2</v>
      </c>
      <c r="M15" s="164"/>
      <c r="N15" s="181"/>
      <c r="O15" s="164"/>
      <c r="P15" s="164"/>
      <c r="Q15" s="164"/>
      <c r="R15" s="164"/>
      <c r="S15" s="164"/>
      <c r="T15" s="167"/>
      <c r="U15" s="164"/>
      <c r="V15" s="41"/>
      <c r="W15" s="36"/>
      <c r="X15" s="36"/>
    </row>
    <row customHeight="1" ht="24.95" r="16" spans="1:24" x14ac:dyDescent="0.35">
      <c r="A16" s="184"/>
      <c r="B16" s="179"/>
      <c r="C16" s="40" t="s">
        <v>100</v>
      </c>
      <c r="D16" s="40">
        <v>28</v>
      </c>
      <c r="E16" s="40">
        <v>10</v>
      </c>
      <c r="F16" s="40">
        <v>2</v>
      </c>
      <c r="G16" s="40">
        <f>F16/O13</f>
        <v>2</v>
      </c>
      <c r="H16" s="41">
        <v>1E-3</v>
      </c>
      <c r="I16" s="36">
        <f si="1" t="shared"/>
        <v>0.02</v>
      </c>
      <c r="J16" s="36"/>
      <c r="K16" s="36">
        <v>1.2</v>
      </c>
      <c r="L16" s="42">
        <f si="0" t="shared"/>
        <v>0.02</v>
      </c>
      <c r="M16" s="165"/>
      <c r="N16" s="182"/>
      <c r="O16" s="165"/>
      <c r="P16" s="165"/>
      <c r="Q16" s="165"/>
      <c r="R16" s="165"/>
      <c r="S16" s="165"/>
      <c r="T16" s="168"/>
      <c r="U16" s="165"/>
      <c r="V16" s="41"/>
      <c r="W16" s="36"/>
      <c r="X16" s="36"/>
    </row>
    <row customHeight="1" ht="24.95" r="17" spans="1:25" x14ac:dyDescent="0.35">
      <c r="A17" s="39" t="s">
        <v>106</v>
      </c>
      <c r="B17" s="177" t="s">
        <v>107</v>
      </c>
      <c r="C17" s="40" t="s">
        <v>103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163">
        <v>70</v>
      </c>
      <c r="N17" s="180" t="s">
        <v>95</v>
      </c>
      <c r="O17" s="163">
        <f>IF(N17="daily",1,IF(N17="week",7,IF(N17="month",30)))</f>
        <v>1</v>
      </c>
      <c r="P17" s="163">
        <v>2</v>
      </c>
      <c r="Q17" s="163">
        <f>P17/O17</f>
        <v>2</v>
      </c>
      <c r="R17" s="163">
        <f>M17*Q17</f>
        <v>140</v>
      </c>
      <c r="S17" s="163"/>
      <c r="T17" s="166">
        <f>MIN(R17:S20)</f>
        <v>140</v>
      </c>
      <c r="U17" s="163">
        <v>850</v>
      </c>
      <c r="V17" s="41">
        <v>20</v>
      </c>
      <c r="W17" s="36">
        <v>100</v>
      </c>
      <c r="X17" s="36">
        <v>40</v>
      </c>
    </row>
    <row customHeight="1" ht="24.95" r="18" spans="1:25" x14ac:dyDescent="0.35">
      <c r="A18" s="40" t="s">
        <v>108</v>
      </c>
      <c r="B18" s="178"/>
      <c r="C18" s="40" t="s">
        <v>97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164"/>
      <c r="N18" s="181"/>
      <c r="O18" s="164"/>
      <c r="P18" s="164"/>
      <c r="Q18" s="164"/>
      <c r="R18" s="164"/>
      <c r="S18" s="164"/>
      <c r="T18" s="167"/>
      <c r="U18" s="164"/>
      <c r="V18" s="41"/>
      <c r="W18" s="36"/>
      <c r="X18" s="36"/>
    </row>
    <row customHeight="1" ht="24.95" r="19" spans="1:25" x14ac:dyDescent="0.35">
      <c r="A19" s="163" t="s">
        <v>109</v>
      </c>
      <c r="B19" s="178"/>
      <c r="C19" s="40" t="s">
        <v>99</v>
      </c>
      <c r="D19" s="40">
        <v>25</v>
      </c>
      <c r="E19" s="40">
        <v>50</v>
      </c>
      <c r="F19" s="40">
        <v>1</v>
      </c>
      <c r="G19" s="40">
        <f>F19/O17</f>
        <v>1</v>
      </c>
      <c r="H19" s="41">
        <v>1E-3</v>
      </c>
      <c r="I19" s="36">
        <f si="1" t="shared"/>
        <v>0.05</v>
      </c>
      <c r="J19" s="36"/>
      <c r="K19" s="36">
        <v>0.89</v>
      </c>
      <c r="L19" s="42">
        <f si="0" t="shared"/>
        <v>0.05</v>
      </c>
      <c r="M19" s="164"/>
      <c r="N19" s="181"/>
      <c r="O19" s="164"/>
      <c r="P19" s="164"/>
      <c r="Q19" s="164"/>
      <c r="R19" s="164"/>
      <c r="S19" s="164"/>
      <c r="T19" s="167"/>
      <c r="U19" s="164"/>
      <c r="V19" s="41"/>
      <c r="W19" s="36"/>
      <c r="X19" s="36"/>
    </row>
    <row customHeight="1" ht="24.95" r="20" spans="1:25" x14ac:dyDescent="0.35">
      <c r="A20" s="165"/>
      <c r="B20" s="179"/>
      <c r="C20" s="40" t="s">
        <v>100</v>
      </c>
      <c r="D20" s="40">
        <v>36</v>
      </c>
      <c r="E20" s="40">
        <v>35</v>
      </c>
      <c r="F20" s="40">
        <v>1</v>
      </c>
      <c r="G20" s="40">
        <f>F20/O17</f>
        <v>1</v>
      </c>
      <c r="H20" s="41">
        <v>1E-3</v>
      </c>
      <c r="I20" s="36">
        <f si="1" t="shared"/>
        <v>3.5000000000000003E-2</v>
      </c>
      <c r="J20" s="36"/>
      <c r="K20" s="36">
        <v>0.75</v>
      </c>
      <c r="L20" s="42">
        <f si="0" t="shared"/>
        <v>3.5000000000000003E-2</v>
      </c>
      <c r="M20" s="165"/>
      <c r="N20" s="182"/>
      <c r="O20" s="165"/>
      <c r="P20" s="165"/>
      <c r="Q20" s="165"/>
      <c r="R20" s="165"/>
      <c r="S20" s="165"/>
      <c r="T20" s="168"/>
      <c r="U20" s="165"/>
      <c r="V20" s="41"/>
      <c r="W20" s="36"/>
      <c r="X20" s="36"/>
    </row>
    <row customHeight="1" ht="24.95" r="21" spans="1:25" x14ac:dyDescent="0.35">
      <c r="A21" s="39" t="s">
        <v>92</v>
      </c>
      <c r="B21" s="177" t="s">
        <v>110</v>
      </c>
      <c r="C21" s="40" t="s">
        <v>103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163">
        <v>60</v>
      </c>
      <c r="N21" s="180" t="s">
        <v>95</v>
      </c>
      <c r="O21" s="163">
        <f>IF(N21="daily",1,IF(N21="week",7,IF(N21="month",30)))</f>
        <v>1</v>
      </c>
      <c r="P21" s="163">
        <v>3</v>
      </c>
      <c r="Q21" s="163">
        <f>P21/O21</f>
        <v>3</v>
      </c>
      <c r="R21" s="163">
        <f>M21*Q21</f>
        <v>180</v>
      </c>
      <c r="S21" s="163"/>
      <c r="T21" s="166">
        <f>MIN(R21:S24)</f>
        <v>180</v>
      </c>
      <c r="U21" s="163">
        <v>700</v>
      </c>
      <c r="V21" s="41">
        <v>20</v>
      </c>
      <c r="W21" s="36">
        <v>100</v>
      </c>
      <c r="X21" s="36">
        <v>40</v>
      </c>
    </row>
    <row customHeight="1" ht="24.95" r="22" spans="1:25" x14ac:dyDescent="0.35">
      <c r="A22" s="40" t="s">
        <v>111</v>
      </c>
      <c r="B22" s="178"/>
      <c r="C22" s="40" t="s">
        <v>97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164"/>
      <c r="N22" s="181"/>
      <c r="O22" s="164"/>
      <c r="P22" s="164"/>
      <c r="Q22" s="164"/>
      <c r="R22" s="164"/>
      <c r="S22" s="164"/>
      <c r="T22" s="167"/>
      <c r="U22" s="164"/>
      <c r="V22" s="41"/>
      <c r="W22" s="36"/>
      <c r="X22" s="36"/>
    </row>
    <row customHeight="1" ht="24.95" r="23" spans="1:25" x14ac:dyDescent="0.35">
      <c r="A23" s="169" t="s">
        <v>112</v>
      </c>
      <c r="B23" s="178"/>
      <c r="C23" s="40" t="s">
        <v>99</v>
      </c>
      <c r="D23" s="40">
        <v>55</v>
      </c>
      <c r="E23" s="40">
        <v>80</v>
      </c>
      <c r="F23" s="40">
        <v>1</v>
      </c>
      <c r="G23" s="40">
        <f>F23/O21</f>
        <v>1</v>
      </c>
      <c r="H23" s="41">
        <v>1E-3</v>
      </c>
      <c r="I23" s="36">
        <f si="1" t="shared"/>
        <v>0.08</v>
      </c>
      <c r="J23" s="36"/>
      <c r="K23" s="36">
        <v>2</v>
      </c>
      <c r="L23" s="42">
        <f si="0" t="shared"/>
        <v>0.08</v>
      </c>
      <c r="M23" s="164"/>
      <c r="N23" s="181"/>
      <c r="O23" s="164"/>
      <c r="P23" s="164"/>
      <c r="Q23" s="164"/>
      <c r="R23" s="164"/>
      <c r="S23" s="164"/>
      <c r="T23" s="167"/>
      <c r="U23" s="164"/>
      <c r="V23" s="41"/>
      <c r="W23" s="36"/>
      <c r="X23" s="36"/>
    </row>
    <row customHeight="1" ht="24.95" r="24" spans="1:25" x14ac:dyDescent="0.35">
      <c r="A24" s="170"/>
      <c r="B24" s="179"/>
      <c r="C24" s="40" t="s">
        <v>100</v>
      </c>
      <c r="D24" s="40">
        <v>60</v>
      </c>
      <c r="E24" s="40">
        <v>70</v>
      </c>
      <c r="F24" s="40">
        <v>1</v>
      </c>
      <c r="G24" s="40">
        <f>F24/O21</f>
        <v>1</v>
      </c>
      <c r="H24" s="41">
        <v>1E-3</v>
      </c>
      <c r="I24" s="36">
        <f si="1" t="shared"/>
        <v>7.0000000000000007E-2</v>
      </c>
      <c r="J24" s="36"/>
      <c r="K24" s="36">
        <v>3</v>
      </c>
      <c r="L24" s="42">
        <f si="0" t="shared"/>
        <v>7.0000000000000007E-2</v>
      </c>
      <c r="M24" s="165"/>
      <c r="N24" s="182"/>
      <c r="O24" s="165"/>
      <c r="P24" s="165"/>
      <c r="Q24" s="165"/>
      <c r="R24" s="165"/>
      <c r="S24" s="165"/>
      <c r="T24" s="168"/>
      <c r="U24" s="165"/>
      <c r="V24" s="41"/>
      <c r="W24" s="36"/>
      <c r="X24" s="36"/>
    </row>
    <row customHeight="1" ht="46.5" r="25" spans="1:25" x14ac:dyDescent="0.35">
      <c r="C25" s="45"/>
      <c r="D25" s="46"/>
    </row>
    <row customHeight="1" ht="46.5" r="26" spans="1:25" x14ac:dyDescent="0.35">
      <c r="C26" s="45"/>
      <c r="D26" s="46"/>
      <c r="X26" s="46"/>
      <c r="Y26" s="46"/>
    </row>
    <row customHeight="1" ht="42.75" r="27" spans="1:25" x14ac:dyDescent="0.35">
      <c r="B27" s="47" t="s">
        <v>113</v>
      </c>
      <c r="C27" s="47" t="s">
        <v>114</v>
      </c>
      <c r="D27" s="48" t="s">
        <v>115</v>
      </c>
      <c r="E27" s="49" t="s">
        <v>116</v>
      </c>
      <c r="F27" s="49" t="s">
        <v>85</v>
      </c>
      <c r="H27" s="50" t="s">
        <v>117</v>
      </c>
      <c r="I27" s="50"/>
      <c r="J27" s="50"/>
      <c r="K27" s="50"/>
      <c r="L27" s="50"/>
      <c r="M27" s="50"/>
      <c r="N27" s="50"/>
      <c r="O27" s="46"/>
      <c r="X27" s="51" t="s">
        <v>118</v>
      </c>
      <c r="Y27" s="46" t="s">
        <v>119</v>
      </c>
    </row>
    <row customHeight="1" ht="24" r="28" spans="1:25" x14ac:dyDescent="0.35">
      <c r="B28" s="52" t="s">
        <v>120</v>
      </c>
      <c r="C28" s="53">
        <v>27000</v>
      </c>
      <c r="D28" s="54">
        <v>20</v>
      </c>
      <c r="E28" s="36">
        <v>60</v>
      </c>
      <c r="F28" s="36">
        <v>40</v>
      </c>
      <c r="H28" s="55"/>
      <c r="I28" s="49" t="s">
        <v>93</v>
      </c>
      <c r="J28" s="56" t="s">
        <v>102</v>
      </c>
      <c r="K28" s="49" t="s">
        <v>107</v>
      </c>
      <c r="L28" s="49" t="s">
        <v>110</v>
      </c>
      <c r="M28" s="57"/>
      <c r="N28" s="57"/>
      <c r="O28" s="46"/>
      <c r="X28" s="46"/>
      <c r="Y28" s="46"/>
    </row>
    <row customHeight="1" ht="29.25" r="29" spans="1:25" x14ac:dyDescent="0.35">
      <c r="B29" s="52" t="s">
        <v>121</v>
      </c>
      <c r="C29" s="53">
        <v>2000</v>
      </c>
      <c r="D29" s="54">
        <v>20</v>
      </c>
      <c r="E29" s="36">
        <v>60</v>
      </c>
      <c r="F29" s="36">
        <v>40</v>
      </c>
      <c r="H29" s="58" t="s">
        <v>93</v>
      </c>
      <c r="I29" s="59">
        <v>1</v>
      </c>
      <c r="J29" s="60">
        <f>F95</f>
        <v>85000</v>
      </c>
      <c r="K29" s="61">
        <f>L95</f>
        <v>50000</v>
      </c>
      <c r="L29" s="62">
        <f>R95</f>
        <v>54000</v>
      </c>
      <c r="M29" s="63"/>
      <c r="N29" s="64"/>
      <c r="O29" s="46"/>
      <c r="X29" s="46"/>
      <c r="Y29" s="46"/>
    </row>
    <row customHeight="1" ht="21" r="30" spans="1:25" x14ac:dyDescent="0.35">
      <c r="B30" s="52" t="s">
        <v>122</v>
      </c>
      <c r="C30" s="53">
        <v>25000</v>
      </c>
      <c r="D30" s="54">
        <v>20</v>
      </c>
      <c r="E30" s="36">
        <v>60</v>
      </c>
      <c r="F30" s="36">
        <v>40</v>
      </c>
      <c r="H30" s="65" t="s">
        <v>102</v>
      </c>
      <c r="I30" s="60">
        <f>F95</f>
        <v>85000</v>
      </c>
      <c r="J30" s="59">
        <v>1</v>
      </c>
      <c r="K30" s="61">
        <f>F106</f>
        <v>76500</v>
      </c>
      <c r="L30" s="62">
        <f>L106</f>
        <v>77000</v>
      </c>
      <c r="M30" s="63"/>
      <c r="N30" s="64"/>
      <c r="X30" s="51" t="s">
        <v>123</v>
      </c>
      <c r="Y30" s="66" t="s">
        <v>124</v>
      </c>
    </row>
    <row customHeight="1" ht="27" r="31" spans="1:25" x14ac:dyDescent="0.35">
      <c r="B31" s="52" t="s">
        <v>125</v>
      </c>
      <c r="C31" s="53">
        <v>35000</v>
      </c>
      <c r="D31" s="54">
        <v>20</v>
      </c>
      <c r="E31" s="36">
        <v>60</v>
      </c>
      <c r="F31" s="36">
        <v>40</v>
      </c>
      <c r="H31" s="65" t="s">
        <v>107</v>
      </c>
      <c r="I31" s="61">
        <f>L95</f>
        <v>50000</v>
      </c>
      <c r="J31" s="61">
        <f>F106</f>
        <v>76500</v>
      </c>
      <c r="K31" s="59">
        <v>1</v>
      </c>
      <c r="L31" s="62">
        <f>R106</f>
        <v>60000</v>
      </c>
      <c r="M31" s="63"/>
      <c r="N31" s="67"/>
      <c r="X31" s="46"/>
      <c r="Y31" s="46" t="s">
        <v>126</v>
      </c>
    </row>
    <row customHeight="1" ht="23.25" r="32" spans="1:25" x14ac:dyDescent="0.35">
      <c r="B32" s="49" t="s">
        <v>127</v>
      </c>
      <c r="C32" s="53">
        <v>50000</v>
      </c>
      <c r="D32" s="54">
        <v>20</v>
      </c>
      <c r="E32" s="36">
        <v>60</v>
      </c>
      <c r="F32" s="36">
        <v>40</v>
      </c>
      <c r="H32" s="65" t="s">
        <v>110</v>
      </c>
      <c r="I32" s="60">
        <f>R95</f>
        <v>54000</v>
      </c>
      <c r="J32" s="61">
        <f>L106</f>
        <v>77000</v>
      </c>
      <c r="K32" s="61">
        <f>R106</f>
        <v>60000</v>
      </c>
      <c r="L32" s="59">
        <v>1</v>
      </c>
      <c r="M32" s="63"/>
      <c r="N32" s="67"/>
      <c r="U32" s="22" t="s">
        <v>128</v>
      </c>
    </row>
    <row customHeight="1" ht="24.75" r="33" spans="1:23" x14ac:dyDescent="0.35">
      <c r="B33" s="49" t="s">
        <v>109</v>
      </c>
      <c r="C33" s="53">
        <v>1500</v>
      </c>
      <c r="D33" s="54">
        <v>20</v>
      </c>
      <c r="E33" s="36">
        <v>60</v>
      </c>
      <c r="F33" s="36">
        <v>40</v>
      </c>
      <c r="H33" s="68"/>
      <c r="I33" s="69"/>
      <c r="J33" s="69"/>
      <c r="K33" s="64"/>
      <c r="L33" s="64"/>
      <c r="M33" s="63"/>
      <c r="N33" s="64"/>
      <c r="U33" s="70" t="s">
        <v>129</v>
      </c>
      <c r="W33" s="22" t="s">
        <v>130</v>
      </c>
    </row>
    <row customHeight="1" ht="25.5" r="34" spans="1:23" x14ac:dyDescent="0.35">
      <c r="B34" s="49" t="s">
        <v>131</v>
      </c>
      <c r="C34" s="53">
        <v>10000</v>
      </c>
      <c r="D34" s="54">
        <v>20</v>
      </c>
      <c r="E34" s="36">
        <v>60</v>
      </c>
      <c r="F34" s="36">
        <v>40</v>
      </c>
      <c r="H34" s="68"/>
      <c r="I34" s="69"/>
      <c r="J34" s="69"/>
      <c r="K34" s="64"/>
      <c r="L34" s="64"/>
      <c r="M34" s="63"/>
      <c r="N34" s="64"/>
    </row>
    <row customHeight="1" ht="22.5" r="35" spans="1:23" x14ac:dyDescent="0.35">
      <c r="B35" s="49" t="s">
        <v>132</v>
      </c>
      <c r="C35" s="53">
        <v>75000</v>
      </c>
      <c r="D35" s="54">
        <v>20</v>
      </c>
      <c r="E35" s="36">
        <v>60</v>
      </c>
      <c r="F35" s="36">
        <v>40</v>
      </c>
      <c r="H35" s="71"/>
      <c r="I35" s="71"/>
      <c r="J35" s="71"/>
      <c r="K35" s="71"/>
      <c r="L35" s="71"/>
      <c r="U35" s="22" t="s">
        <v>133</v>
      </c>
      <c r="V35" s="72" t="s">
        <v>134</v>
      </c>
      <c r="W35" s="72"/>
    </row>
    <row r="36" spans="1:23" x14ac:dyDescent="0.35">
      <c r="B36" s="46"/>
      <c r="C36" s="73"/>
      <c r="D36" s="73"/>
      <c r="E36" s="23"/>
      <c r="V36" s="22" t="s">
        <v>135</v>
      </c>
    </row>
    <row customHeight="1" ht="25.5" r="37" spans="1:23" x14ac:dyDescent="0.35">
      <c r="B37" s="46"/>
      <c r="C37" s="46"/>
      <c r="D37" s="74"/>
      <c r="E37" s="75"/>
      <c r="F37" s="75"/>
      <c r="G37" s="75"/>
      <c r="H37" s="75"/>
      <c r="I37" s="46"/>
      <c r="J37" s="46"/>
      <c r="K37" s="46"/>
      <c r="U37" s="76" t="s">
        <v>136</v>
      </c>
      <c r="V37" s="75" t="s">
        <v>137</v>
      </c>
    </row>
    <row customHeight="1" ht="25.5" r="38" spans="1:23" x14ac:dyDescent="0.35">
      <c r="U38" s="77"/>
      <c r="V38" s="77"/>
    </row>
    <row r="39" spans="1:23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U39" s="46" t="s">
        <v>138</v>
      </c>
      <c r="V39" s="46"/>
    </row>
    <row customHeight="1" ht="24.95" r="40" spans="1:23" x14ac:dyDescent="0.4">
      <c r="B40" s="78"/>
      <c r="C40" s="79"/>
      <c r="D40" s="171" t="s">
        <v>4</v>
      </c>
      <c r="E40" s="172"/>
      <c r="F40" s="172"/>
      <c r="G40" s="172"/>
      <c r="H40" s="172"/>
      <c r="I40" s="172"/>
      <c r="J40" s="173"/>
      <c r="K40" s="174" t="s">
        <v>5</v>
      </c>
      <c r="L40" s="175"/>
      <c r="M40" s="175"/>
      <c r="N40" s="175"/>
      <c r="O40" s="175"/>
      <c r="P40" s="175"/>
      <c r="Q40" s="176"/>
      <c r="R40" s="80" t="s">
        <v>48</v>
      </c>
      <c r="U40" s="71"/>
      <c r="V40" s="71"/>
    </row>
    <row customHeight="1" ht="24.95" r="41" spans="1:23" x14ac:dyDescent="0.4">
      <c r="B41" s="81" t="s">
        <v>139</v>
      </c>
      <c r="C41" s="81" t="s">
        <v>140</v>
      </c>
      <c r="D41" s="81" t="s">
        <v>134</v>
      </c>
      <c r="E41" s="81" t="s">
        <v>141</v>
      </c>
      <c r="F41" s="81" t="s">
        <v>142</v>
      </c>
      <c r="G41" s="81" t="s">
        <v>143</v>
      </c>
      <c r="H41" s="82" t="s">
        <v>144</v>
      </c>
      <c r="I41" s="82" t="s">
        <v>145</v>
      </c>
      <c r="J41" s="81" t="s">
        <v>146</v>
      </c>
      <c r="K41" s="83" t="s">
        <v>134</v>
      </c>
      <c r="L41" s="83" t="s">
        <v>141</v>
      </c>
      <c r="M41" s="83" t="s">
        <v>142</v>
      </c>
      <c r="N41" s="84" t="s">
        <v>143</v>
      </c>
      <c r="O41" s="85" t="s">
        <v>144</v>
      </c>
      <c r="P41" s="85" t="s">
        <v>145</v>
      </c>
      <c r="Q41" s="84" t="s">
        <v>146</v>
      </c>
      <c r="R41" s="81"/>
      <c r="U41" s="71"/>
      <c r="V41" s="71"/>
    </row>
    <row customHeight="1" ht="24.95" r="42" spans="1:23" x14ac:dyDescent="0.35">
      <c r="B42" s="86" t="s">
        <v>147</v>
      </c>
      <c r="C42" s="86" t="s">
        <v>93</v>
      </c>
      <c r="D42" s="87"/>
      <c r="E42" s="87"/>
      <c r="F42" s="88"/>
      <c r="G42" s="88"/>
      <c r="H42" s="159"/>
      <c r="I42" s="88"/>
      <c r="J42" s="88"/>
      <c r="K42" s="87"/>
      <c r="L42" s="87"/>
      <c r="M42" s="88"/>
      <c r="N42" s="88"/>
      <c r="O42" s="161"/>
      <c r="P42" s="88"/>
      <c r="Q42" s="88"/>
      <c r="R42" s="89"/>
      <c r="U42" s="71"/>
      <c r="V42" s="71"/>
    </row>
    <row customHeight="1" ht="24.95" r="43" spans="1:23" x14ac:dyDescent="0.35">
      <c r="B43" s="86"/>
      <c r="C43" s="86" t="s">
        <v>102</v>
      </c>
      <c r="D43" s="87"/>
      <c r="E43" s="87"/>
      <c r="F43" s="88">
        <v>60.000000000000007</v>
      </c>
      <c r="G43" s="90">
        <v>2.0000000000000001E-4</v>
      </c>
      <c r="H43" s="160"/>
      <c r="I43" s="91">
        <v>8.0000000000000002E-3</v>
      </c>
      <c r="J43" s="90">
        <v>4.0000000000000002E-4</v>
      </c>
      <c r="K43" s="87"/>
      <c r="L43" s="87"/>
      <c r="M43" s="90"/>
      <c r="N43" s="91"/>
      <c r="O43" s="161"/>
      <c r="P43" s="91"/>
      <c r="Q43" s="91"/>
      <c r="R43" s="92"/>
      <c r="U43" s="71"/>
      <c r="V43" s="71"/>
    </row>
    <row customHeight="1" ht="24.95" r="44" spans="1:23" x14ac:dyDescent="0.35">
      <c r="B44" s="86"/>
      <c r="C44" s="86" t="s">
        <v>107</v>
      </c>
      <c r="D44" s="87"/>
      <c r="E44" s="87"/>
      <c r="F44" s="88"/>
      <c r="G44" s="88"/>
      <c r="H44" s="160"/>
      <c r="I44" s="88"/>
      <c r="J44" s="88"/>
      <c r="K44" s="87"/>
      <c r="L44" s="87"/>
      <c r="M44" s="88"/>
      <c r="N44" s="88"/>
      <c r="O44" s="161"/>
      <c r="P44" s="88"/>
      <c r="Q44" s="88"/>
      <c r="R44" s="89"/>
      <c r="U44" s="71"/>
      <c r="V44" s="71"/>
    </row>
    <row customHeight="1" ht="24.95" r="45" spans="1:23" x14ac:dyDescent="0.35">
      <c r="B45" s="86"/>
      <c r="C45" s="86" t="s">
        <v>110</v>
      </c>
      <c r="D45" s="87"/>
      <c r="E45" s="87"/>
      <c r="F45" s="88"/>
      <c r="G45" s="88"/>
      <c r="H45" s="160"/>
      <c r="I45" s="88"/>
      <c r="J45" s="88"/>
      <c r="K45" s="87"/>
      <c r="L45" s="87"/>
      <c r="M45" s="88"/>
      <c r="N45" s="88"/>
      <c r="O45" s="161"/>
      <c r="P45" s="88"/>
      <c r="Q45" s="88"/>
      <c r="R45" s="89"/>
      <c r="U45" s="71"/>
      <c r="V45" s="71"/>
    </row>
    <row customHeight="1" ht="24.95" r="46" spans="1:23" x14ac:dyDescent="0.35">
      <c r="B46" s="86" t="s">
        <v>148</v>
      </c>
      <c r="C46" s="86" t="s">
        <v>93</v>
      </c>
      <c r="D46" s="87"/>
      <c r="E46" s="87"/>
      <c r="F46" s="88"/>
      <c r="G46" s="88"/>
      <c r="H46" s="160"/>
      <c r="I46" s="88"/>
      <c r="J46" s="88"/>
      <c r="K46" s="87"/>
      <c r="L46" s="87"/>
      <c r="M46" s="88"/>
      <c r="N46" s="88"/>
      <c r="O46" s="160"/>
      <c r="P46" s="88"/>
      <c r="Q46" s="88"/>
      <c r="R46" s="93"/>
      <c r="U46" s="71"/>
      <c r="V46" s="71"/>
    </row>
    <row customHeight="1" ht="24.95" r="47" spans="1:23" x14ac:dyDescent="0.35">
      <c r="B47" s="94"/>
      <c r="C47" s="86" t="s">
        <v>102</v>
      </c>
      <c r="D47" s="87"/>
      <c r="E47" s="87"/>
      <c r="F47" s="87"/>
      <c r="G47" s="87"/>
      <c r="H47" s="160"/>
      <c r="I47" s="87"/>
      <c r="J47" s="87"/>
      <c r="K47" s="87"/>
      <c r="L47" s="87"/>
      <c r="M47" s="87"/>
      <c r="N47" s="87"/>
      <c r="O47" s="160"/>
      <c r="P47" s="87"/>
      <c r="Q47" s="87"/>
      <c r="R47" s="87"/>
      <c r="S47" s="76"/>
      <c r="T47" s="76"/>
      <c r="U47" s="71"/>
      <c r="V47" s="71"/>
    </row>
    <row customHeight="1" ht="24.95" r="48" spans="1:23" x14ac:dyDescent="0.35">
      <c r="B48" s="94"/>
      <c r="C48" s="86" t="s">
        <v>107</v>
      </c>
      <c r="D48" s="87"/>
      <c r="E48" s="87"/>
      <c r="F48" s="87"/>
      <c r="G48" s="87"/>
      <c r="H48" s="160"/>
      <c r="I48" s="87"/>
      <c r="J48" s="87"/>
      <c r="K48" s="87"/>
      <c r="L48" s="87"/>
      <c r="M48" s="87"/>
      <c r="N48" s="87"/>
      <c r="O48" s="160"/>
      <c r="P48" s="87"/>
      <c r="Q48" s="87"/>
      <c r="R48" s="87"/>
      <c r="S48" s="76"/>
      <c r="T48" s="76"/>
      <c r="U48" s="71"/>
      <c r="V48" s="71"/>
    </row>
    <row customHeight="1" ht="24.95" r="49" spans="2:22" x14ac:dyDescent="0.35">
      <c r="B49" s="94"/>
      <c r="C49" s="86" t="s">
        <v>110</v>
      </c>
      <c r="D49" s="87"/>
      <c r="E49" s="87"/>
      <c r="F49" s="87"/>
      <c r="G49" s="87"/>
      <c r="H49" s="162"/>
      <c r="I49" s="87"/>
      <c r="J49" s="87"/>
      <c r="K49" s="87"/>
      <c r="L49" s="87"/>
      <c r="M49" s="87"/>
      <c r="N49" s="87"/>
      <c r="O49" s="162"/>
      <c r="P49" s="87"/>
      <c r="Q49" s="87"/>
      <c r="R49" s="87"/>
      <c r="S49" s="76"/>
      <c r="T49" s="76"/>
      <c r="U49" s="71"/>
      <c r="V49" s="71"/>
    </row>
    <row customHeight="1" ht="24.95" r="50" spans="2:22" x14ac:dyDescent="0.35">
      <c r="B50" s="86" t="s">
        <v>149</v>
      </c>
      <c r="C50" s="86" t="s">
        <v>93</v>
      </c>
      <c r="D50" s="87"/>
      <c r="E50" s="87"/>
      <c r="F50" s="87"/>
      <c r="G50" s="87"/>
      <c r="H50" s="156"/>
      <c r="I50" s="87"/>
      <c r="J50" s="87"/>
      <c r="K50" s="87"/>
      <c r="L50" s="87"/>
      <c r="M50" s="87"/>
      <c r="N50" s="87"/>
      <c r="O50" s="156"/>
      <c r="P50" s="87"/>
      <c r="Q50" s="87"/>
      <c r="R50" s="87"/>
      <c r="S50" s="76"/>
      <c r="T50" s="76"/>
      <c r="U50" s="71"/>
      <c r="V50" s="71"/>
    </row>
    <row customHeight="1" ht="24.95" r="51" spans="2:22" x14ac:dyDescent="0.35">
      <c r="B51" s="94"/>
      <c r="C51" s="86" t="s">
        <v>102</v>
      </c>
      <c r="D51" s="87"/>
      <c r="E51" s="87"/>
      <c r="F51" s="87"/>
      <c r="G51" s="87"/>
      <c r="H51" s="157"/>
      <c r="I51" s="87"/>
      <c r="J51" s="87"/>
      <c r="K51" s="87"/>
      <c r="L51" s="87"/>
      <c r="M51" s="87"/>
      <c r="N51" s="87"/>
      <c r="O51" s="157"/>
      <c r="P51" s="87"/>
      <c r="Q51" s="87"/>
      <c r="R51" s="87"/>
      <c r="S51" s="76"/>
      <c r="T51" s="76"/>
      <c r="U51" s="71"/>
      <c r="V51" s="71"/>
    </row>
    <row customHeight="1" ht="24.95" r="52" spans="2:22" x14ac:dyDescent="0.35">
      <c r="B52" s="94"/>
      <c r="C52" s="86" t="s">
        <v>107</v>
      </c>
      <c r="D52" s="87"/>
      <c r="E52" s="87"/>
      <c r="F52" s="87"/>
      <c r="G52" s="87"/>
      <c r="H52" s="157"/>
      <c r="I52" s="87"/>
      <c r="J52" s="87"/>
      <c r="K52" s="87"/>
      <c r="L52" s="87"/>
      <c r="M52" s="87"/>
      <c r="N52" s="87"/>
      <c r="O52" s="157"/>
      <c r="P52" s="87"/>
      <c r="Q52" s="87"/>
      <c r="R52" s="87"/>
      <c r="S52" s="76"/>
      <c r="T52" s="76"/>
      <c r="U52" s="71"/>
      <c r="V52" s="71"/>
    </row>
    <row customHeight="1" ht="24.95" r="53" spans="2:22" x14ac:dyDescent="0.35">
      <c r="B53" s="94"/>
      <c r="C53" s="86" t="s">
        <v>110</v>
      </c>
      <c r="D53" s="87"/>
      <c r="E53" s="87"/>
      <c r="F53" s="87"/>
      <c r="G53" s="87"/>
      <c r="H53" s="158"/>
      <c r="I53" s="87"/>
      <c r="J53" s="87"/>
      <c r="K53" s="87"/>
      <c r="L53" s="87"/>
      <c r="M53" s="87"/>
      <c r="N53" s="87"/>
      <c r="O53" s="158"/>
      <c r="P53" s="87"/>
      <c r="Q53" s="87"/>
      <c r="R53" s="87"/>
      <c r="S53" s="76"/>
      <c r="T53" s="76"/>
      <c r="U53" s="71"/>
      <c r="V53" s="71"/>
    </row>
    <row customHeight="1" ht="24.95" r="54" spans="2:22" x14ac:dyDescent="0.35">
      <c r="B54" s="86" t="s">
        <v>150</v>
      </c>
      <c r="C54" s="86" t="s">
        <v>93</v>
      </c>
      <c r="D54" s="87"/>
      <c r="E54" s="87"/>
      <c r="F54" s="87"/>
      <c r="G54" s="87"/>
      <c r="H54" s="156"/>
      <c r="I54" s="87"/>
      <c r="J54" s="87"/>
      <c r="K54" s="87"/>
      <c r="L54" s="87"/>
      <c r="M54" s="87"/>
      <c r="N54" s="87"/>
      <c r="O54" s="156"/>
      <c r="P54" s="87"/>
      <c r="Q54" s="87"/>
      <c r="R54" s="87"/>
      <c r="S54" s="76"/>
      <c r="T54" s="76"/>
      <c r="U54" s="71"/>
      <c r="V54" s="71"/>
    </row>
    <row customHeight="1" ht="24.95" r="55" spans="2:22" x14ac:dyDescent="0.35">
      <c r="B55" s="94"/>
      <c r="C55" s="86" t="s">
        <v>102</v>
      </c>
      <c r="D55" s="87"/>
      <c r="E55" s="87"/>
      <c r="F55" s="87"/>
      <c r="G55" s="87"/>
      <c r="H55" s="157"/>
      <c r="I55" s="87"/>
      <c r="J55" s="87"/>
      <c r="K55" s="87"/>
      <c r="L55" s="87"/>
      <c r="M55" s="87"/>
      <c r="N55" s="87"/>
      <c r="O55" s="157"/>
      <c r="P55" s="87"/>
      <c r="Q55" s="87"/>
      <c r="R55" s="87"/>
      <c r="S55" s="76"/>
      <c r="T55" s="76"/>
      <c r="U55" s="71"/>
      <c r="V55" s="71"/>
    </row>
    <row customHeight="1" ht="24.95" r="56" spans="2:22" x14ac:dyDescent="0.35">
      <c r="B56" s="94"/>
      <c r="C56" s="86" t="s">
        <v>107</v>
      </c>
      <c r="D56" s="87"/>
      <c r="E56" s="87"/>
      <c r="F56" s="87"/>
      <c r="G56" s="87"/>
      <c r="H56" s="157"/>
      <c r="I56" s="87"/>
      <c r="J56" s="87"/>
      <c r="K56" s="87"/>
      <c r="L56" s="87"/>
      <c r="M56" s="87"/>
      <c r="N56" s="87"/>
      <c r="O56" s="157"/>
      <c r="P56" s="87"/>
      <c r="Q56" s="87"/>
      <c r="R56" s="87"/>
      <c r="S56" s="76"/>
      <c r="T56" s="76"/>
      <c r="U56" s="71"/>
      <c r="V56" s="71"/>
    </row>
    <row customHeight="1" ht="24.95" r="57" spans="2:22" x14ac:dyDescent="0.35">
      <c r="B57" s="94"/>
      <c r="C57" s="86" t="s">
        <v>110</v>
      </c>
      <c r="D57" s="87"/>
      <c r="E57" s="87"/>
      <c r="F57" s="87"/>
      <c r="G57" s="87"/>
      <c r="H57" s="158"/>
      <c r="I57" s="87"/>
      <c r="J57" s="87"/>
      <c r="K57" s="87"/>
      <c r="L57" s="87"/>
      <c r="M57" s="87"/>
      <c r="N57" s="87"/>
      <c r="O57" s="158"/>
      <c r="P57" s="87"/>
      <c r="Q57" s="87"/>
      <c r="R57" s="87"/>
      <c r="S57" s="76"/>
      <c r="T57" s="76"/>
      <c r="U57" s="71"/>
      <c r="V57" s="71"/>
    </row>
    <row customHeight="1" ht="24.95" r="58" spans="2:22" x14ac:dyDescent="0.35">
      <c r="B58" s="86" t="s">
        <v>151</v>
      </c>
      <c r="C58" s="86" t="s">
        <v>93</v>
      </c>
      <c r="D58" s="87"/>
      <c r="E58" s="87"/>
      <c r="F58" s="87"/>
      <c r="G58" s="87"/>
      <c r="H58" s="156"/>
      <c r="I58" s="87"/>
      <c r="J58" s="87"/>
      <c r="K58" s="87"/>
      <c r="L58" s="87"/>
      <c r="M58" s="87"/>
      <c r="N58" s="87"/>
      <c r="O58" s="156"/>
      <c r="P58" s="87"/>
      <c r="Q58" s="87"/>
      <c r="R58" s="87"/>
      <c r="S58" s="76"/>
      <c r="T58" s="76"/>
      <c r="U58" s="71"/>
      <c r="V58" s="71"/>
    </row>
    <row customHeight="1" ht="24.95" r="59" spans="2:22" x14ac:dyDescent="0.35">
      <c r="B59" s="94"/>
      <c r="C59" s="86" t="s">
        <v>102</v>
      </c>
      <c r="D59" s="87"/>
      <c r="E59" s="87"/>
      <c r="F59" s="87"/>
      <c r="G59" s="87"/>
      <c r="H59" s="157"/>
      <c r="I59" s="87"/>
      <c r="J59" s="87"/>
      <c r="K59" s="87"/>
      <c r="L59" s="87"/>
      <c r="M59" s="87"/>
      <c r="N59" s="87"/>
      <c r="O59" s="157"/>
      <c r="P59" s="87"/>
      <c r="Q59" s="87"/>
      <c r="R59" s="87"/>
      <c r="S59" s="76"/>
      <c r="T59" s="76"/>
      <c r="U59" s="71"/>
      <c r="V59" s="71"/>
    </row>
    <row customHeight="1" ht="24.95" r="60" spans="2:22" x14ac:dyDescent="0.35">
      <c r="B60" s="94"/>
      <c r="C60" s="86" t="s">
        <v>107</v>
      </c>
      <c r="D60" s="87"/>
      <c r="E60" s="87"/>
      <c r="F60" s="87"/>
      <c r="G60" s="87"/>
      <c r="H60" s="157"/>
      <c r="I60" s="87"/>
      <c r="J60" s="87"/>
      <c r="K60" s="87"/>
      <c r="L60" s="87"/>
      <c r="M60" s="87"/>
      <c r="N60" s="87"/>
      <c r="O60" s="157"/>
      <c r="P60" s="87"/>
      <c r="Q60" s="87"/>
      <c r="R60" s="87"/>
      <c r="S60" s="76"/>
      <c r="T60" s="76"/>
      <c r="U60" s="71"/>
      <c r="V60" s="71"/>
    </row>
    <row customHeight="1" ht="24.95" r="61" spans="2:22" x14ac:dyDescent="0.35">
      <c r="B61" s="94"/>
      <c r="C61" s="86" t="s">
        <v>110</v>
      </c>
      <c r="D61" s="87"/>
      <c r="E61" s="87"/>
      <c r="F61" s="87"/>
      <c r="G61" s="87"/>
      <c r="H61" s="158"/>
      <c r="I61" s="87"/>
      <c r="J61" s="87"/>
      <c r="K61" s="87"/>
      <c r="L61" s="87"/>
      <c r="M61" s="87"/>
      <c r="N61" s="87"/>
      <c r="O61" s="158"/>
      <c r="P61" s="87"/>
      <c r="Q61" s="87"/>
      <c r="R61" s="87"/>
      <c r="S61" s="76"/>
      <c r="T61" s="76"/>
      <c r="U61" s="71"/>
      <c r="V61" s="71"/>
    </row>
    <row customHeight="1" ht="24.95" r="62" spans="2:22" x14ac:dyDescent="0.35">
      <c r="B62" s="86" t="s">
        <v>152</v>
      </c>
      <c r="C62" s="86" t="s">
        <v>93</v>
      </c>
      <c r="D62" s="87"/>
      <c r="E62" s="87"/>
      <c r="F62" s="87"/>
      <c r="G62" s="87"/>
      <c r="H62" s="156"/>
      <c r="I62" s="87"/>
      <c r="J62" s="87"/>
      <c r="K62" s="87"/>
      <c r="L62" s="87"/>
      <c r="M62" s="87"/>
      <c r="N62" s="87"/>
      <c r="O62" s="156"/>
      <c r="P62" s="87"/>
      <c r="Q62" s="87"/>
      <c r="R62" s="87"/>
      <c r="S62" s="76"/>
      <c r="T62" s="76"/>
      <c r="U62" s="71"/>
      <c r="V62" s="71"/>
    </row>
    <row customHeight="1" ht="24.95" r="63" spans="2:22" x14ac:dyDescent="0.35">
      <c r="B63" s="94"/>
      <c r="C63" s="86" t="s">
        <v>102</v>
      </c>
      <c r="D63" s="87"/>
      <c r="E63" s="87"/>
      <c r="F63" s="87"/>
      <c r="G63" s="87"/>
      <c r="H63" s="157"/>
      <c r="I63" s="87"/>
      <c r="J63" s="87"/>
      <c r="K63" s="87"/>
      <c r="L63" s="87"/>
      <c r="M63" s="87"/>
      <c r="N63" s="87"/>
      <c r="O63" s="157"/>
      <c r="P63" s="87"/>
      <c r="Q63" s="87"/>
      <c r="R63" s="87"/>
      <c r="S63" s="76"/>
      <c r="T63" s="76"/>
      <c r="U63" s="71"/>
      <c r="V63" s="71"/>
    </row>
    <row customHeight="1" ht="24.95" r="64" spans="2:22" x14ac:dyDescent="0.35">
      <c r="B64" s="94"/>
      <c r="C64" s="86" t="s">
        <v>107</v>
      </c>
      <c r="D64" s="87"/>
      <c r="E64" s="87"/>
      <c r="F64" s="87"/>
      <c r="G64" s="87"/>
      <c r="H64" s="157"/>
      <c r="I64" s="87"/>
      <c r="J64" s="87"/>
      <c r="K64" s="87"/>
      <c r="L64" s="87"/>
      <c r="M64" s="87"/>
      <c r="N64" s="87"/>
      <c r="O64" s="157"/>
      <c r="P64" s="87"/>
      <c r="Q64" s="87"/>
      <c r="R64" s="87"/>
      <c r="S64" s="76"/>
      <c r="T64" s="76"/>
      <c r="U64" s="71"/>
      <c r="V64" s="71"/>
    </row>
    <row customHeight="1" ht="24.95" r="65" spans="2:22" x14ac:dyDescent="0.35">
      <c r="B65" s="94"/>
      <c r="C65" s="86" t="s">
        <v>110</v>
      </c>
      <c r="D65" s="87"/>
      <c r="E65" s="87"/>
      <c r="F65" s="87"/>
      <c r="G65" s="87"/>
      <c r="H65" s="158"/>
      <c r="I65" s="87"/>
      <c r="J65" s="87"/>
      <c r="K65" s="87"/>
      <c r="L65" s="87"/>
      <c r="M65" s="87"/>
      <c r="N65" s="87"/>
      <c r="O65" s="158"/>
      <c r="P65" s="87"/>
      <c r="Q65" s="87"/>
      <c r="R65" s="87"/>
      <c r="S65" s="76"/>
      <c r="T65" s="76"/>
      <c r="U65" s="71"/>
      <c r="V65" s="71"/>
    </row>
    <row customHeight="1" ht="24.95" r="66" spans="2:22" x14ac:dyDescent="0.35">
      <c r="B66" s="86" t="s">
        <v>153</v>
      </c>
      <c r="C66" s="86" t="s">
        <v>93</v>
      </c>
      <c r="D66" s="87"/>
      <c r="E66" s="87"/>
      <c r="F66" s="87"/>
      <c r="G66" s="87"/>
      <c r="H66" s="156"/>
      <c r="I66" s="87"/>
      <c r="J66" s="87"/>
      <c r="K66" s="87"/>
      <c r="L66" s="87"/>
      <c r="M66" s="87"/>
      <c r="N66" s="87"/>
      <c r="O66" s="156"/>
      <c r="P66" s="87"/>
      <c r="Q66" s="87"/>
      <c r="R66" s="87"/>
      <c r="S66" s="76"/>
      <c r="T66" s="76"/>
      <c r="U66" s="71"/>
      <c r="V66" s="71"/>
    </row>
    <row customHeight="1" ht="24.95" r="67" spans="2:22" x14ac:dyDescent="0.35">
      <c r="B67" s="94"/>
      <c r="C67" s="86" t="s">
        <v>102</v>
      </c>
      <c r="D67" s="87"/>
      <c r="E67" s="87"/>
      <c r="F67" s="87"/>
      <c r="G67" s="87"/>
      <c r="H67" s="157"/>
      <c r="I67" s="87"/>
      <c r="J67" s="87"/>
      <c r="K67" s="87"/>
      <c r="L67" s="87"/>
      <c r="M67" s="87"/>
      <c r="N67" s="87"/>
      <c r="O67" s="157"/>
      <c r="P67" s="87"/>
      <c r="Q67" s="87"/>
      <c r="R67" s="87"/>
      <c r="S67" s="76"/>
      <c r="T67" s="76"/>
      <c r="U67" s="71"/>
      <c r="V67" s="71"/>
    </row>
    <row customHeight="1" ht="24.95" r="68" spans="2:22" x14ac:dyDescent="0.35">
      <c r="B68" s="94"/>
      <c r="C68" s="86" t="s">
        <v>107</v>
      </c>
      <c r="D68" s="87"/>
      <c r="E68" s="87"/>
      <c r="F68" s="87"/>
      <c r="G68" s="87"/>
      <c r="H68" s="157"/>
      <c r="I68" s="87"/>
      <c r="J68" s="87"/>
      <c r="K68" s="87"/>
      <c r="L68" s="87"/>
      <c r="M68" s="87"/>
      <c r="N68" s="87"/>
      <c r="O68" s="157"/>
      <c r="P68" s="87"/>
      <c r="Q68" s="87"/>
      <c r="R68" s="87"/>
      <c r="S68" s="76"/>
      <c r="T68" s="76"/>
      <c r="U68" s="71"/>
      <c r="V68" s="71"/>
    </row>
    <row customHeight="1" ht="24.95" r="69" spans="2:22" x14ac:dyDescent="0.35">
      <c r="B69" s="94"/>
      <c r="C69" s="86" t="s">
        <v>110</v>
      </c>
      <c r="D69" s="87"/>
      <c r="E69" s="87"/>
      <c r="F69" s="87"/>
      <c r="G69" s="87"/>
      <c r="H69" s="158"/>
      <c r="I69" s="87"/>
      <c r="J69" s="87"/>
      <c r="K69" s="87"/>
      <c r="L69" s="87"/>
      <c r="M69" s="87"/>
      <c r="N69" s="87"/>
      <c r="O69" s="158"/>
      <c r="P69" s="87"/>
      <c r="Q69" s="87"/>
      <c r="R69" s="87"/>
      <c r="S69" s="76"/>
      <c r="T69" s="76"/>
      <c r="U69" s="71"/>
      <c r="V69" s="71"/>
    </row>
    <row customHeight="1" ht="24.95" r="70" spans="2:22" x14ac:dyDescent="0.35">
      <c r="B70" s="86" t="s">
        <v>154</v>
      </c>
      <c r="C70" s="86" t="s">
        <v>93</v>
      </c>
      <c r="D70" s="87"/>
      <c r="E70" s="87"/>
      <c r="F70" s="87"/>
      <c r="G70" s="87"/>
      <c r="H70" s="156"/>
      <c r="I70" s="87"/>
      <c r="J70" s="87"/>
      <c r="K70" s="87"/>
      <c r="L70" s="87"/>
      <c r="M70" s="87"/>
      <c r="N70" s="87"/>
      <c r="O70" s="156"/>
      <c r="P70" s="87"/>
      <c r="Q70" s="87"/>
      <c r="R70" s="87"/>
      <c r="S70" s="76"/>
      <c r="T70" s="76"/>
      <c r="U70" s="71"/>
      <c r="V70" s="71"/>
    </row>
    <row customHeight="1" ht="24.95" r="71" spans="2:22" x14ac:dyDescent="0.35">
      <c r="B71" s="94"/>
      <c r="C71" s="86" t="s">
        <v>102</v>
      </c>
      <c r="D71" s="87"/>
      <c r="E71" s="87"/>
      <c r="F71" s="87"/>
      <c r="G71" s="87"/>
      <c r="H71" s="157"/>
      <c r="I71" s="87"/>
      <c r="J71" s="87"/>
      <c r="K71" s="87"/>
      <c r="L71" s="87"/>
      <c r="M71" s="87"/>
      <c r="N71" s="87"/>
      <c r="O71" s="157"/>
      <c r="P71" s="87"/>
      <c r="Q71" s="87"/>
      <c r="R71" s="87"/>
      <c r="S71" s="76"/>
      <c r="T71" s="76"/>
      <c r="U71" s="71"/>
      <c r="V71" s="71"/>
    </row>
    <row customHeight="1" ht="24.95" r="72" spans="2:22" x14ac:dyDescent="0.35">
      <c r="B72" s="94"/>
      <c r="C72" s="86" t="s">
        <v>107</v>
      </c>
      <c r="D72" s="87"/>
      <c r="E72" s="87"/>
      <c r="F72" s="87"/>
      <c r="G72" s="87"/>
      <c r="H72" s="157"/>
      <c r="I72" s="87"/>
      <c r="J72" s="87"/>
      <c r="K72" s="87"/>
      <c r="L72" s="87"/>
      <c r="M72" s="87"/>
      <c r="N72" s="87"/>
      <c r="O72" s="157"/>
      <c r="P72" s="87"/>
      <c r="Q72" s="87"/>
      <c r="R72" s="87"/>
      <c r="S72" s="76"/>
      <c r="T72" s="76"/>
      <c r="U72" s="71"/>
      <c r="V72" s="71"/>
    </row>
    <row customHeight="1" ht="24.95" r="73" spans="2:22" x14ac:dyDescent="0.35">
      <c r="B73" s="94"/>
      <c r="C73" s="86" t="s">
        <v>110</v>
      </c>
      <c r="D73" s="87"/>
      <c r="E73" s="87"/>
      <c r="F73" s="87"/>
      <c r="G73" s="87"/>
      <c r="H73" s="158"/>
      <c r="I73" s="87"/>
      <c r="J73" s="87"/>
      <c r="K73" s="87"/>
      <c r="L73" s="87"/>
      <c r="M73" s="87"/>
      <c r="N73" s="87"/>
      <c r="O73" s="158"/>
      <c r="P73" s="87"/>
      <c r="Q73" s="87"/>
      <c r="R73" s="87"/>
      <c r="S73" s="76"/>
      <c r="T73" s="76"/>
      <c r="U73" s="71"/>
      <c r="V73" s="71"/>
    </row>
    <row customHeight="1" ht="24.95" r="74" spans="2:22" x14ac:dyDescent="0.35">
      <c r="B74" s="86" t="s">
        <v>155</v>
      </c>
      <c r="C74" s="86" t="s">
        <v>93</v>
      </c>
      <c r="D74" s="87"/>
      <c r="E74" s="87"/>
      <c r="F74" s="87"/>
      <c r="G74" s="87"/>
      <c r="H74" s="156"/>
      <c r="I74" s="87"/>
      <c r="J74" s="87"/>
      <c r="K74" s="87"/>
      <c r="L74" s="87"/>
      <c r="M74" s="87"/>
      <c r="N74" s="87"/>
      <c r="O74" s="156"/>
      <c r="P74" s="87"/>
      <c r="Q74" s="87"/>
      <c r="R74" s="87"/>
      <c r="S74" s="76"/>
      <c r="T74" s="76"/>
      <c r="U74" s="71"/>
      <c r="V74" s="71"/>
    </row>
    <row customHeight="1" ht="24.95" r="75" spans="2:22" x14ac:dyDescent="0.35">
      <c r="B75" s="94"/>
      <c r="C75" s="86" t="s">
        <v>102</v>
      </c>
      <c r="D75" s="87"/>
      <c r="E75" s="87"/>
      <c r="F75" s="87"/>
      <c r="G75" s="87"/>
      <c r="H75" s="157"/>
      <c r="I75" s="87"/>
      <c r="J75" s="87"/>
      <c r="K75" s="87"/>
      <c r="L75" s="87"/>
      <c r="M75" s="87"/>
      <c r="N75" s="87"/>
      <c r="O75" s="157"/>
      <c r="P75" s="87"/>
      <c r="Q75" s="87"/>
      <c r="R75" s="87"/>
      <c r="S75" s="76"/>
      <c r="T75" s="76"/>
      <c r="U75" s="71"/>
      <c r="V75" s="71"/>
    </row>
    <row customHeight="1" ht="24.95" r="76" spans="2:22" x14ac:dyDescent="0.35">
      <c r="B76" s="94"/>
      <c r="C76" s="86" t="s">
        <v>107</v>
      </c>
      <c r="D76" s="87"/>
      <c r="E76" s="87"/>
      <c r="F76" s="87"/>
      <c r="G76" s="87"/>
      <c r="H76" s="157"/>
      <c r="I76" s="87"/>
      <c r="J76" s="87"/>
      <c r="K76" s="87"/>
      <c r="L76" s="87"/>
      <c r="M76" s="87"/>
      <c r="N76" s="87"/>
      <c r="O76" s="157"/>
      <c r="P76" s="87"/>
      <c r="Q76" s="87"/>
      <c r="R76" s="87"/>
      <c r="S76" s="76"/>
      <c r="T76" s="76"/>
      <c r="U76" s="71"/>
      <c r="V76" s="71"/>
    </row>
    <row customHeight="1" ht="24.95" r="77" spans="2:22" x14ac:dyDescent="0.35">
      <c r="B77" s="94"/>
      <c r="C77" s="86" t="s">
        <v>110</v>
      </c>
      <c r="D77" s="87"/>
      <c r="E77" s="87"/>
      <c r="F77" s="87"/>
      <c r="G77" s="87"/>
      <c r="H77" s="158"/>
      <c r="I77" s="87"/>
      <c r="J77" s="87"/>
      <c r="K77" s="87"/>
      <c r="L77" s="87"/>
      <c r="M77" s="87"/>
      <c r="N77" s="87"/>
      <c r="O77" s="158"/>
      <c r="P77" s="87"/>
      <c r="Q77" s="87"/>
      <c r="R77" s="87"/>
      <c r="S77" s="76"/>
      <c r="T77" s="76"/>
      <c r="U77" s="71"/>
      <c r="V77" s="71"/>
    </row>
    <row customHeight="1" ht="26.25" r="78" spans="2:22" x14ac:dyDescent="0.35">
      <c r="S78" s="76"/>
      <c r="T78" s="76"/>
      <c r="U78" s="71"/>
      <c r="V78" s="71"/>
    </row>
    <row customHeight="1" ht="26.25" r="79" spans="2:22" x14ac:dyDescent="0.35">
      <c r="S79" s="76"/>
      <c r="T79" s="76"/>
      <c r="U79" s="71"/>
      <c r="V79" s="71"/>
    </row>
    <row customHeight="1" ht="26.25" r="80" spans="2:22" x14ac:dyDescent="0.35">
      <c r="S80" s="76"/>
      <c r="T80" s="76"/>
      <c r="U80" s="71"/>
      <c r="V80" s="71"/>
    </row>
    <row customHeight="1" ht="26.25" r="81" spans="2:22" x14ac:dyDescent="0.35">
      <c r="S81" s="76"/>
      <c r="T81" s="76"/>
      <c r="U81" s="71"/>
      <c r="V81" s="71"/>
    </row>
    <row customHeight="1" ht="26.25" r="82" spans="2:22" x14ac:dyDescent="0.35">
      <c r="S82" s="76"/>
      <c r="T82" s="76"/>
      <c r="U82" s="71"/>
      <c r="V82" s="71"/>
    </row>
    <row customHeight="1" ht="26.25" r="83" spans="2:22" x14ac:dyDescent="0.35">
      <c r="B83" s="47" t="s">
        <v>113</v>
      </c>
      <c r="C83" s="47" t="s">
        <v>114</v>
      </c>
      <c r="S83" s="76"/>
      <c r="T83" s="76"/>
      <c r="U83" s="71"/>
      <c r="V83" s="71"/>
    </row>
    <row customHeight="1" ht="26.25" r="84" spans="2:22" x14ac:dyDescent="0.35">
      <c r="B84" s="52" t="str">
        <f ref="B84:C91" si="2" t="shared">B28</f>
        <v>A</v>
      </c>
      <c r="C84" s="53">
        <f si="2" t="shared"/>
        <v>27000</v>
      </c>
      <c r="S84" s="76"/>
      <c r="T84" s="76"/>
      <c r="U84" s="71"/>
      <c r="V84" s="71"/>
    </row>
    <row customHeight="1" ht="26.25" r="85" spans="2:22" x14ac:dyDescent="0.35">
      <c r="B85" s="52" t="str">
        <f si="2" t="shared"/>
        <v>B</v>
      </c>
      <c r="C85" s="53">
        <f si="2" t="shared"/>
        <v>2000</v>
      </c>
      <c r="S85" s="76"/>
      <c r="T85" s="76"/>
      <c r="U85" s="71"/>
      <c r="V85" s="71"/>
    </row>
    <row customHeight="1" ht="26.25" r="86" spans="2:22" x14ac:dyDescent="0.35">
      <c r="B86" s="52" t="str">
        <f si="2" t="shared"/>
        <v>C</v>
      </c>
      <c r="C86" s="53">
        <f si="2" t="shared"/>
        <v>25000</v>
      </c>
      <c r="S86" s="76"/>
      <c r="T86" s="76"/>
      <c r="U86" s="71"/>
      <c r="V86" s="71"/>
    </row>
    <row customHeight="1" ht="26.25" r="87" spans="2:22" x14ac:dyDescent="0.35">
      <c r="B87" s="52" t="str">
        <f si="2" t="shared"/>
        <v>D</v>
      </c>
      <c r="C87" s="53">
        <f si="2" t="shared"/>
        <v>35000</v>
      </c>
      <c r="S87" s="76"/>
      <c r="T87" s="76"/>
      <c r="U87" s="71"/>
      <c r="V87" s="71"/>
    </row>
    <row customHeight="1" ht="26.25" r="88" spans="2:22" x14ac:dyDescent="0.35">
      <c r="B88" s="52" t="str">
        <f si="2" t="shared"/>
        <v>E</v>
      </c>
      <c r="C88" s="53">
        <f si="2" t="shared"/>
        <v>50000</v>
      </c>
      <c r="S88" s="76"/>
      <c r="T88" s="76"/>
      <c r="U88" s="71"/>
      <c r="V88" s="71"/>
    </row>
    <row customHeight="1" ht="26.25" r="89" spans="2:22" x14ac:dyDescent="0.35">
      <c r="B89" s="52" t="str">
        <f si="2" t="shared"/>
        <v>F</v>
      </c>
      <c r="C89" s="53">
        <f si="2" t="shared"/>
        <v>1500</v>
      </c>
      <c r="S89" s="76"/>
      <c r="T89" s="76"/>
      <c r="U89" s="71"/>
      <c r="V89" s="71"/>
    </row>
    <row customHeight="1" ht="26.25" r="90" spans="2:22" x14ac:dyDescent="0.35">
      <c r="B90" s="52" t="str">
        <f si="2" t="shared"/>
        <v>G</v>
      </c>
      <c r="C90" s="53">
        <f si="2" t="shared"/>
        <v>10000</v>
      </c>
      <c r="S90" s="76"/>
      <c r="T90" s="76"/>
      <c r="U90" s="71"/>
      <c r="V90" s="71"/>
    </row>
    <row customHeight="1" ht="26.25" r="91" spans="2:22" x14ac:dyDescent="0.35">
      <c r="B91" s="52" t="str">
        <f si="2" t="shared"/>
        <v>H</v>
      </c>
      <c r="C91" s="53">
        <f si="2" t="shared"/>
        <v>75000</v>
      </c>
      <c r="S91" s="76"/>
      <c r="T91" s="76"/>
      <c r="U91" s="71"/>
      <c r="V91" s="71"/>
    </row>
    <row customHeight="1" ht="26.25" r="92" spans="2:22" x14ac:dyDescent="0.35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R92" s="71"/>
      <c r="S92" s="76"/>
      <c r="T92" s="76"/>
      <c r="U92" s="71"/>
      <c r="V92" s="71"/>
    </row>
    <row customHeight="1" ht="26.25" r="93" spans="2:22" x14ac:dyDescent="0.5">
      <c r="B93" s="95" t="s">
        <v>156</v>
      </c>
      <c r="C93" s="76"/>
      <c r="D93" s="96"/>
      <c r="E93" s="76"/>
      <c r="F93" s="76"/>
      <c r="G93" s="96"/>
      <c r="H93" s="97"/>
      <c r="I93" s="97"/>
      <c r="J93" s="46"/>
      <c r="K93" s="97"/>
      <c r="L93" s="97"/>
      <c r="S93" s="76"/>
      <c r="T93" s="76"/>
      <c r="U93" s="71"/>
      <c r="V93" s="71"/>
    </row>
    <row customHeight="1" ht="26.25" r="94" spans="2:22" x14ac:dyDescent="0.4">
      <c r="B94" s="98" t="s">
        <v>157</v>
      </c>
      <c r="C94" s="46"/>
      <c r="D94" s="46"/>
      <c r="E94" s="46"/>
      <c r="F94" s="46"/>
      <c r="G94" s="46"/>
      <c r="H94" s="99" t="s">
        <v>158</v>
      </c>
      <c r="J94" s="46"/>
      <c r="K94" s="46"/>
      <c r="L94" s="96"/>
      <c r="N94" s="99" t="s">
        <v>159</v>
      </c>
      <c r="P94" s="46"/>
      <c r="Q94" s="46"/>
      <c r="R94" s="96"/>
      <c r="S94" s="76"/>
      <c r="T94" s="76"/>
      <c r="U94" s="71"/>
      <c r="V94" s="71"/>
    </row>
    <row customHeight="1" ht="26.25" r="95" spans="2:22" x14ac:dyDescent="0.35">
      <c r="B95" s="36" t="s">
        <v>93</v>
      </c>
      <c r="C95" s="36" t="s">
        <v>160</v>
      </c>
      <c r="D95" s="36" t="str">
        <f><![CDATA[CONCATENATE(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,IF(ISNUMBER(SEARCH(B35,A9)),IF(ISNUMBER(SEARCH(B35,A13)),B35&V1,""),""))]]></f>
        <v xml:space="preserve">A, B, C, </v>
      </c>
      <c r="E95" s="36">
        <f>SUM(IF(ISNUMBER(SEARCH(B28,D95)),C28,0),IF(ISNUMBER(SEARCH(B29,D95)),C29,0),IF(ISNUMBER(SEARCH(B30,D95)),C30,0),IF(ISNUMBER(SEARCH(B31,D95)),C31,0),IF(ISNUMBER(SEARCH(B32,D95)),C32,0),IF(ISNUMBER(SEARCH(B33,D95)),C33,0),IF(ISNUMBER(SEARCH(B34,D95)),C34,0),IF(ISNUMBER(SEARCH(B35,D95)),C35,0))</f>
        <v>54000</v>
      </c>
      <c r="F95" s="155">
        <f>MAX(E95:E103)</f>
        <v>85000</v>
      </c>
      <c r="H95" s="36" t="s">
        <v>93</v>
      </c>
      <c r="I95" s="87" t="s">
        <v>161</v>
      </c>
      <c r="J95" s="36" t="str">
        <f><![CDATA[CONCATENATE(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,IF(ISNUMBER(SEARCH(B35,A9)),IF(ISNUMBER(SEARCH(B35,A17)),B35&V1,""),""))]]></f>
        <v xml:space="preserve">C, </v>
      </c>
      <c r="K95" s="36">
        <f>SUM(IF(ISNUMBER(SEARCH(B28,J95)),C28,0),IF(ISNUMBER(SEARCH(B29,J95)),C29,0),IF(ISNUMBER(SEARCH(B30,J95)),C30,0),IF(ISNUMBER(SEARCH(B31,J95)),C31,0),IF(ISNUMBER(SEARCH(B32,J95)),C32,0),IF(ISNUMBER(SEARCH(B33,J95)),C33,0),IF(ISNUMBER(SEARCH(B34,J95)),C34,0),IF(ISNUMBER(SEARCH(B35,J95)),C35,0))</f>
        <v>25000</v>
      </c>
      <c r="L95" s="155">
        <f>MAX(K95:K103)</f>
        <v>50000</v>
      </c>
      <c r="N95" s="36" t="s">
        <v>93</v>
      </c>
      <c r="O95" s="87" t="s">
        <v>161</v>
      </c>
      <c r="P95" s="36" t="str">
        <f><![CDATA[CONCATENATE(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,IF(ISNUMBER(SEARCH(B35,A9)),IF(ISNUMBER(SEARCH(B35,A21)),B35&V1,""),""))]]></f>
        <v xml:space="preserve">A, B, C, </v>
      </c>
      <c r="Q95" s="36">
        <f>SUM(IF(ISNUMBER(SEARCH(B28,P95)),C28,0),IF(ISNUMBER(SEARCH(B29,P95)),C29,0),IF(ISNUMBER(SEARCH(B30,P95)),C30,0),IF(ISNUMBER(SEARCH(B31,P95)),C31,0),IF(ISNUMBER(SEARCH(B32,P95)),C32,0),IF(ISNUMBER(SEARCH(B33,P95)),C33,0),IF(ISNUMBER(SEARCH(B34,P95)),C34,0),IF(ISNUMBER(SEARCH(B35,P95)),C35,0))</f>
        <v>54000</v>
      </c>
      <c r="R95" s="155">
        <f>MAX(Q95:Q103)</f>
        <v>54000</v>
      </c>
      <c r="S95" s="76"/>
      <c r="T95" s="76"/>
      <c r="U95" s="71"/>
      <c r="V95" s="71"/>
    </row>
    <row customHeight="1" ht="26.25" r="96" spans="2:22" x14ac:dyDescent="0.35">
      <c r="B96" s="36"/>
      <c r="C96" s="36" t="s">
        <v>162</v>
      </c>
      <c r="D96" s="36" t="str">
        <f><![CDATA[CONCATENATE(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,IF(ISNUMBER(SEARCH(B35,A9)),IF(ISNUMBER(SEARCH(B35,A14)),B35&V1,""),""))]]></f>
        <v xml:space="preserve">C, </v>
      </c>
      <c r="E96" s="36">
        <f>SUM(IF(ISNUMBER(SEARCH(B28,D96)),C28,0),IF(ISNUMBER(SEARCH(B29,D96)),C29,0),IF(ISNUMBER(SEARCH(B30,D96)),C30,0),IF(ISNUMBER(SEARCH(B31,D96)),C31,0),IF(ISNUMBER(SEARCH(B32,D96)),C32,0),IF(ISNUMBER(SEARCH(B33,D96)),C33,0),IF(ISNUMBER(SEARCH(B34,D96)),C34,0),IF(ISNUMBER(SEARCH(B35,D96)),C35,0))</f>
        <v>25000</v>
      </c>
      <c r="F96" s="140"/>
      <c r="H96" s="36"/>
      <c r="I96" s="87" t="s">
        <v>163</v>
      </c>
      <c r="J96" s="36" t="str">
        <f><![CDATA[CONCATENATE(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,IF(ISNUMBER(SEARCH(B35,A9)),IF(ISNUMBER(SEARCH(B35,A18)),B35&V1,""),""))]]></f>
        <v xml:space="preserve">C, </v>
      </c>
      <c r="K96" s="36">
        <f>SUM(IF(ISNUMBER(SEARCH(B28,J96)),C28,0),IF(ISNUMBER(SEARCH(B29,J96)),C29,0),IF(ISNUMBER(SEARCH(B30,J96)),C30,0),IF(ISNUMBER(SEARCH(B31,J96)),C31,0),IF(ISNUMBER(SEARCH(B32,J96)),C32,0),IF(ISNUMBER(SEARCH(B33,J96)),C33,0),IF(ISNUMBER(SEARCH(B34,J96)),C34,0),IF(ISNUMBER(SEARCH(B35,J96)),C35,0))</f>
        <v>25000</v>
      </c>
      <c r="L96" s="140"/>
      <c r="N96" s="36"/>
      <c r="O96" s="87" t="s">
        <v>163</v>
      </c>
      <c r="P96" s="36" t="str">
        <f><![CDATA[CONCATENATE(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,IF(ISNUMBER(SEARCH(B35,A9)),IF(ISNUMBER(SEARCH(B35,A22)),B35&V1,""),""))]]></f>
        <v/>
      </c>
      <c r="Q96" s="36">
        <f>SUM(IF(ISNUMBER(SEARCH(B28,P96)),C28,0),IF(ISNUMBER(SEARCH(B29,P96)),C29,0),IF(ISNUMBER(SEARCH(B30,P96)),C30,0),IF(ISNUMBER(SEARCH(B31,P96)),C31,0),IF(ISNUMBER(SEARCH(B32,P96)),C32,0),IF(ISNUMBER(SEARCH(B33,P96)),C33,0),IF(ISNUMBER(SEARCH(B34,P96)),C34,0),IF(ISNUMBER(SEARCH(B35,P96)),C35,0))</f>
        <v>0</v>
      </c>
      <c r="R96" s="140"/>
      <c r="S96" s="76"/>
      <c r="T96" s="76"/>
      <c r="U96" s="71"/>
      <c r="V96" s="71"/>
    </row>
    <row customHeight="1" ht="26.25" r="97" spans="2:22" x14ac:dyDescent="0.35">
      <c r="B97" s="36"/>
      <c r="C97" s="36" t="s">
        <v>164</v>
      </c>
      <c r="D97" s="36" t="str">
        <f><![CDATA[CONCATENATE(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,IF(ISNUMBER(SEARCH(B35,A9)),IF(ISNUMBER(SEARCH(B35,A15)),B35&V1,""),""))]]></f>
        <v xml:space="preserve">A, B, </v>
      </c>
      <c r="E97" s="36">
        <f>SUM(IF(ISNUMBER(SEARCH(B28,D97)),C28,0),IF(ISNUMBER(SEARCH(B29,D97)),C29,0),IF(ISNUMBER(SEARCH(B30,D97)),C30,0),IF(ISNUMBER(SEARCH(B31,D97)),C31,0),IF(ISNUMBER(SEARCH(B32,D97)),C32,0),IF(ISNUMBER(SEARCH(B33,D97)),C33,0),IF(ISNUMBER(SEARCH(B34,D97)),C34,0),IF(ISNUMBER(SEARCH(B35,D97)),C35,0))</f>
        <v>29000</v>
      </c>
      <c r="F97" s="140"/>
      <c r="H97" s="36"/>
      <c r="I97" s="87" t="s">
        <v>165</v>
      </c>
      <c r="J97" s="36" t="str">
        <f><![CDATA[CONCATENATE(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,IF(ISNUMBER(SEARCH(B35,A9)),IF(ISNUMBER(SEARCH(B35,A19)),B35&V1,""),""))]]></f>
        <v/>
      </c>
      <c r="K97" s="36">
        <f>SUM(IF(ISNUMBER(SEARCH(B28,J97)),C28,0),IF(ISNUMBER(SEARCH(B29,J97)),C29,0),IF(ISNUMBER(SEARCH(B30,J97)),C30,0),IF(ISNUMBER(SEARCH(B31,J97)),C31,0),IF(ISNUMBER(SEARCH(B32,J97)),C32,0),IF(ISNUMBER(SEARCH(B33,J97)),C33,0),IF(ISNUMBER(SEARCH(B34,J97)),C34,0),IF(ISNUMBER(SEARCH(B35,J97)),C35,0))</f>
        <v>0</v>
      </c>
      <c r="L97" s="140"/>
      <c r="N97" s="36"/>
      <c r="O97" s="87" t="s">
        <v>165</v>
      </c>
      <c r="P97" s="36" t="str">
        <f><![CDATA[CONCATENATE(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,IF(ISNUMBER(SEARCH(B35,A9)),IF(ISNUMBER(SEARCH(B35,A23)),B35&V1,""),""))]]></f>
        <v xml:space="preserve">A, </v>
      </c>
      <c r="Q97" s="36">
        <f>SUM(IF(ISNUMBER(SEARCH(B28,P97)),C28,0),IF(ISNUMBER(SEARCH(B29,P97)),C29,0),IF(ISNUMBER(SEARCH(B30,P97)),C30,0),IF(ISNUMBER(SEARCH(B31,P97)),C31,0),IF(ISNUMBER(SEARCH(B32,P97)),C32,0),IF(ISNUMBER(SEARCH(B33,P97)),C33,0),IF(ISNUMBER(SEARCH(B34,P97)),C34,0),IF(ISNUMBER(SEARCH(B35,P97)),C35,0))</f>
        <v>27000</v>
      </c>
      <c r="R97" s="140"/>
      <c r="S97" s="76"/>
      <c r="T97" s="76"/>
      <c r="U97" s="71"/>
      <c r="V97" s="71"/>
    </row>
    <row customHeight="1" ht="26.25" r="98" spans="2:22" x14ac:dyDescent="0.35">
      <c r="B98" s="36"/>
      <c r="C98" s="36" t="s">
        <v>166</v>
      </c>
      <c r="D98" s="36" t="str">
        <f><![CDATA[CONCATENATE(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,IF(ISNUMBER(SEARCH(B35,A10)),IF(ISNUMBER(SEARCH(B35,A13)),B35&V1,""),""))]]></f>
        <v xml:space="preserve">B, C, </v>
      </c>
      <c r="E98" s="36">
        <f>SUM(IF(ISNUMBER(SEARCH(B28,D98)),C28,0),IF(ISNUMBER(SEARCH(B29,D98)),C29,0),IF(ISNUMBER(SEARCH(B30,D98)),C30,0),IF(ISNUMBER(SEARCH(B31,D98)),C31,0),IF(ISNUMBER(SEARCH(B32,D98)),C32,0),IF(ISNUMBER(SEARCH(B33,D98)),C33,0),IF(ISNUMBER(SEARCH(B34,D98)),C34,0),IF(ISNUMBER(SEARCH(B35,D98)),C35,0))</f>
        <v>27000</v>
      </c>
      <c r="F98" s="140"/>
      <c r="H98" s="36"/>
      <c r="I98" s="87" t="s">
        <v>167</v>
      </c>
      <c r="J98" s="36" t="str">
        <f><![CDATA[CONCATENATE(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,IF(ISNUMBER(SEARCH(B35,A10)),IF(ISNUMBER(SEARCH(B35,A17)),B35&V1,""),""))]]></f>
        <v xml:space="preserve">C, </v>
      </c>
      <c r="K98" s="36">
        <f>SUM(IF(ISNUMBER(SEARCH(B28,J98)),C28,0),IF(ISNUMBER(SEARCH(B29,J98)),C29,0),IF(ISNUMBER(SEARCH(B30,J98)),C30,0),IF(ISNUMBER(SEARCH(B31,J98)),C31,0),IF(ISNUMBER(SEARCH(B32,J98)),C32,0),IF(ISNUMBER(SEARCH(B33,J98)),C33,0),IF(ISNUMBER(SEARCH(B34,J98)),C34,0),IF(ISNUMBER(SEARCH(B35,J98)),C35,0))</f>
        <v>25000</v>
      </c>
      <c r="L98" s="140"/>
      <c r="N98" s="36"/>
      <c r="O98" s="87" t="s">
        <v>167</v>
      </c>
      <c r="P98" s="36" t="str">
        <f><![CDATA[CONCATENATE(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,IF(ISNUMBER(SEARCH(B35,A10)),IF(ISNUMBER(SEARCH(B35,A21)),B35&V1,""),""))]]></f>
        <v xml:space="preserve">B, C, </v>
      </c>
      <c r="Q98" s="36">
        <f>SUM(IF(ISNUMBER(SEARCH(B28,P98)),C28,0),IF(ISNUMBER(SEARCH(B29,P98)),C29,0),IF(ISNUMBER(SEARCH(B30,P98)),C30,0),IF(ISNUMBER(SEARCH(B31,P98)),C31,0),IF(ISNUMBER(SEARCH(B32,P98)),C32,0),IF(ISNUMBER(SEARCH(B33,P98)),C33,0),IF(ISNUMBER(SEARCH(B34,P98)),C34,0),IF(ISNUMBER(SEARCH(B35,P98)),C35,0))</f>
        <v>27000</v>
      </c>
      <c r="R98" s="140"/>
      <c r="S98" s="76"/>
      <c r="T98" s="76"/>
      <c r="U98" s="71"/>
      <c r="V98" s="71"/>
    </row>
    <row customHeight="1" ht="26.25" r="99" spans="2:22" x14ac:dyDescent="0.35">
      <c r="B99" s="36"/>
      <c r="C99" s="36" t="s">
        <v>168</v>
      </c>
      <c r="D99" s="36" t="str">
        <f><![CDATA[CONCATENATE(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,IF(ISNUMBER(SEARCH(B35,A10)),IF(ISNUMBER(SEARCH(B35,A14)),B35&V1,""),""))]]></f>
        <v xml:space="preserve">C, </v>
      </c>
      <c r="E99" s="36">
        <f>SUM(IF(ISNUMBER(SEARCH(B28,D99)),C28,0),IF(ISNUMBER(SEARCH(B29,D99)),C29,0),IF(ISNUMBER(SEARCH(B30,D99)),C30,0),IF(ISNUMBER(SEARCH(B31,D99)),C31,0),IF(ISNUMBER(SEARCH(B32,D99)),C32,0),IF(ISNUMBER(SEARCH(B33,D99)),C33,0),IF(ISNUMBER(SEARCH(B34,D99)),C34,0),IF(ISNUMBER(SEARCH(B35,D99)),C35,0))</f>
        <v>25000</v>
      </c>
      <c r="F99" s="140"/>
      <c r="H99" s="36"/>
      <c r="I99" s="87" t="s">
        <v>169</v>
      </c>
      <c r="J99" s="36" t="str">
        <f><![CDATA[CONCATENATE(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,IF(ISNUMBER(SEARCH(B35,A10)),IF(ISNUMBER(SEARCH(B35,A18)),B35&V1,""),""))]]></f>
        <v xml:space="preserve">C, </v>
      </c>
      <c r="K99" s="36">
        <f>SUM(IF(ISNUMBER(SEARCH(B28,J99)),C28,0),IF(ISNUMBER(SEARCH(B29,J99)),C29,0),IF(ISNUMBER(SEARCH(B30,J99)),C30,0),IF(ISNUMBER(SEARCH(B31,J99)),C31,0),IF(ISNUMBER(SEARCH(B32,J99)),C32,0),IF(ISNUMBER(SEARCH(B33,J99)),C33,0),IF(ISNUMBER(SEARCH(B34,J99)),C34,0),IF(ISNUMBER(SEARCH(B35,J99)),C35,0))</f>
        <v>25000</v>
      </c>
      <c r="L99" s="140"/>
      <c r="N99" s="36"/>
      <c r="O99" s="87" t="s">
        <v>169</v>
      </c>
      <c r="P99" s="36" t="str">
        <f><![CDATA[CONCATENATE(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,IF(ISNUMBER(SEARCH(B35,A10)),IF(ISNUMBER(SEARCH(B35,A22)),B35&V1,""),""))]]></f>
        <v/>
      </c>
      <c r="Q99" s="36">
        <f>SUM(IF(ISNUMBER(SEARCH(B28,P99)),C28,0),IF(ISNUMBER(SEARCH(B29,P99)),C29,0),IF(ISNUMBER(SEARCH(B30,P99)),C30,0),IF(ISNUMBER(SEARCH(B31,P99)),C31,0),IF(ISNUMBER(SEARCH(B32,P99)),C32,0),IF(ISNUMBER(SEARCH(B33,P99)),C33,0),IF(ISNUMBER(SEARCH(B34,P99)),C34,0),IF(ISNUMBER(SEARCH(B35,P99)),C35,0))</f>
        <v>0</v>
      </c>
      <c r="R99" s="140"/>
      <c r="S99" s="76"/>
      <c r="T99" s="76"/>
      <c r="U99" s="71"/>
      <c r="V99" s="71"/>
    </row>
    <row customHeight="1" ht="26.25" r="100" spans="2:22" x14ac:dyDescent="0.35">
      <c r="B100" s="36"/>
      <c r="C100" s="36" t="s">
        <v>170</v>
      </c>
      <c r="D100" s="36" t="str">
        <f><![CDATA[CONCATENATE(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,IF(ISNUMBER(SEARCH(B35,A10)),IF(ISNUMBER(SEARCH(B35,A15)),B35&V1,""),""))]]></f>
        <v xml:space="preserve">B, </v>
      </c>
      <c r="E100" s="36">
        <f>SUM(IF(ISNUMBER(SEARCH(B28,D100)),C28,0),IF(ISNUMBER(SEARCH(B29,D100)),C29,0),IF(ISNUMBER(SEARCH(B30,D100)),C30,0),IF(ISNUMBER(SEARCH(B31,D100)),C31,0),IF(ISNUMBER(SEARCH(B32,D100)),C32,0),IF(ISNUMBER(SEARCH(B33,D100)),C33,0),IF(ISNUMBER(SEARCH(B34,D100)),C34,0),IF(ISNUMBER(SEARCH(B35,D100)),C35,0))</f>
        <v>2000</v>
      </c>
      <c r="F100" s="140"/>
      <c r="H100" s="36"/>
      <c r="I100" s="87" t="s">
        <v>171</v>
      </c>
      <c r="J100" s="36" t="str">
        <f><![CDATA[CONCATENATE(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,IF(ISNUMBER(SEARCH(B35,A10)),IF(ISNUMBER(SEARCH(B35,A19)),B35&V1,""),""))]]></f>
        <v/>
      </c>
      <c r="K100" s="36">
        <f>SUM(IF(ISNUMBER(SEARCH(B28,J100)),C28,0),IF(ISNUMBER(SEARCH(B29,J100)),C29,0),IF(ISNUMBER(SEARCH(B30,J100)),C30,0),IF(ISNUMBER(SEARCH(B31,J100)),C31,0),IF(ISNUMBER(SEARCH(B32,J100)),C32,0),IF(ISNUMBER(SEARCH(B33,J100)),C33,0),IF(ISNUMBER(SEARCH(B34,J100)),C34,0),IF(ISNUMBER(SEARCH(B35,J100)),C35,0))</f>
        <v>0</v>
      </c>
      <c r="L100" s="140"/>
      <c r="N100" s="36"/>
      <c r="O100" s="87" t="s">
        <v>171</v>
      </c>
      <c r="P100" s="36" t="str">
        <f><![CDATA[CONCATENATE(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,IF(ISNUMBER(SEARCH(B35,A10)),IF(ISNUMBER(SEARCH(B35,A23)),B35&V1,""),""))]]></f>
        <v/>
      </c>
      <c r="Q100" s="36">
        <f>SUM(IF(ISNUMBER(SEARCH(B28,P100)),C28,0),IF(ISNUMBER(SEARCH(B29,P100)),C29,0),IF(ISNUMBER(SEARCH(B30,P100)),C30,0),IF(ISNUMBER(SEARCH(B31,P100)),C31,0),IF(ISNUMBER(SEARCH(B32,P100)),C32,0),IF(ISNUMBER(SEARCH(B33,P100)),C33,0),IF(ISNUMBER(SEARCH(B34,P100)),C34,0),IF(ISNUMBER(SEARCH(B35,P100)),C35,0))</f>
        <v>0</v>
      </c>
      <c r="R100" s="140"/>
      <c r="S100" s="76"/>
      <c r="T100" s="76"/>
      <c r="U100" s="71"/>
      <c r="V100" s="71"/>
    </row>
    <row customHeight="1" ht="26.25" r="101" spans="2:22" x14ac:dyDescent="0.35">
      <c r="B101" s="36"/>
      <c r="C101" s="36" t="s">
        <v>172</v>
      </c>
      <c r="D101" s="36" t="str">
        <f><![CDATA[CONCATENATE(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,IF(ISNUMBER(SEARCH(B35,A11)),IF(ISNUMBER(SEARCH(B35,A13)),B35&V1,""),""))]]></f>
        <v xml:space="preserve">D, E, </v>
      </c>
      <c r="E101" s="36">
        <f>SUM(IF(ISNUMBER(SEARCH(B28,D101)),C28,0),IF(ISNUMBER(SEARCH(B29,D101)),C29,0),IF(ISNUMBER(SEARCH(B30,D101)),C30,0),IF(ISNUMBER(SEARCH(B31,D101)),C31,0),IF(ISNUMBER(SEARCH(B32,D101)),C32,0),IF(ISNUMBER(SEARCH(B33,D101)),C33,0),IF(ISNUMBER(SEARCH(B34,D101)),C34,0),IF(ISNUMBER(SEARCH(B35,D101)),C35,0))</f>
        <v>85000</v>
      </c>
      <c r="F101" s="140"/>
      <c r="H101" s="36"/>
      <c r="I101" s="87" t="s">
        <v>173</v>
      </c>
      <c r="J101" s="36" t="str">
        <f><![CDATA[CONCATENATE(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,IF(ISNUMBER(SEARCH(B35,A11)),IF(ISNUMBER(SEARCH(B35,A17)),B35&V1,""),""))]]></f>
        <v xml:space="preserve">E, </v>
      </c>
      <c r="K101" s="36">
        <f>SUM(IF(ISNUMBER(SEARCH(B28,J101)),C28,0),IF(ISNUMBER(SEARCH(B29,J101)),C29,0),IF(ISNUMBER(SEARCH(B30,J101)),C30,0),IF(ISNUMBER(SEARCH(B31,J101)),C31,0),IF(ISNUMBER(SEARCH(B32,J101)),C32,0),IF(ISNUMBER(SEARCH(B33,J101)),C33,0),IF(ISNUMBER(SEARCH(B34,J101)),C34,0),IF(ISNUMBER(SEARCH(B35,J101)),C35,0))</f>
        <v>50000</v>
      </c>
      <c r="L101" s="140"/>
      <c r="N101" s="36"/>
      <c r="O101" s="87" t="s">
        <v>173</v>
      </c>
      <c r="P101" s="36" t="str">
        <f><![CDATA[CONCATENATE(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,IF(ISNUMBER(SEARCH(B35,A11)),IF(ISNUMBER(SEARCH(B35,A21)),B35&V1,""),""))]]></f>
        <v/>
      </c>
      <c r="Q101" s="36">
        <f>SUM(IF(ISNUMBER(SEARCH(B28,P101)),C28,0),IF(ISNUMBER(SEARCH(B29,P101)),C29,0),IF(ISNUMBER(SEARCH(B30,P101)),C30,0),IF(ISNUMBER(SEARCH(B31,P101)),C31,0),IF(ISNUMBER(SEARCH(B32,P101)),C32,0),IF(ISNUMBER(SEARCH(B33,P101)),C33,0),IF(ISNUMBER(SEARCH(B34,P101)),C34,0),IF(ISNUMBER(SEARCH(B35,P101)),C35,0))</f>
        <v>0</v>
      </c>
      <c r="R101" s="140"/>
      <c r="S101" s="76"/>
      <c r="T101" s="76"/>
      <c r="U101" s="71"/>
      <c r="V101" s="71"/>
    </row>
    <row customHeight="1" ht="26.25" r="102" spans="2:22" x14ac:dyDescent="0.35">
      <c r="B102" s="36"/>
      <c r="C102" s="36" t="s">
        <v>174</v>
      </c>
      <c r="D102" s="36" t="str">
        <f><![CDATA[CONCATENATE(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,IF(ISNUMBER(SEARCH(B35,A11)),IF(ISNUMBER(SEARCH(B35,A14)),B35&V1,""),""))]]></f>
        <v xml:space="preserve">D, </v>
      </c>
      <c r="E102" s="36">
        <f>SUM(IF(ISNUMBER(SEARCH(B28,D102)),C28,0),IF(ISNUMBER(SEARCH(B29,D102)),C29,0),IF(ISNUMBER(SEARCH(B30,D102)),C30,0),IF(ISNUMBER(SEARCH(B31,D102)),C31,0),IF(ISNUMBER(SEARCH(B32,D102)),C32,0),IF(ISNUMBER(SEARCH(B33,D102)),C33,0),IF(ISNUMBER(SEARCH(B34,D102)),C34,0),IF(ISNUMBER(SEARCH(B35,D102)),C35,0))</f>
        <v>35000</v>
      </c>
      <c r="F102" s="140"/>
      <c r="H102" s="36"/>
      <c r="I102" s="87" t="s">
        <v>175</v>
      </c>
      <c r="J102" s="36" t="str">
        <f><![CDATA[CONCATENATE(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,IF(ISNUMBER(SEARCH(B35,A11)),IF(ISNUMBER(SEARCH(B35,A18)),B35&V1,""),""))]]></f>
        <v xml:space="preserve">E, </v>
      </c>
      <c r="K102" s="36">
        <f>SUM(IF(ISNUMBER(SEARCH(B28,J102)),C28,0),IF(ISNUMBER(SEARCH(B29,J102)),C29,0),IF(ISNUMBER(SEARCH(B30,J102)),C30,0),IF(ISNUMBER(SEARCH(B31,J102)),C31,0),IF(ISNUMBER(SEARCH(B32,J102)),C32,0),IF(ISNUMBER(SEARCH(B33,J102)),C33,0),IF(ISNUMBER(SEARCH(B34,J102)),C34,0),IF(ISNUMBER(SEARCH(B35,J102)),C35,0))</f>
        <v>50000</v>
      </c>
      <c r="L102" s="140"/>
      <c r="N102" s="36"/>
      <c r="O102" s="87" t="s">
        <v>175</v>
      </c>
      <c r="P102" s="36" t="str">
        <f><![CDATA[CONCATENATE(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,IF(ISNUMBER(SEARCH(B35,A11)),IF(ISNUMBER(SEARCH(B35,A22)),B35&V1,""),""))]]></f>
        <v xml:space="preserve">D, </v>
      </c>
      <c r="Q102" s="36">
        <f>SUM(IF(ISNUMBER(SEARCH(B28,P102)),C28,0),IF(ISNUMBER(SEARCH(B29,P102)),C29,0),IF(ISNUMBER(SEARCH(B30,P102)),C30,0),IF(ISNUMBER(SEARCH(B31,P102)),C31,0),IF(ISNUMBER(SEARCH(B32,P102)),C32,0),IF(ISNUMBER(SEARCH(B33,P102)),C33,0),IF(ISNUMBER(SEARCH(B34,P102)),C34,0),IF(ISNUMBER(SEARCH(B35,P102)),C35,0))</f>
        <v>35000</v>
      </c>
      <c r="R102" s="140"/>
      <c r="S102" s="76"/>
      <c r="T102" s="76"/>
      <c r="U102" s="71"/>
      <c r="V102" s="71"/>
    </row>
    <row customHeight="1" ht="26.25" r="103" spans="2:22" x14ac:dyDescent="0.35">
      <c r="B103" s="36"/>
      <c r="C103" s="36" t="s">
        <v>176</v>
      </c>
      <c r="D103" s="36" t="str">
        <f><![CDATA[CONCATENATE(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,IF(ISNUMBER(SEARCH(B35,A11)),IF(ISNUMBER(SEARCH(B35,A15)),B35&V1,""),""))]]></f>
        <v/>
      </c>
      <c r="E103" s="36">
        <f>SUM(IF(ISNUMBER(SEARCH(B28,D103)),C28,0),IF(ISNUMBER(SEARCH(B29,D103)),C29,0),IF(ISNUMBER(SEARCH(B30,D103)),C30,0),IF(ISNUMBER(SEARCH(B31,D103)),C31,0),IF(ISNUMBER(SEARCH(B32,D103)),C32,0),IF(ISNUMBER(SEARCH(B33,D103)),C33,0),IF(ISNUMBER(SEARCH(B34,D103)),C34,0),IF(ISNUMBER(SEARCH(B35,D103)),C35,0))</f>
        <v>0</v>
      </c>
      <c r="F103" s="141"/>
      <c r="H103" s="36"/>
      <c r="I103" s="87" t="s">
        <v>177</v>
      </c>
      <c r="J103" s="36" t="str">
        <f><![CDATA[CONCATENATE(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,IF(ISNUMBER(SEARCH(B35,A11)),IF(ISNUMBER(SEARCH(B35,A19)),B35&V1,""),""))]]></f>
        <v/>
      </c>
      <c r="K103" s="36">
        <f>SUM(IF(ISNUMBER(SEARCH(B28,J103)),C28,0),IF(ISNUMBER(SEARCH(B29,J103)),C29,0),IF(ISNUMBER(SEARCH(B30,J103)),C30,0),IF(ISNUMBER(SEARCH(B31,J103)),C31,0),IF(ISNUMBER(SEARCH(B32,J103)),C32,0),IF(ISNUMBER(SEARCH(B33,J103)),C33,0),IF(ISNUMBER(SEARCH(B34,J103)),C34,0),IF(ISNUMBER(SEARCH(B35,J103)),C35,0))</f>
        <v>0</v>
      </c>
      <c r="L103" s="141"/>
      <c r="N103" s="36"/>
      <c r="O103" s="87" t="s">
        <v>177</v>
      </c>
      <c r="P103" s="36" t="str">
        <f><![CDATA[CONCATENATE(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,IF(ISNUMBER(SEARCH(B35,A11)),IF(ISNUMBER(SEARCH(B35,A23)),B35&V1,""),""))]]></f>
        <v xml:space="preserve">E, </v>
      </c>
      <c r="Q103" s="36">
        <f>SUM(IF(ISNUMBER(SEARCH(B28,P103)),C28,0),IF(ISNUMBER(SEARCH(B29,P103)),C29,0),IF(ISNUMBER(SEARCH(B30,P103)),C30,0),IF(ISNUMBER(SEARCH(B31,P103)),C31,0),IF(ISNUMBER(SEARCH(B32,P103)),C32,0),IF(ISNUMBER(SEARCH(B33,P103)),C33,0),IF(ISNUMBER(SEARCH(B34,P103)),C34,0),IF(ISNUMBER(SEARCH(B35,P103)),C35,0))</f>
        <v>50000</v>
      </c>
      <c r="R103" s="141"/>
      <c r="S103" s="76"/>
      <c r="T103" s="76"/>
      <c r="U103" s="71"/>
      <c r="V103" s="71"/>
    </row>
    <row customHeight="1" ht="26.25" r="104" spans="2:22" x14ac:dyDescent="0.35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R104" s="71"/>
      <c r="S104" s="76"/>
      <c r="T104" s="76"/>
      <c r="U104" s="71"/>
      <c r="V104" s="71"/>
    </row>
    <row customHeight="1" ht="26.25" r="105" spans="2:22" x14ac:dyDescent="0.4">
      <c r="B105" s="98" t="s">
        <v>178</v>
      </c>
      <c r="C105" s="46"/>
      <c r="D105" s="46"/>
      <c r="E105" s="46"/>
      <c r="F105" s="46"/>
      <c r="G105" s="46"/>
      <c r="H105" s="98" t="s">
        <v>179</v>
      </c>
      <c r="I105" s="46"/>
      <c r="J105" s="46"/>
      <c r="K105" s="46"/>
      <c r="L105" s="46"/>
      <c r="N105" s="98" t="s">
        <v>180</v>
      </c>
      <c r="O105" s="46"/>
      <c r="P105" s="46"/>
      <c r="Q105" s="46"/>
      <c r="R105" s="46"/>
      <c r="S105" s="76"/>
      <c r="T105" s="76"/>
      <c r="U105" s="71"/>
      <c r="V105" s="71"/>
    </row>
    <row customHeight="1" ht="26.25" r="106" spans="2:22" x14ac:dyDescent="0.35">
      <c r="B106" s="36" t="s">
        <v>102</v>
      </c>
      <c r="C106" s="36" t="s">
        <v>181</v>
      </c>
      <c r="D106" s="36" t="str">
        <f><![CDATA[CONCATENATE(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,IF(ISNUMBER(SEARCH(B35,A13)),IF(ISNUMBER(SEARCH(B35,A17)),B35&V1,""),""))]]></f>
        <v xml:space="preserve">C, E, F, </v>
      </c>
      <c r="E106" s="36">
        <f>SUM(IF(ISNUMBER(SEARCH(B28,D106)),C28,0),IF(ISNUMBER(SEARCH(B29,D106)),C29,0),IF(ISNUMBER(SEARCH(B30,D106)),C30,0),IF(ISNUMBER(SEARCH(B31,D106)),C31,0),IF(ISNUMBER(SEARCH(B32,D106)),C32,0),IF(ISNUMBER(SEARCH(B33,D106)),C33,0),IF(ISNUMBER(SEARCH(B34,D106)),C34,0),IF(ISNUMBER(SEARCH(B35,D106)),C35,0))</f>
        <v>76500</v>
      </c>
      <c r="F106" s="155">
        <f>MAX(E106:E114)</f>
        <v>76500</v>
      </c>
      <c r="G106" s="46"/>
      <c r="H106" s="36" t="s">
        <v>102</v>
      </c>
      <c r="I106" s="36" t="s">
        <v>182</v>
      </c>
      <c r="J106" s="36" t="str">
        <f><![CDATA[CONCATENATE(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,IF(ISNUMBER(SEARCH(B35,A13)),IF(ISNUMBER(SEARCH(B35,A21)),B35&V1,""),""))]]></f>
        <v xml:space="preserve">A, B, C, </v>
      </c>
      <c r="K106" s="36">
        <f>SUM(IF(ISNUMBER(SEARCH(B28,J106)),C28,0),IF(ISNUMBER(SEARCH(B29,J106)),C29,0),IF(ISNUMBER(SEARCH(B30,J106)),C30,0),IF(ISNUMBER(SEARCH(B31,J106)),C31,0),IF(ISNUMBER(SEARCH(B32,J106)),C32,0),IF(ISNUMBER(SEARCH(B33,J106)),C33,0),IF(ISNUMBER(SEARCH(B34,J106)),C34,0),IF(ISNUMBER(SEARCH(B35,J106)),C35,0))</f>
        <v>54000</v>
      </c>
      <c r="L106" s="155">
        <f>MAX(K106:K114)</f>
        <v>77000</v>
      </c>
      <c r="N106" s="36" t="s">
        <v>107</v>
      </c>
      <c r="O106" s="36" t="s">
        <v>183</v>
      </c>
      <c r="P106" s="36" t="str">
        <f><![CDATA[CONCATENATE(IF(ISNUMBER(SEARCH(B28,A17)),IF(ISNUMBER(SEARCH(B28,A21)),B28&V1,""),""),IF(ISNUMBER(SEARCH(B29,A21)),IF(ISNUMBER(SEARCH(B29,A17)),B29&V1,""),""),IF(ISNUMBER(SEARCH(B30,A17)),IF(ISNUMBER(SEARCH(B30,A21)),B30&V1,""),""),IF(ISNUMBER(SEARCH(B31,A21)),IF(ISNUMBER(SEARCH(B31,A17)),B31&V1,""),""),IF(ISNUMBER(SEARCH(B32,A17)),IF(ISNUMBER(SEARCH(B32,A21)),B32&V1,""),""),IF(ISNUMBER(SEARCH(B33,A21)),IF(ISNUMBER(SEARCH(B33,A17)),B33&V1,""),""),IF(ISNUMBER(SEARCH(B34,A17)),IF(ISNUMBER(SEARCH(B34,A17)),B34&V1,""),""),IF(ISNUMBER(SEARCH(B35,A21)),IF(ISNUMBER(SEARCH(B35,A17)),B35&V1,""),""))]]></f>
        <v xml:space="preserve">C, G, </v>
      </c>
      <c r="Q106" s="36">
        <f>SUM(IF(ISNUMBER(SEARCH(B28,P106)),C28,0),IF(ISNUMBER(SEARCH(B29,P106)),C29,0),IF(ISNUMBER(SEARCH(B30,P106)),C30,0),IF(ISNUMBER(SEARCH(B31,P106)),C31,0),IF(ISNUMBER(SEARCH(B32,P106)),C32,0),IF(ISNUMBER(SEARCH(B33,P106)),C33,0),IF(ISNUMBER(SEARCH(B34,P106)),C34,0),IF(ISNUMBER(SEARCH(B35,P106)),C35,0))</f>
        <v>35000</v>
      </c>
      <c r="R106" s="155">
        <f>MAX(Q106:Q114)</f>
        <v>60000</v>
      </c>
      <c r="S106" s="76"/>
      <c r="T106" s="76"/>
      <c r="U106" s="71"/>
      <c r="V106" s="71"/>
    </row>
    <row customHeight="1" ht="26.25" r="107" spans="2:22" x14ac:dyDescent="0.35">
      <c r="B107" s="36"/>
      <c r="C107" s="36" t="s">
        <v>184</v>
      </c>
      <c r="D107" s="36" t="str">
        <f><![CDATA[CONCATENATE(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,IF(ISNUMBER(SEARCH(B35,A13)),IF(ISNUMBER(SEARCH(B35,A18)),B35&V1,""),""))]]></f>
        <v xml:space="preserve">C, E, </v>
      </c>
      <c r="E107" s="36">
        <f>SUM(IF(ISNUMBER(SEARCH(B28,D107)),C28,0),IF(ISNUMBER(SEARCH(B29,D107)),C29,0),IF(ISNUMBER(SEARCH(B30,D107)),C30,0),IF(ISNUMBER(SEARCH(B31,D107)),C31,0),IF(ISNUMBER(SEARCH(B32,D107)),C32,0),IF(ISNUMBER(SEARCH(B33,D107)),C33,0),IF(ISNUMBER(SEARCH(B34,D107)),C34,0),IF(ISNUMBER(SEARCH(B35,D107)),C35,0))</f>
        <v>75000</v>
      </c>
      <c r="F107" s="140"/>
      <c r="G107" s="46"/>
      <c r="H107" s="36"/>
      <c r="I107" s="36" t="s">
        <v>185</v>
      </c>
      <c r="J107" s="36" t="str">
        <f><![CDATA[CONCATENATE(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,IF(ISNUMBER(SEARCH(B35,A13)),IF(ISNUMBER(SEARCH(B35,A22)),B35&V1,""),""))]]></f>
        <v xml:space="preserve">D, F, </v>
      </c>
      <c r="K107" s="36">
        <f>SUM(IF(ISNUMBER(SEARCH(B28,J107)),C28,0),IF(ISNUMBER(SEARCH(B29,J107)),C29,0),IF(ISNUMBER(SEARCH(B30,J107)),C30,0),IF(ISNUMBER(SEARCH(B31,J107)),C31,0),IF(ISNUMBER(SEARCH(B32,J107)),C32,0),IF(ISNUMBER(SEARCH(B33,J107)),C33,0),IF(ISNUMBER(SEARCH(B34,J107)),C34,0),IF(ISNUMBER(SEARCH(B35,J107)),C35,0))</f>
        <v>36500</v>
      </c>
      <c r="L107" s="140"/>
      <c r="N107" s="36"/>
      <c r="O107" s="36" t="s">
        <v>186</v>
      </c>
      <c r="P107" s="36" t="str">
        <f><![CDATA[CONCATENATE(IF(ISNUMBER(SEARCH(B28,A17)),IF(ISNUMBER(SEARCH(B28,A22)),B28&V1,""),""),IF(ISNUMBER(SEARCH(B29,A22)),IF(ISNUMBER(SEARCH(B29,A17)),B29&V1,""),""),IF(ISNUMBER(SEARCH(B30,A17)),IF(ISNUMBER(SEARCH(B30,A22)),B30&V1,""),""),IF(ISNUMBER(SEARCH(B31,A22)),IF(ISNUMBER(SEARCH(B31,A17)),B31&V1,""),""),IF(ISNUMBER(SEARCH(B32,A17)),IF(ISNUMBER(SEARCH(B32,A22)),B32&V1,""),""),IF(ISNUMBER(SEARCH(B33,A22)),IF(ISNUMBER(SEARCH(B33,A17)),B33&V1,""),""),IF(ISNUMBER(SEARCH(B34,A17)),IF(ISNUMBER(SEARCH(B34,A17)),B34&V1,""),""),IF(ISNUMBER(SEARCH(B35,A22)),IF(ISNUMBER(SEARCH(B35,A17)),B35&V1,""),""))]]></f>
        <v xml:space="preserve">F, G, </v>
      </c>
      <c r="Q107" s="36">
        <f>SUM(IF(ISNUMBER(SEARCH(B28,P107)),C28,0),IF(ISNUMBER(SEARCH(B29,P107)),C29,0),IF(ISNUMBER(SEARCH(B30,P107)),C30,0),IF(ISNUMBER(SEARCH(B31,P107)),C31,0),IF(ISNUMBER(SEARCH(B32,P107)),C32,0),IF(ISNUMBER(SEARCH(B33,P107)),C33,0),IF(ISNUMBER(SEARCH(B34,P107)),C34,0),IF(ISNUMBER(SEARCH(B35,P107)),C35,0))</f>
        <v>11500</v>
      </c>
      <c r="R107" s="140"/>
      <c r="S107" s="76"/>
      <c r="T107" s="76"/>
      <c r="U107" s="71"/>
      <c r="V107" s="71"/>
    </row>
    <row customHeight="1" ht="26.25" r="108" spans="2:22" x14ac:dyDescent="0.35">
      <c r="B108" s="36"/>
      <c r="C108" s="36" t="s">
        <v>187</v>
      </c>
      <c r="D108" s="36" t="str">
        <f><![CDATA[CONCATENATE(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,IF(ISNUMBER(SEARCH(B35,A13)),IF(ISNUMBER(SEARCH(B35,A19)),B35&V1,""),""))]]></f>
        <v xml:space="preserve">F, </v>
      </c>
      <c r="E108" s="36">
        <f>SUM(IF(ISNUMBER(SEARCH(B28,D108)),C28,0),IF(ISNUMBER(SEARCH(B29,D108)),C29,0),IF(ISNUMBER(SEARCH(B30,D108)),C30,0),IF(ISNUMBER(SEARCH(B31,D108)),C31,0),IF(ISNUMBER(SEARCH(B32,D108)),C32,0),IF(ISNUMBER(SEARCH(B33,D108)),C33,0),IF(ISNUMBER(SEARCH(B34,D108)),C34,0),IF(ISNUMBER(SEARCH(B35,D108)),C35,0))</f>
        <v>1500</v>
      </c>
      <c r="F108" s="140"/>
      <c r="G108" s="46"/>
      <c r="H108" s="36"/>
      <c r="I108" s="36" t="s">
        <v>188</v>
      </c>
      <c r="J108" s="36" t="str">
        <f><![CDATA[CONCATENATE(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,IF(ISNUMBER(SEARCH(B35,A13)),IF(ISNUMBER(SEARCH(B35,A23)),B35&V1,""),""))]]></f>
        <v xml:space="preserve">A, E, </v>
      </c>
      <c r="K108" s="36">
        <f>SUM(IF(ISNUMBER(SEARCH(B28,J108)),C28,0),IF(ISNUMBER(SEARCH(B29,J108)),C29,0),IF(ISNUMBER(SEARCH(B30,J108)),C30,0),IF(ISNUMBER(SEARCH(B31,J108)),C31,0),IF(ISNUMBER(SEARCH(B32,J108)),C32,0),IF(ISNUMBER(SEARCH(B33,J108)),C33,0),IF(ISNUMBER(SEARCH(B34,J108)),C34,0),IF(ISNUMBER(SEARCH(B35,J108)),C35,0))</f>
        <v>77000</v>
      </c>
      <c r="L108" s="140"/>
      <c r="N108" s="36"/>
      <c r="O108" s="36" t="s">
        <v>189</v>
      </c>
      <c r="P108" s="36" t="str">
        <f><![CDATA[CONCATENATE(IF(ISNUMBER(SEARCH(B28,A17)),IF(ISNUMBER(SEARCH(B28,A23)),B28&V1,""),""),IF(ISNUMBER(SEARCH(B29,A23)),IF(ISNUMBER(SEARCH(B29,A17)),B29&V1,""),""),IF(ISNUMBER(SEARCH(B30,A17)),IF(ISNUMBER(SEARCH(B30,A23)),B30&V1,""),""),IF(ISNUMBER(SEARCH(B31,A23)),IF(ISNUMBER(SEARCH(B31,A17)),B31&V1,""),""),IF(ISNUMBER(SEARCH(B32,A17)),IF(ISNUMBER(SEARCH(B32,A23)),B32&V1,""),""),IF(ISNUMBER(SEARCH(B33,A23)),IF(ISNUMBER(SEARCH(B33,A17)),B33&V1,""),""),IF(ISNUMBER(SEARCH(B34,A17)),IF(ISNUMBER(SEARCH(B34,A17)),B34&V1,""),""),IF(ISNUMBER(SEARCH(B35,A23)),IF(ISNUMBER(SEARCH(B35,A17)),B35&V1,""),""))]]></f>
        <v xml:space="preserve">E, G, </v>
      </c>
      <c r="Q108" s="36">
        <f>SUM(IF(ISNUMBER(SEARCH(B28,P108)),C28,0),IF(ISNUMBER(SEARCH(B29,P108)),C29,0),IF(ISNUMBER(SEARCH(B30,P108)),C30,0),IF(ISNUMBER(SEARCH(B31,P108)),C31,0),IF(ISNUMBER(SEARCH(B32,P108)),C32,0),IF(ISNUMBER(SEARCH(B33,P108)),C33,0),IF(ISNUMBER(SEARCH(B34,P108)),C34,0),IF(ISNUMBER(SEARCH(B35,P108)),C35,0))</f>
        <v>60000</v>
      </c>
      <c r="R108" s="140"/>
      <c r="S108" s="76"/>
      <c r="T108" s="76"/>
      <c r="U108" s="71"/>
      <c r="V108" s="71"/>
    </row>
    <row customHeight="1" ht="26.25" r="109" spans="2:22" x14ac:dyDescent="0.35">
      <c r="B109" s="36"/>
      <c r="C109" s="36" t="s">
        <v>190</v>
      </c>
      <c r="D109" s="36" t="str">
        <f><![CDATA[CONCATENATE(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,IF(ISNUMBER(SEARCH(B35,A14)),IF(ISNUMBER(SEARCH(B35,A17)),B35&V1,""),""))]]></f>
        <v xml:space="preserve">C, </v>
      </c>
      <c r="E109" s="36">
        <f>SUM(IF(ISNUMBER(SEARCH(B28,D109)),C28,0),IF(ISNUMBER(SEARCH(B29,D109)),C29,0),IF(ISNUMBER(SEARCH(B30,D109)),C30,0),IF(ISNUMBER(SEARCH(B31,D109)),C31,0),IF(ISNUMBER(SEARCH(B32,D109)),C32,0),IF(ISNUMBER(SEARCH(B33,D109)),C33,0),IF(ISNUMBER(SEARCH(B34,D109)),C34,0),IF(ISNUMBER(SEARCH(B35,D109)),C35,0))</f>
        <v>25000</v>
      </c>
      <c r="F109" s="140"/>
      <c r="G109" s="46"/>
      <c r="H109" s="36"/>
      <c r="I109" s="36" t="s">
        <v>191</v>
      </c>
      <c r="J109" s="36" t="str">
        <f><![CDATA[CONCATENATE(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,IF(ISNUMBER(SEARCH(B35,A14)),IF(ISNUMBER(SEARCH(B35,A21)),B35&V1,""),""))]]></f>
        <v xml:space="preserve">C, </v>
      </c>
      <c r="K109" s="36">
        <f>SUM(IF(ISNUMBER(SEARCH(B28,J109)),C28,0),IF(ISNUMBER(SEARCH(B29,J109)),C29,0),IF(ISNUMBER(SEARCH(B30,J109)),C30,0),IF(ISNUMBER(SEARCH(B31,J109)),C31,0),IF(ISNUMBER(SEARCH(B32,J109)),C32,0),IF(ISNUMBER(SEARCH(B33,J109)),C33,0),IF(ISNUMBER(SEARCH(B34,J109)),C34,0),IF(ISNUMBER(SEARCH(B35,J109)),C35,0))</f>
        <v>25000</v>
      </c>
      <c r="L109" s="140"/>
      <c r="N109" s="36"/>
      <c r="O109" s="36" t="s">
        <v>192</v>
      </c>
      <c r="P109" s="36" t="str">
        <f><![CDATA[CONCATENATE(IF(ISNUMBER(SEARCH(B28,A18)),IF(ISNUMBER(SEARCH(B28,A21)),B28&V1,""),""),IF(ISNUMBER(SEARCH(B29,A21)),IF(ISNUMBER(SEARCH(B29,A18)),B29&V1,""),""),IF(ISNUMBER(SEARCH(B30,A18)),IF(ISNUMBER(SEARCH(B30,A21)),B30&V1,""),""),IF(ISNUMBER(SEARCH(B31,A21)),IF(ISNUMBER(SEARCH(B31,A18)),B31&V1,""),""),IF(ISNUMBER(SEARCH(B32,A18)),IF(ISNUMBER(SEARCH(B32,A21)),B32&V1,""),""),IF(ISNUMBER(SEARCH(B33,A21)),IF(ISNUMBER(SEARCH(B33,A18)),B33&V1,""),""),IF(ISNUMBER(SEARCH(B34,A18)),IF(ISNUMBER(SEARCH(B34,A18)),B34&V1,""),""),IF(ISNUMBER(SEARCH(B35,A21)),IF(ISNUMBER(SEARCH(B35,A18)),B35&V1,""),""))]]></f>
        <v xml:space="preserve">C, </v>
      </c>
      <c r="Q109" s="36">
        <f>SUM(IF(ISNUMBER(SEARCH(B28,P109)),C28,0),IF(ISNUMBER(SEARCH(B29,P109)),C29,0),IF(ISNUMBER(SEARCH(B30,P109)),C30,0),IF(ISNUMBER(SEARCH(B31,P109)),C31,0),IF(ISNUMBER(SEARCH(B32,P109)),C32,0),IF(ISNUMBER(SEARCH(B33,P109)),C33,0),IF(ISNUMBER(SEARCH(B34,P109)),C34,0),IF(ISNUMBER(SEARCH(B35,P109)),C35,0))</f>
        <v>25000</v>
      </c>
      <c r="R109" s="140"/>
      <c r="S109" s="76"/>
      <c r="T109" s="76"/>
      <c r="U109" s="71"/>
      <c r="V109" s="71"/>
    </row>
    <row customHeight="1" ht="26.25" r="110" spans="2:22" x14ac:dyDescent="0.35">
      <c r="B110" s="36"/>
      <c r="C110" s="36" t="s">
        <v>193</v>
      </c>
      <c r="D110" s="36" t="str">
        <f><![CDATA[CONCATENATE(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,IF(ISNUMBER(SEARCH(B35,A14)),IF(ISNUMBER(SEARCH(B35,A18)),B35&V1,""),""))]]></f>
        <v xml:space="preserve">C, </v>
      </c>
      <c r="E110" s="36">
        <f>SUM(IF(ISNUMBER(SEARCH(B28,D110)),C28,0),IF(ISNUMBER(SEARCH(B29,D110)),C29,0),IF(ISNUMBER(SEARCH(B30,D110)),C30,0),IF(ISNUMBER(SEARCH(B31,D110)),C31,0),IF(ISNUMBER(SEARCH(B32,D110)),C32,0),IF(ISNUMBER(SEARCH(B33,D110)),C33,0),IF(ISNUMBER(SEARCH(B34,D110)),C34,0),IF(ISNUMBER(SEARCH(B35,D110)),C35,0))</f>
        <v>25000</v>
      </c>
      <c r="F110" s="140"/>
      <c r="G110" s="46"/>
      <c r="H110" s="36"/>
      <c r="I110" s="36" t="s">
        <v>194</v>
      </c>
      <c r="J110" s="36" t="str">
        <f><![CDATA[CONCATENATE(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,IF(ISNUMBER(SEARCH(B35,A14)),IF(ISNUMBER(SEARCH(B35,A22)),B35&V1,""),""))]]></f>
        <v xml:space="preserve">D, </v>
      </c>
      <c r="K110" s="36">
        <f>SUM(IF(ISNUMBER(SEARCH(B28,J110)),C28,0),IF(ISNUMBER(SEARCH(B29,J110)),C29,0),IF(ISNUMBER(SEARCH(B30,J110)),C30,0),IF(ISNUMBER(SEARCH(B31,J110)),C31,0),IF(ISNUMBER(SEARCH(B32,J110)),C32,0),IF(ISNUMBER(SEARCH(B33,J110)),C33,0),IF(ISNUMBER(SEARCH(B34,J110)),C34,0),IF(ISNUMBER(SEARCH(B35,J110)),C35,0))</f>
        <v>35000</v>
      </c>
      <c r="L110" s="140"/>
      <c r="N110" s="36"/>
      <c r="O110" s="36" t="s">
        <v>195</v>
      </c>
      <c r="P110" s="36" t="str">
        <f><![CDATA[CONCATENATE(IF(ISNUMBER(SEARCH(B28,A18)),IF(ISNUMBER(SEARCH(B28,A22)),B28&V1,""),""),IF(ISNUMBER(SEARCH(B29,A22)),IF(ISNUMBER(SEARCH(B29,A18)),B29&V1,""),""),IF(ISNUMBER(SEARCH(B30,A18)),IF(ISNUMBER(SEARCH(B30,A22)),B30&V1,""),""),IF(ISNUMBER(SEARCH(B31,A22)),IF(ISNUMBER(SEARCH(B31,A18)),B31&V1,""),""),IF(ISNUMBER(SEARCH(B32,A18)),IF(ISNUMBER(SEARCH(B32,A22)),B32&V1,""),""),IF(ISNUMBER(SEARCH(B33,A22)),IF(ISNUMBER(SEARCH(B33,A18)),B33&V1,""),""),IF(ISNUMBER(SEARCH(B34,A18)),IF(ISNUMBER(SEARCH(B34,A18)),B34&V1,""),""),IF(ISNUMBER(SEARCH(B35,A22)),IF(ISNUMBER(SEARCH(B35,A18)),B35&V1,""),""))]]></f>
        <v/>
      </c>
      <c r="Q110" s="36">
        <f>SUM(IF(ISNUMBER(SEARCH(B28,P110)),C28,0),IF(ISNUMBER(SEARCH(B29,P110)),C29,0),IF(ISNUMBER(SEARCH(B30,P110)),C30,0),IF(ISNUMBER(SEARCH(B31,P110)),C31,0),IF(ISNUMBER(SEARCH(B32,P110)),C32,0),IF(ISNUMBER(SEARCH(B33,P110)),C33,0),IF(ISNUMBER(SEARCH(B34,P110)),C34,0),IF(ISNUMBER(SEARCH(B35,P110)),C35,0))</f>
        <v>0</v>
      </c>
      <c r="R110" s="140"/>
      <c r="S110" s="76"/>
      <c r="T110" s="76"/>
      <c r="U110" s="71"/>
      <c r="V110" s="71"/>
    </row>
    <row customHeight="1" ht="26.25" r="111" spans="2:22" x14ac:dyDescent="0.35">
      <c r="B111" s="36"/>
      <c r="C111" s="36" t="s">
        <v>196</v>
      </c>
      <c r="D111" s="36" t="str">
        <f><![CDATA[CONCATENATE(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,IF(ISNUMBER(SEARCH(B35,A14)),IF(ISNUMBER(SEARCH(B35,A19)),B35&V1,""),""))]]></f>
        <v/>
      </c>
      <c r="E111" s="36">
        <f>SUM(IF(ISNUMBER(SEARCH(B28,D111)),C28,0),IF(ISNUMBER(SEARCH(B29,D111)),C29,0),IF(ISNUMBER(SEARCH(B30,D111)),C30,0),IF(ISNUMBER(SEARCH(B31,D111)),C31,0),IF(ISNUMBER(SEARCH(B32,D111)),C32,0),IF(ISNUMBER(SEARCH(B33,D111)),C33,0),IF(ISNUMBER(SEARCH(B34,D111)),C34,0),IF(ISNUMBER(SEARCH(B35,D111)),C35,0))</f>
        <v>0</v>
      </c>
      <c r="F111" s="140"/>
      <c r="G111" s="46"/>
      <c r="H111" s="36"/>
      <c r="I111" s="36" t="s">
        <v>197</v>
      </c>
      <c r="J111" s="36" t="str">
        <f><![CDATA[CONCATENATE(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,IF(ISNUMBER(SEARCH(B35,A14)),IF(ISNUMBER(SEARCH(B35,A23)),B35&V1,""),""))]]></f>
        <v/>
      </c>
      <c r="K111" s="36">
        <f>SUM(IF(ISNUMBER(SEARCH(B28,J111)),C28,0),IF(ISNUMBER(SEARCH(B29,J111)),C29,0),IF(ISNUMBER(SEARCH(B30,J111)),C30,0),IF(ISNUMBER(SEARCH(B31,J111)),C31,0),IF(ISNUMBER(SEARCH(B32,J111)),C32,0),IF(ISNUMBER(SEARCH(B33,J111)),C33,0),IF(ISNUMBER(SEARCH(B34,J111)),C34,0),IF(ISNUMBER(SEARCH(B35,J111)),C35,0))</f>
        <v>0</v>
      </c>
      <c r="L111" s="140"/>
      <c r="N111" s="36"/>
      <c r="O111" s="36" t="s">
        <v>198</v>
      </c>
      <c r="P111" s="36" t="str">
        <f><![CDATA[CONCATENATE(IF(ISNUMBER(SEARCH(B28,A18)),IF(ISNUMBER(SEARCH(B28,A23)),B28&V1,""),""),IF(ISNUMBER(SEARCH(B29,A23)),IF(ISNUMBER(SEARCH(B29,A18)),B29&V1,""),""),IF(ISNUMBER(SEARCH(B30,A18)),IF(ISNUMBER(SEARCH(B30,A23)),B30&V1,""),""),IF(ISNUMBER(SEARCH(B31,A23)),IF(ISNUMBER(SEARCH(B31,A18)),B31&V1,""),""),IF(ISNUMBER(SEARCH(B32,A18)),IF(ISNUMBER(SEARCH(B32,A23)),B32&V1,""),""),IF(ISNUMBER(SEARCH(B33,A23)),IF(ISNUMBER(SEARCH(B33,A18)),B33&V1,""),""),IF(ISNUMBER(SEARCH(B34,A18)),IF(ISNUMBER(SEARCH(B34,A18)),B34&V1,""),""),IF(ISNUMBER(SEARCH(B35,A23)),IF(ISNUMBER(SEARCH(B35,A18)),B35&V1,""),""))]]></f>
        <v xml:space="preserve">E, </v>
      </c>
      <c r="Q111" s="36">
        <f>SUM(IF(ISNUMBER(SEARCH(B28,P111)),C28,0),IF(ISNUMBER(SEARCH(B29,P111)),C29,0),IF(ISNUMBER(SEARCH(B30,P111)),C30,0),IF(ISNUMBER(SEARCH(B31,P111)),C31,0),IF(ISNUMBER(SEARCH(B32,P111)),C32,0),IF(ISNUMBER(SEARCH(B33,P111)),C33,0),IF(ISNUMBER(SEARCH(B34,P111)),C34,0),IF(ISNUMBER(SEARCH(B35,P111)),C35,0))</f>
        <v>50000</v>
      </c>
      <c r="R111" s="140"/>
      <c r="S111" s="76"/>
      <c r="T111" s="76"/>
      <c r="U111" s="71"/>
      <c r="V111" s="71"/>
    </row>
    <row customHeight="1" ht="26.25" r="112" spans="2:22" x14ac:dyDescent="0.35">
      <c r="B112" s="36"/>
      <c r="C112" s="36" t="s">
        <v>199</v>
      </c>
      <c r="D112" s="36" t="str">
        <f><![CDATA[CONCATENATE(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,IF(ISNUMBER(SEARCH(B35,A15)),IF(ISNUMBER(SEARCH(B35,A17)),B35&V1,""),""))]]></f>
        <v/>
      </c>
      <c r="E112" s="36">
        <f>SUM(IF(ISNUMBER(SEARCH(B28,D112)),C28,0),IF(ISNUMBER(SEARCH(B29,D112)),C29,0),IF(ISNUMBER(SEARCH(B30,D112)),C30,0),IF(ISNUMBER(SEARCH(B31,D112)),C31,0),IF(ISNUMBER(SEARCH(B32,D112)),C32,0),IF(ISNUMBER(SEARCH(B33,D112)),C33,0),IF(ISNUMBER(SEARCH(B34,D112)),C34,0),IF(ISNUMBER(SEARCH(B35,D112)),C35,0))</f>
        <v>0</v>
      </c>
      <c r="F112" s="140"/>
      <c r="G112" s="46"/>
      <c r="H112" s="36"/>
      <c r="I112" s="36" t="s">
        <v>200</v>
      </c>
      <c r="J112" s="36" t="str">
        <f><![CDATA[CONCATENATE(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,IF(ISNUMBER(SEARCH(B35,A15)),IF(ISNUMBER(SEARCH(B35,A21)),B35&V1,""),""))]]></f>
        <v xml:space="preserve">A, B, </v>
      </c>
      <c r="K112" s="36">
        <f>SUM(IF(ISNUMBER(SEARCH(B28,J112)),C28,0),IF(ISNUMBER(SEARCH(B29,J112)),C29,0),IF(ISNUMBER(SEARCH(B30,J112)),C30,0),IF(ISNUMBER(SEARCH(B31,J112)),C31,0),IF(ISNUMBER(SEARCH(B32,J112)),C32,0),IF(ISNUMBER(SEARCH(B33,J112)),C33,0),IF(ISNUMBER(SEARCH(B34,J112)),C34,0),IF(ISNUMBER(SEARCH(B35,J112)),C35,0))</f>
        <v>29000</v>
      </c>
      <c r="L112" s="140"/>
      <c r="N112" s="36"/>
      <c r="O112" s="36" t="s">
        <v>201</v>
      </c>
      <c r="P112" s="36" t="str">
        <f><![CDATA[CONCATENATE(IF(ISNUMBER(SEARCH(B28,A19)),IF(ISNUMBER(SEARCH(B28,A21)),B28&V1,""),""),IF(ISNUMBER(SEARCH(B29,A21)),IF(ISNUMBER(SEARCH(B29,A19)),B29&V1,""),""),IF(ISNUMBER(SEARCH(B30,A19)),IF(ISNUMBER(SEARCH(B30,A21)),B30&V1,""),""),IF(ISNUMBER(SEARCH(B31,A21)),IF(ISNUMBER(SEARCH(B31,A19)),B31&V1,""),""),IF(ISNUMBER(SEARCH(B32,A19)),IF(ISNUMBER(SEARCH(B32,A21)),B32&V1,""),""),IF(ISNUMBER(SEARCH(B33,A21)),IF(ISNUMBER(SEARCH(B33,A19)),B33&V1,""),""),IF(ISNUMBER(SEARCH(B34,A19)),IF(ISNUMBER(SEARCH(B34,A19)),B34&V1,""),""),IF(ISNUMBER(SEARCH(B35,A21)),IF(ISNUMBER(SEARCH(B35,A19)),B35&V1,""),""))]]></f>
        <v/>
      </c>
      <c r="Q112" s="36">
        <f>SUM(IF(ISNUMBER(SEARCH(B28,P112)),C28,0),IF(ISNUMBER(SEARCH(B29,P112)),C29,0),IF(ISNUMBER(SEARCH(B30,P112)),C30,0),IF(ISNUMBER(SEARCH(B31,P112)),C31,0),IF(ISNUMBER(SEARCH(B32,P112)),C32,0),IF(ISNUMBER(SEARCH(B33,P112)),C33,0),IF(ISNUMBER(SEARCH(B34,P112)),C34,0),IF(ISNUMBER(SEARCH(B35,P112)),C35,0))</f>
        <v>0</v>
      </c>
      <c r="R112" s="140"/>
      <c r="S112" s="76"/>
      <c r="T112" s="76"/>
      <c r="U112" s="71"/>
      <c r="V112" s="71"/>
    </row>
    <row customHeight="1" ht="26.25" r="113" spans="2:22" x14ac:dyDescent="0.35">
      <c r="B113" s="36"/>
      <c r="C113" s="36" t="s">
        <v>202</v>
      </c>
      <c r="D113" s="36" t="str">
        <f><![CDATA[CONCATENATE(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,IF(ISNUMBER(SEARCH(B35,A15)),IF(ISNUMBER(SEARCH(B35,A18)),B35&V1,""),""))]]></f>
        <v/>
      </c>
      <c r="E113" s="36">
        <f>SUM(IF(ISNUMBER(SEARCH(B28,D113)),C28,0),IF(ISNUMBER(SEARCH(B29,D113)),C29,0),IF(ISNUMBER(SEARCH(B30,D113)),C30,0),IF(ISNUMBER(SEARCH(B31,D113)),C31,0),IF(ISNUMBER(SEARCH(B32,D113)),C32,0),IF(ISNUMBER(SEARCH(B33,D113)),C33,0),IF(ISNUMBER(SEARCH(B34,D113)),C34,0),IF(ISNUMBER(SEARCH(B35,D113)),C35,0))</f>
        <v>0</v>
      </c>
      <c r="F113" s="140"/>
      <c r="G113" s="46"/>
      <c r="H113" s="36"/>
      <c r="I113" s="36" t="s">
        <v>203</v>
      </c>
      <c r="J113" s="36" t="str">
        <f><![CDATA[CONCATENATE(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,IF(ISNUMBER(SEARCH(B35,A15)),IF(ISNUMBER(SEARCH(B35,A22)),B35&V1,""),""))]]></f>
        <v/>
      </c>
      <c r="K113" s="36">
        <f>SUM(IF(ISNUMBER(SEARCH(B28,J113)),C28,0),IF(ISNUMBER(SEARCH(B29,J113)),C29,0),IF(ISNUMBER(SEARCH(B30,J113)),C30,0),IF(ISNUMBER(SEARCH(B31,J113)),C31,0),IF(ISNUMBER(SEARCH(B32,J113)),C32,0),IF(ISNUMBER(SEARCH(B33,J113)),C33,0),IF(ISNUMBER(SEARCH(B34,J113)),C34,0),IF(ISNUMBER(SEARCH(B35,J113)),C35,0))</f>
        <v>0</v>
      </c>
      <c r="L113" s="140"/>
      <c r="N113" s="36"/>
      <c r="O113" s="36" t="s">
        <v>204</v>
      </c>
      <c r="P113" s="36" t="str">
        <f><![CDATA[CONCATENATE(IF(ISNUMBER(SEARCH(B28,A19)),IF(ISNUMBER(SEARCH(B28,A22)),B28&V1,""),""),IF(ISNUMBER(SEARCH(B29,A22)),IF(ISNUMBER(SEARCH(B29,A19)),B29&V1,""),""),IF(ISNUMBER(SEARCH(B30,A19)),IF(ISNUMBER(SEARCH(B30,A22)),B30&V1,""),""),IF(ISNUMBER(SEARCH(B31,A22)),IF(ISNUMBER(SEARCH(B31,A19)),B31&V1,""),""),IF(ISNUMBER(SEARCH(B32,A19)),IF(ISNUMBER(SEARCH(B32,A22)),B32&V1,""),""),IF(ISNUMBER(SEARCH(B33,A22)),IF(ISNUMBER(SEARCH(B33,A19)),B33&V1,""),""),IF(ISNUMBER(SEARCH(B34,A19)),IF(ISNUMBER(SEARCH(B34,A19)),B34&V1,""),""),IF(ISNUMBER(SEARCH(B35,A22)),IF(ISNUMBER(SEARCH(B35,A19)),B35&V1,""),""))]]></f>
        <v xml:space="preserve">F, </v>
      </c>
      <c r="Q113" s="36">
        <f>SUM(IF(ISNUMBER(SEARCH(B28,P113)),C28,0),IF(ISNUMBER(SEARCH(B29,P113)),C29,0),IF(ISNUMBER(SEARCH(B30,P113)),C30,0),IF(ISNUMBER(SEARCH(B31,P113)),C31,0),IF(ISNUMBER(SEARCH(B32,P113)),C32,0),IF(ISNUMBER(SEARCH(B33,P113)),C33,0),IF(ISNUMBER(SEARCH(B34,P113)),C34,0),IF(ISNUMBER(SEARCH(B35,P113)),C35,0))</f>
        <v>1500</v>
      </c>
      <c r="R113" s="140"/>
      <c r="S113" s="76"/>
      <c r="T113" s="76"/>
      <c r="U113" s="71"/>
      <c r="V113" s="71"/>
    </row>
    <row customHeight="1" ht="26.25" r="114" spans="2:22" x14ac:dyDescent="0.35">
      <c r="B114" s="36"/>
      <c r="C114" s="36" t="s">
        <v>205</v>
      </c>
      <c r="D114" s="36" t="str">
        <f><![CDATA[CONCATENATE(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,IF(ISNUMBER(SEARCH(B35,A15)),IF(ISNUMBER(SEARCH(B35,A19)),B35&V1,""),""))]]></f>
        <v/>
      </c>
      <c r="E114" s="36">
        <f>SUM(IF(ISNUMBER(SEARCH(B28,D114)),C28,0),IF(ISNUMBER(SEARCH(B29,D114)),C29,0),IF(ISNUMBER(SEARCH(B30,D114)),C30,0),IF(ISNUMBER(SEARCH(B31,D114)),C31,0),IF(ISNUMBER(SEARCH(B32,D114)),C32,0),IF(ISNUMBER(SEARCH(B33,D114)),C33,0),IF(ISNUMBER(SEARCH(B34,D114)),C34,0),IF(ISNUMBER(SEARCH(B35,D114)),C35,0))</f>
        <v>0</v>
      </c>
      <c r="F114" s="141"/>
      <c r="G114" s="46"/>
      <c r="H114" s="36"/>
      <c r="I114" s="36" t="s">
        <v>206</v>
      </c>
      <c r="J114" s="36" t="str">
        <f><![CDATA[CONCATENATE(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,IF(ISNUMBER(SEARCH(B35,A15)),IF(ISNUMBER(SEARCH(B35,A23)),B35&V1,""),""))]]></f>
        <v xml:space="preserve">A, </v>
      </c>
      <c r="K114" s="36">
        <f>SUM(IF(ISNUMBER(SEARCH(B28,J114)),C28,0),IF(ISNUMBER(SEARCH(B29,J114)),C29,0),IF(ISNUMBER(SEARCH(B30,J114)),C30,0),IF(ISNUMBER(SEARCH(B31,J114)),C31,0),IF(ISNUMBER(SEARCH(B32,J114)),C32,0),IF(ISNUMBER(SEARCH(B33,J114)),C33,0),IF(ISNUMBER(SEARCH(B34,J114)),C34,0),IF(ISNUMBER(SEARCH(B35,J114)),C35,0))</f>
        <v>27000</v>
      </c>
      <c r="L114" s="141"/>
      <c r="N114" s="36"/>
      <c r="O114" s="36" t="s">
        <v>207</v>
      </c>
      <c r="P114" s="36" t="str">
        <f><![CDATA[CONCATENATE(IF(ISNUMBER(SEARCH(B28,A19)),IF(ISNUMBER(SEARCH(B28,A23)),B28&V1,""),""),IF(ISNUMBER(SEARCH(B29,A23)),IF(ISNUMBER(SEARCH(B29,A19)),B29&V1,""),""),IF(ISNUMBER(SEARCH(B30,A19)),IF(ISNUMBER(SEARCH(B30,A23)),B30&V1,""),""),IF(ISNUMBER(SEARCH(B31,A23)),IF(ISNUMBER(SEARCH(B31,A19)),B31&V1,""),""),IF(ISNUMBER(SEARCH(B32,A19)),IF(ISNUMBER(SEARCH(B32,A23)),B32&V1,""),""),IF(ISNUMBER(SEARCH(B33,A23)),IF(ISNUMBER(SEARCH(B33,A19)),B33&V1,""),""),IF(ISNUMBER(SEARCH(B34,A19)),IF(ISNUMBER(SEARCH(B34,A19)),B34&V1,""),""),IF(ISNUMBER(SEARCH(B35,A23)),IF(ISNUMBER(SEARCH(B35,A19)),B35&V1,""),""))]]></f>
        <v/>
      </c>
      <c r="Q114" s="36">
        <f>SUM(IF(ISNUMBER(SEARCH(B28,P114)),C28,0),IF(ISNUMBER(SEARCH(B29,P114)),C29,0),IF(ISNUMBER(SEARCH(B30,P114)),C30,0),IF(ISNUMBER(SEARCH(B31,P114)),C31,0),IF(ISNUMBER(SEARCH(B32,P114)),C32,0),IF(ISNUMBER(SEARCH(B33,P114)),C33,0),IF(ISNUMBER(SEARCH(B34,P114)),C34,0),IF(ISNUMBER(SEARCH(B35,P114)),C35,0))</f>
        <v>0</v>
      </c>
      <c r="R114" s="141"/>
      <c r="S114" s="76"/>
      <c r="T114" s="76"/>
      <c r="U114" s="71"/>
      <c r="V114" s="71"/>
    </row>
    <row customHeight="1" ht="26.25" r="115" spans="2:22" x14ac:dyDescent="0.4">
      <c r="B115" s="98"/>
      <c r="C115" s="46"/>
      <c r="D115" s="46"/>
      <c r="E115" s="46"/>
      <c r="F115" s="46"/>
      <c r="G115" s="46"/>
      <c r="H115" s="98"/>
      <c r="I115" s="46"/>
      <c r="J115" s="46"/>
      <c r="K115" s="46"/>
      <c r="L115" s="46"/>
      <c r="S115" s="76"/>
      <c r="T115" s="76"/>
      <c r="U115" s="71"/>
      <c r="V115" s="71"/>
    </row>
    <row customHeight="1" ht="26.25" r="116" spans="2:22" x14ac:dyDescent="0.4">
      <c r="B116" s="98"/>
      <c r="C116" s="46"/>
      <c r="D116" s="46"/>
      <c r="E116" s="46"/>
      <c r="F116" s="46"/>
      <c r="G116" s="46"/>
      <c r="H116" s="98"/>
      <c r="I116" s="46"/>
      <c r="J116" s="46"/>
      <c r="K116" s="46"/>
      <c r="L116" s="46"/>
      <c r="S116" s="76"/>
      <c r="T116" s="76"/>
      <c r="U116" s="71"/>
      <c r="V116" s="71"/>
    </row>
    <row customHeight="1" ht="26.25" r="117" spans="2:22" x14ac:dyDescent="0.4">
      <c r="B117" s="98"/>
      <c r="C117" s="46"/>
      <c r="D117" s="46"/>
      <c r="E117" s="46"/>
      <c r="F117" s="46"/>
      <c r="G117" s="46"/>
      <c r="H117" s="98"/>
      <c r="I117" s="46"/>
      <c r="J117" s="46"/>
      <c r="K117" s="46"/>
      <c r="L117" s="46"/>
      <c r="S117" s="76"/>
      <c r="T117" s="76"/>
      <c r="U117" s="71"/>
      <c r="V117" s="71"/>
    </row>
    <row customHeight="1" ht="26.25" r="118" spans="2:22" x14ac:dyDescent="0.4">
      <c r="B118" s="98"/>
      <c r="C118" s="46"/>
      <c r="D118" s="46"/>
      <c r="E118" s="46"/>
      <c r="F118" s="46"/>
      <c r="G118" s="46"/>
      <c r="H118" s="98"/>
      <c r="I118" s="46"/>
      <c r="J118" s="46"/>
      <c r="K118" s="46"/>
      <c r="L118" s="46"/>
      <c r="S118" s="76"/>
      <c r="T118" s="76"/>
      <c r="U118" s="71"/>
      <c r="V118" s="71"/>
    </row>
    <row customHeight="1" ht="26.25" r="119" spans="2:22" x14ac:dyDescent="0.4">
      <c r="B119" s="98"/>
      <c r="C119" s="46"/>
      <c r="D119" s="46"/>
      <c r="E119" s="46"/>
      <c r="F119" s="46"/>
      <c r="G119" s="46"/>
      <c r="H119" s="98"/>
      <c r="I119" s="46"/>
      <c r="J119" s="46"/>
      <c r="K119" s="46"/>
      <c r="L119" s="46"/>
      <c r="S119" s="76"/>
      <c r="T119" s="76"/>
      <c r="U119" s="71"/>
      <c r="V119" s="71"/>
    </row>
    <row customHeight="1" ht="26.25" r="120" spans="2:22" x14ac:dyDescent="0.4">
      <c r="B120" s="98"/>
      <c r="C120" s="46"/>
      <c r="D120" s="46"/>
      <c r="E120" s="46"/>
      <c r="F120" s="46"/>
      <c r="G120" s="46"/>
      <c r="H120" s="98"/>
      <c r="I120" s="46"/>
      <c r="J120" s="46"/>
      <c r="K120" s="46"/>
      <c r="L120" s="46"/>
      <c r="S120" s="76"/>
      <c r="T120" s="76"/>
      <c r="U120" s="71"/>
      <c r="V120" s="71"/>
    </row>
    <row customHeight="1" ht="26.25" r="121" spans="2:22" x14ac:dyDescent="0.4">
      <c r="B121" s="98"/>
      <c r="C121" s="46"/>
      <c r="D121" s="46"/>
      <c r="E121" s="46"/>
      <c r="F121" s="46"/>
      <c r="G121" s="46"/>
      <c r="H121" s="98"/>
      <c r="I121" s="46"/>
      <c r="J121" s="46"/>
      <c r="K121" s="46"/>
      <c r="L121" s="46"/>
      <c r="S121" s="76"/>
      <c r="T121" s="76"/>
      <c r="U121" s="71"/>
      <c r="V121" s="71"/>
    </row>
    <row customHeight="1" ht="26.25" r="122" spans="2:22" x14ac:dyDescent="0.4">
      <c r="B122" s="98"/>
      <c r="C122" s="46"/>
      <c r="D122" s="46"/>
      <c r="E122" s="46"/>
      <c r="F122" s="46"/>
      <c r="G122" s="46"/>
      <c r="H122" s="98"/>
      <c r="I122" s="46"/>
      <c r="J122" s="46"/>
      <c r="K122" s="46"/>
      <c r="L122" s="46"/>
      <c r="S122" s="76"/>
      <c r="T122" s="76"/>
      <c r="U122" s="71"/>
      <c r="V122" s="71"/>
    </row>
    <row customHeight="1" ht="26.25" r="123" spans="2:22" x14ac:dyDescent="0.35">
      <c r="B123" s="23"/>
      <c r="C123" s="23"/>
      <c r="D123" s="23"/>
      <c r="E123" s="23"/>
      <c r="F123" s="100"/>
      <c r="G123" s="46"/>
      <c r="H123" s="23"/>
      <c r="I123" s="23"/>
      <c r="J123" s="23"/>
      <c r="K123" s="23"/>
      <c r="L123" s="100"/>
      <c r="S123" s="76"/>
      <c r="T123" s="76"/>
      <c r="U123" s="71"/>
      <c r="V123" s="71"/>
    </row>
    <row customHeight="1" ht="26.25" r="124" spans="2:22" x14ac:dyDescent="0.35">
      <c r="B124" s="23"/>
      <c r="C124" s="23"/>
      <c r="D124" s="23"/>
      <c r="E124" s="23"/>
      <c r="F124" s="100"/>
      <c r="G124" s="46"/>
      <c r="H124" s="23"/>
      <c r="I124" s="23"/>
      <c r="J124" s="23"/>
      <c r="K124" s="23"/>
      <c r="L124" s="100"/>
      <c r="N124" s="23"/>
      <c r="O124" s="23"/>
      <c r="P124" s="23"/>
      <c r="Q124" s="23"/>
      <c r="R124" s="100"/>
      <c r="S124" s="76"/>
      <c r="T124" s="76"/>
      <c r="U124" s="71"/>
      <c r="V124" s="71"/>
    </row>
    <row customHeight="1" ht="26.25" r="125" spans="2:22" x14ac:dyDescent="0.35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R125" s="71"/>
      <c r="S125" s="76"/>
      <c r="T125" s="76"/>
      <c r="U125" s="71"/>
      <c r="V125" s="71"/>
    </row>
    <row customHeight="1" ht="26.25" r="126" spans="2:22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R126" s="71"/>
      <c r="S126" s="76"/>
      <c r="T126" s="76"/>
      <c r="U126" s="71"/>
      <c r="V126" s="71"/>
    </row>
    <row customHeight="1" ht="26.25" r="127" spans="2:22" x14ac:dyDescent="0.45">
      <c r="B127" s="101" t="s">
        <v>208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101" t="s">
        <v>209</v>
      </c>
      <c r="R127" s="71"/>
      <c r="S127" s="76"/>
      <c r="T127" s="76"/>
      <c r="U127" s="71"/>
      <c r="V127" s="71"/>
    </row>
    <row customHeight="1" ht="41.25" r="128" spans="2:22" x14ac:dyDescent="0.35">
      <c r="B128" s="102" t="s">
        <v>139</v>
      </c>
      <c r="C128" s="102" t="s">
        <v>140</v>
      </c>
      <c r="D128" s="103" t="s">
        <v>134</v>
      </c>
      <c r="E128" s="103" t="s">
        <v>141</v>
      </c>
      <c r="F128" s="103" t="s">
        <v>142</v>
      </c>
      <c r="G128" s="104" t="s">
        <v>143</v>
      </c>
      <c r="H128" s="104" t="s">
        <v>144</v>
      </c>
      <c r="I128" s="105" t="s">
        <v>210</v>
      </c>
      <c r="J128" s="105" t="s">
        <v>211</v>
      </c>
      <c r="K128" s="106"/>
      <c r="L128" s="102" t="s">
        <v>139</v>
      </c>
      <c r="M128" s="102" t="s">
        <v>140</v>
      </c>
      <c r="N128" s="103" t="s">
        <v>134</v>
      </c>
      <c r="O128" s="103" t="s">
        <v>141</v>
      </c>
      <c r="P128" s="103" t="s">
        <v>142</v>
      </c>
      <c r="Q128" s="104" t="s">
        <v>143</v>
      </c>
      <c r="R128" s="104" t="s">
        <v>144</v>
      </c>
      <c r="S128" s="105" t="s">
        <v>210</v>
      </c>
      <c r="T128" s="105" t="s">
        <v>211</v>
      </c>
      <c r="U128" s="71"/>
      <c r="V128" s="71"/>
    </row>
    <row customHeight="1" ht="30" r="129" spans="1:20" x14ac:dyDescent="0.35">
      <c r="B129" s="146" t="str">
        <f>IF(C9="","",B9&amp;C9)</f>
        <v>P1P1A1</v>
      </c>
      <c r="C129" s="107" t="str">
        <f>IF(B129="","",B129)</f>
        <v>P1P1A1</v>
      </c>
      <c r="D129" s="107" t="str">
        <f>IF(C129="","","NA")</f>
        <v>NA</v>
      </c>
      <c r="E129" s="107">
        <f>IF(D129="","",H9*D9)</f>
        <v>0.01</v>
      </c>
      <c r="F129" s="107">
        <f>IF(E129="","",E129*U9*1000)</f>
        <v>5000</v>
      </c>
      <c r="G129" s="107">
        <f>IF(F129="","",F129/I29)</f>
        <v>5000</v>
      </c>
      <c r="H129" s="143" t="e">
        <f>IF(B129="","",MIN(G129:G134))</f>
        <v>#REF!</v>
      </c>
      <c r="I129" s="138" t="e">
        <f>IF(B129="","",MIN(F129:F134))</f>
        <v>#REF!</v>
      </c>
      <c r="J129" s="139" t="e">
        <f>CONCATENATE(IF(I129=F129,I129/I29,""),IF(I129=F130,I129/J29,""),IF(I129=F131,I129/K29,""),IF(I129=F132,I129/L29,""),IF(I129=F133,I129/M29,""),IF(I129=F134,I129/N29,""))</f>
        <v>#REF!</v>
      </c>
      <c r="K129" s="100"/>
      <c r="L129" s="146" t="str">
        <f>IF(C13="","",B13&amp;C13)</f>
        <v>P2Active1</v>
      </c>
      <c r="M129" s="107" t="str">
        <f>IF(L129="","",IF(B9="","",B9))</f>
        <v>P1</v>
      </c>
      <c r="N129" s="107">
        <f>IF(M129="","",L13)</f>
        <v>2E-3</v>
      </c>
      <c r="O129" s="107">
        <f>IF(N129="","",N129/T9)</f>
        <v>3.3333333333333335E-5</v>
      </c>
      <c r="P129" s="107">
        <f>IF(O129="","",O129*U9*1000)</f>
        <v>16.666666666666668</v>
      </c>
      <c r="Q129" s="107">
        <f>IF(P129="","",P129/I30)</f>
        <v>1.9607843137254904E-4</v>
      </c>
      <c r="R129" s="143" t="e">
        <f>IF(L129="","",MIN(Q129:Q134))</f>
        <v>#REF!</v>
      </c>
      <c r="S129" s="138" t="e">
        <f>IF(L129="","",MIN(P129:P134))</f>
        <v>#REF!</v>
      </c>
      <c r="T129" s="139" t="e">
        <f>CONCATENATE(IF(S129=P129,S129/I30,""),IF(S129=P130,S129/J30,""),IF(S129=P131,S129/K30,""),IF(S129=P132,S129/L30,""),IF(S129=P133,S129/M30,""),IF(S129=P134,S129/N30,""))</f>
        <v>#REF!</v>
      </c>
    </row>
    <row customHeight="1" ht="30" r="130" spans="1:20" x14ac:dyDescent="0.35">
      <c r="B130" s="147"/>
      <c r="C130" s="107" t="str">
        <f>IF(B129="","",IF(B13="","",B13))</f>
        <v>P2</v>
      </c>
      <c r="D130" s="107">
        <f>IF(C130="","",L9)</f>
        <v>1.4999999999999999E-2</v>
      </c>
      <c r="E130" s="107">
        <f>IF(D130="","",D130/T13)</f>
        <v>9.3750000000000002E-5</v>
      </c>
      <c r="F130" s="107">
        <f>IF(E130="","",E130*U13*1000)</f>
        <v>56.25</v>
      </c>
      <c r="G130" s="107">
        <f>IF(E130="","",F130/J29)</f>
        <v>6.6176470588235291E-4</v>
      </c>
      <c r="H130" s="143"/>
      <c r="I130" s="138"/>
      <c r="J130" s="140"/>
      <c r="K130" s="100"/>
      <c r="L130" s="147"/>
      <c r="M130" s="107" t="str">
        <f>IF(L129="","",L129)</f>
        <v>P2Active1</v>
      </c>
      <c r="N130" s="107" t="str">
        <f>IF(M130="","","NA")</f>
        <v>NA</v>
      </c>
      <c r="O130" s="107">
        <f>IF(N130="","",H13*D13)</f>
        <v>2.5000000000000001E-2</v>
      </c>
      <c r="P130" s="107">
        <f>IF(O130="","",O130*U13*1000)</f>
        <v>15000</v>
      </c>
      <c r="Q130" s="107">
        <f>IF(P130="","",P130/J30)</f>
        <v>15000</v>
      </c>
      <c r="R130" s="143"/>
      <c r="S130" s="138"/>
      <c r="T130" s="140"/>
    </row>
    <row customHeight="1" ht="30" r="131" spans="1:20" x14ac:dyDescent="0.35">
      <c r="B131" s="147"/>
      <c r="C131" s="107" t="str">
        <f>IF(B129="","",IF(B17="","",B17))</f>
        <v>P3</v>
      </c>
      <c r="D131" s="107">
        <f>IF(C131="","",L9)</f>
        <v>1.4999999999999999E-2</v>
      </c>
      <c r="E131" s="107">
        <f>IF(D131="","",D131/T17)</f>
        <v>1.0714285714285714E-4</v>
      </c>
      <c r="F131" s="107">
        <f>IF(E131="","",E131*U17*1000)</f>
        <v>91.071428571428569</v>
      </c>
      <c r="G131" s="107">
        <f>IF(E131="","",F131/K29)</f>
        <v>1.8214285714285713E-3</v>
      </c>
      <c r="H131" s="143"/>
      <c r="I131" s="138"/>
      <c r="J131" s="140"/>
      <c r="K131" s="100"/>
      <c r="L131" s="147"/>
      <c r="M131" s="107" t="str">
        <f>IF(L129="","",IF(B17="","",B17))</f>
        <v>P3</v>
      </c>
      <c r="N131" s="107">
        <f>IF(M131="","",L13)</f>
        <v>2E-3</v>
      </c>
      <c r="O131" s="107">
        <f>IF(N131="","",N131/T17)</f>
        <v>1.4285714285714285E-5</v>
      </c>
      <c r="P131" s="107">
        <f>IF(O131="","",O131*U17*1000)</f>
        <v>12.142857142857142</v>
      </c>
      <c r="Q131" s="107">
        <f>IF(P131="","",P131/K30)</f>
        <v>1.5873015873015873E-4</v>
      </c>
      <c r="R131" s="143"/>
      <c r="S131" s="138"/>
      <c r="T131" s="140"/>
    </row>
    <row customHeight="1" ht="30" r="132" spans="1:20" x14ac:dyDescent="0.35">
      <c r="B132" s="147"/>
      <c r="C132" s="107" t="str">
        <f>IF(B129="","",IF(B21="","",B21))</f>
        <v>P4</v>
      </c>
      <c r="D132" s="107">
        <f>IF(C132="","",L9)</f>
        <v>1.4999999999999999E-2</v>
      </c>
      <c r="E132" s="107">
        <f>IF(D132="","",D132/T21)</f>
        <v>8.3333333333333331E-5</v>
      </c>
      <c r="F132" s="107">
        <f>IF(E132="","",E132*U21*1000)</f>
        <v>58.333333333333336</v>
      </c>
      <c r="G132" s="107">
        <f>IF(E132="","",F132/L29)</f>
        <v>1.080246913580247E-3</v>
      </c>
      <c r="H132" s="143"/>
      <c r="I132" s="138"/>
      <c r="J132" s="140"/>
      <c r="K132" s="100"/>
      <c r="L132" s="147"/>
      <c r="M132" s="107" t="str">
        <f>IF(L129="","",IF(B21="","",B21))</f>
        <v>P4</v>
      </c>
      <c r="N132" s="107">
        <f>IF(M132="","",L13)</f>
        <v>2E-3</v>
      </c>
      <c r="O132" s="107">
        <f>IF(N132="","",N132/T21)</f>
        <v>1.1111111111111112E-5</v>
      </c>
      <c r="P132" s="107">
        <f>IF(O132="","",O132*U21*1000)</f>
        <v>7.7777777777777786</v>
      </c>
      <c r="Q132" s="107">
        <f>IF(P132="","",P132/L30)</f>
        <v>1.0101010101010102E-4</v>
      </c>
      <c r="R132" s="143"/>
      <c r="S132" s="138"/>
      <c r="T132" s="140"/>
    </row>
    <row customHeight="1" ht="30" r="133" spans="1:20" x14ac:dyDescent="0.35">
      <c r="B133" s="147"/>
      <c r="C133" s="107" t="e">
        <f>IF(B129="","",IF(#REF!="","",#REF!))</f>
        <v>#REF!</v>
      </c>
      <c r="D133" s="107" t="e">
        <f>IF(C133="","",L9)</f>
        <v>#REF!</v>
      </c>
      <c r="E133" s="107" t="e">
        <f>IF(D133="","",D133/22)</f>
        <v>#REF!</v>
      </c>
      <c r="F133" s="107" t="e">
        <f>IF(E133="","",E133*#REF!*1000)</f>
        <v>#REF!</v>
      </c>
      <c r="G133" s="107" t="e">
        <f>IF(E133="","",F133/M29)</f>
        <v>#REF!</v>
      </c>
      <c r="H133" s="143"/>
      <c r="I133" s="138"/>
      <c r="J133" s="140"/>
      <c r="K133" s="100"/>
      <c r="L133" s="147"/>
      <c r="M133" s="107" t="e">
        <f>IF(L129="","",IF(#REF!="","",#REF!))</f>
        <v>#REF!</v>
      </c>
      <c r="N133" s="107" t="e">
        <f>IF(M133="","",L13)</f>
        <v>#REF!</v>
      </c>
      <c r="O133" s="107" t="e">
        <f>IF(N133="","",N133/22)</f>
        <v>#REF!</v>
      </c>
      <c r="P133" s="107" t="e">
        <f>IF(O133="","",O133*#REF!*1000)</f>
        <v>#REF!</v>
      </c>
      <c r="Q133" s="107" t="e">
        <f>IF(P133="","",P133/M30)</f>
        <v>#REF!</v>
      </c>
      <c r="R133" s="143"/>
      <c r="S133" s="138"/>
      <c r="T133" s="140"/>
    </row>
    <row customHeight="1" ht="30" r="134" spans="1:20" x14ac:dyDescent="0.35">
      <c r="B134" s="148"/>
      <c r="C134" s="107" t="e">
        <f>IF(B129="","",IF(#REF!="","",#REF!))</f>
        <v>#REF!</v>
      </c>
      <c r="D134" s="107" t="e">
        <f>IF(C134="","",L9)</f>
        <v>#REF!</v>
      </c>
      <c r="E134" s="107" t="e">
        <f>IF(D134="","",D134/#REF!)</f>
        <v>#REF!</v>
      </c>
      <c r="F134" s="107" t="e">
        <f>IF(E134="","",E134*#REF!*1000)</f>
        <v>#REF!</v>
      </c>
      <c r="G134" s="107" t="e">
        <f>IF(E134="","",F134/N29)</f>
        <v>#REF!</v>
      </c>
      <c r="H134" s="143"/>
      <c r="I134" s="138"/>
      <c r="J134" s="141"/>
      <c r="K134" s="100"/>
      <c r="L134" s="148"/>
      <c r="M134" s="107" t="e">
        <f>IF(L129="","",IF(#REF!="","",#REF!))</f>
        <v>#REF!</v>
      </c>
      <c r="N134" s="107" t="e">
        <f>IF(M134="","",L13)</f>
        <v>#REF!</v>
      </c>
      <c r="O134" s="107" t="e">
        <f>IF(N134="","",N134/#REF!)</f>
        <v>#REF!</v>
      </c>
      <c r="P134" s="107" t="e">
        <f>IF(O134="","",O134*#REF!*1000)</f>
        <v>#REF!</v>
      </c>
      <c r="Q134" s="107" t="e">
        <f>IF(P134="","",P134/N30)</f>
        <v>#REF!</v>
      </c>
      <c r="R134" s="143"/>
      <c r="S134" s="138"/>
      <c r="T134" s="141"/>
    </row>
    <row customHeight="1" ht="30" r="135" spans="1:20" x14ac:dyDescent="0.35">
      <c r="B135" s="152" t="str">
        <f>IF(C10="","",B9&amp;C10)</f>
        <v>P1Active2</v>
      </c>
      <c r="C135" s="107" t="str">
        <f>IF(B135="","",B135)</f>
        <v>P1Active2</v>
      </c>
      <c r="D135" s="108" t="str">
        <f>IF(C135="","","NA")</f>
        <v>NA</v>
      </c>
      <c r="E135" s="108">
        <f>IF(D135="","",H10*D10)</f>
        <v>1.2E-2</v>
      </c>
      <c r="F135" s="108">
        <f>IF(E135="","",E135*U9*1000)</f>
        <v>6000</v>
      </c>
      <c r="G135" s="108">
        <f>IF(F135="","",F135/I29)</f>
        <v>6000</v>
      </c>
      <c r="H135" s="143" t="e">
        <f>IF(B135="","",MIN(G135:G140))</f>
        <v>#REF!</v>
      </c>
      <c r="I135" s="138" t="e">
        <f>IF(B135="","",MIN(F135:F140))</f>
        <v>#REF!</v>
      </c>
      <c r="J135" s="139" t="e">
        <f>CONCATENATE(IF(I135=F135,I135/I30,""),IF(I135=F136,I135/J30,""),IF(I135=F137,I135/K30,""),IF(I135=F138,I135/L30,""),IF(I135=F139,I135/M30,""),IF(I135=F140,I135/N30,""))</f>
        <v>#REF!</v>
      </c>
      <c r="K135" s="100"/>
      <c r="L135" s="152" t="str">
        <f>IF(C13="","",B13&amp;C14)</f>
        <v>P2Active2</v>
      </c>
      <c r="M135" s="107" t="str">
        <f>IF(L135="","",IF(B9="","",B9))</f>
        <v>P1</v>
      </c>
      <c r="N135" s="108">
        <f>IF(M135="","",L14)</f>
        <v>0.08</v>
      </c>
      <c r="O135" s="108">
        <f>IF(N135="","",N135/T9)</f>
        <v>1.3333333333333333E-3</v>
      </c>
      <c r="P135" s="108">
        <f>IF(O135="","",O135*U9*1000)</f>
        <v>666.66666666666663</v>
      </c>
      <c r="Q135" s="108">
        <f>IF(P135="","",P135/I30)</f>
        <v>7.8431372549019607E-3</v>
      </c>
      <c r="R135" s="143" t="e">
        <f>IF(L135="","",MIN(Q135:Q140))</f>
        <v>#REF!</v>
      </c>
      <c r="S135" s="138" t="e">
        <f>IF(L135="","",MIN(P135:P140))</f>
        <v>#REF!</v>
      </c>
      <c r="T135" s="139" t="e">
        <f>CONCATENATE(IF(S135=P135,S135/I30,""),IF(S135=P136,S135/J30,""),IF(S135=P137,S135/K30,""),IF(S135=P138,S135/L30,""),IF(S135=P139,S135/M30,""),IF(S135=P140,S135/N30,""))</f>
        <v>#REF!</v>
      </c>
    </row>
    <row customHeight="1" ht="30" r="136" spans="1:20" x14ac:dyDescent="0.35">
      <c r="A136" s="46"/>
      <c r="B136" s="153"/>
      <c r="C136" s="107" t="str">
        <f>IF(B135="","",IF(B13="","",B13))</f>
        <v>P2</v>
      </c>
      <c r="D136" s="108">
        <f>IF(C136="","",L10)</f>
        <v>1.4999999999999999E-2</v>
      </c>
      <c r="E136" s="108">
        <f>IF(D136="","",D136/T13)</f>
        <v>9.3750000000000002E-5</v>
      </c>
      <c r="F136" s="108">
        <f>IF(E136="","",E136*U13*1000)</f>
        <v>56.25</v>
      </c>
      <c r="G136" s="108">
        <f>IF(F136="","",F136/J29)</f>
        <v>6.6176470588235291E-4</v>
      </c>
      <c r="H136" s="143"/>
      <c r="I136" s="138"/>
      <c r="J136" s="140"/>
      <c r="K136" s="100"/>
      <c r="L136" s="153"/>
      <c r="M136" s="107" t="str">
        <f>IF(L135="","",L135)</f>
        <v>P2Active2</v>
      </c>
      <c r="N136" s="108" t="str">
        <f>IF(M136="","","NA")</f>
        <v>NA</v>
      </c>
      <c r="O136" s="108">
        <f>IF(N136="","",H14*D14)</f>
        <v>2.4E-2</v>
      </c>
      <c r="P136" s="108">
        <f>IF(O136="","",O136*U13*1000)</f>
        <v>14400</v>
      </c>
      <c r="Q136" s="108">
        <f>IF(P136="","",P136/J30)</f>
        <v>14400</v>
      </c>
      <c r="R136" s="143"/>
      <c r="S136" s="138"/>
      <c r="T136" s="140"/>
    </row>
    <row customHeight="1" ht="30" r="137" spans="1:20" x14ac:dyDescent="0.35">
      <c r="A137" s="46"/>
      <c r="B137" s="153"/>
      <c r="C137" s="107" t="str">
        <f>IF(B135="","",IF(B17="","",B17))</f>
        <v>P3</v>
      </c>
      <c r="D137" s="108">
        <f>IF(C137="","",L10)</f>
        <v>1.4999999999999999E-2</v>
      </c>
      <c r="E137" s="108">
        <f>IF(D137="","",D137/T17)</f>
        <v>1.0714285714285714E-4</v>
      </c>
      <c r="F137" s="108">
        <f>IF(E137="","",E137*U17*1000)</f>
        <v>91.071428571428569</v>
      </c>
      <c r="G137" s="108">
        <f>IF(F137="","",F137/K29)</f>
        <v>1.8214285714285713E-3</v>
      </c>
      <c r="H137" s="143"/>
      <c r="I137" s="138"/>
      <c r="J137" s="140"/>
      <c r="K137" s="100"/>
      <c r="L137" s="153"/>
      <c r="M137" s="107" t="str">
        <f>IF(L135="","",IF(B17="","",B17))</f>
        <v>P3</v>
      </c>
      <c r="N137" s="108">
        <f>IF(M137="","",L14)</f>
        <v>0.08</v>
      </c>
      <c r="O137" s="108">
        <f>IF(N137="","",N137/T17)</f>
        <v>5.7142857142857147E-4</v>
      </c>
      <c r="P137" s="108">
        <f>IF(O137="","",O137*U17*1000)</f>
        <v>485.71428571428578</v>
      </c>
      <c r="Q137" s="108">
        <f>IF(P137="","",P137/K30)</f>
        <v>6.3492063492063501E-3</v>
      </c>
      <c r="R137" s="143"/>
      <c r="S137" s="138"/>
      <c r="T137" s="140"/>
    </row>
    <row customHeight="1" ht="30" r="138" spans="1:20" x14ac:dyDescent="0.35">
      <c r="A138" s="46"/>
      <c r="B138" s="153"/>
      <c r="C138" s="107" t="str">
        <f>IF(B135="","",IF(B21="","",B21))</f>
        <v>P4</v>
      </c>
      <c r="D138" s="108">
        <f>IF(C138="","",L10)</f>
        <v>1.4999999999999999E-2</v>
      </c>
      <c r="E138" s="108">
        <f>IF(D138="","",D138/T21)</f>
        <v>8.3333333333333331E-5</v>
      </c>
      <c r="F138" s="108">
        <f>IF(E138="","",E138*U21*1000)</f>
        <v>58.333333333333336</v>
      </c>
      <c r="G138" s="108">
        <f>IF(F138="","",F138/L29)</f>
        <v>1.080246913580247E-3</v>
      </c>
      <c r="H138" s="143"/>
      <c r="I138" s="138"/>
      <c r="J138" s="140"/>
      <c r="K138" s="100"/>
      <c r="L138" s="153"/>
      <c r="M138" s="107" t="str">
        <f>IF(L135="","",IF(B21="","",B21))</f>
        <v>P4</v>
      </c>
      <c r="N138" s="108">
        <f>IF(M138="","",L14)</f>
        <v>0.08</v>
      </c>
      <c r="O138" s="108">
        <f>IF(N138="","",N138/T21)</f>
        <v>4.4444444444444447E-4</v>
      </c>
      <c r="P138" s="108">
        <f>IF(O138="","",O138*U21*1000)</f>
        <v>311.11111111111114</v>
      </c>
      <c r="Q138" s="108">
        <f>IF(P138="","",P138/L30)</f>
        <v>4.0404040404040404E-3</v>
      </c>
      <c r="R138" s="143"/>
      <c r="S138" s="138"/>
      <c r="T138" s="140"/>
    </row>
    <row customHeight="1" ht="30" r="139" spans="1:20" x14ac:dyDescent="0.35">
      <c r="A139" s="46"/>
      <c r="B139" s="153"/>
      <c r="C139" s="107" t="e">
        <f>IF(B135="","",IF(#REF!="","",#REF!))</f>
        <v>#REF!</v>
      </c>
      <c r="D139" s="108" t="e">
        <f>IF(C139="","",L10)</f>
        <v>#REF!</v>
      </c>
      <c r="E139" s="108" t="e">
        <f>IF(D139="","",D139/#REF!)</f>
        <v>#REF!</v>
      </c>
      <c r="F139" s="108" t="e">
        <f>IF(E139="","",E139*#REF!*1000)</f>
        <v>#REF!</v>
      </c>
      <c r="G139" s="108" t="e">
        <f>IF(F139="","",F139/M29)</f>
        <v>#REF!</v>
      </c>
      <c r="H139" s="143"/>
      <c r="I139" s="138"/>
      <c r="J139" s="140"/>
      <c r="K139" s="100"/>
      <c r="L139" s="153"/>
      <c r="M139" s="107" t="e">
        <f>IF(L135="","",IF(#REF!="","",#REF!))</f>
        <v>#REF!</v>
      </c>
      <c r="N139" s="108" t="e">
        <f>IF(M139="","",L14)</f>
        <v>#REF!</v>
      </c>
      <c r="O139" s="108" t="e">
        <f>IF(N139="","",N139/#REF!)</f>
        <v>#REF!</v>
      </c>
      <c r="P139" s="108" t="e">
        <f>IF(O139="","",O139*#REF!*1000)</f>
        <v>#REF!</v>
      </c>
      <c r="Q139" s="108" t="e">
        <f>IF(P139="","",P139/M30)</f>
        <v>#REF!</v>
      </c>
      <c r="R139" s="143"/>
      <c r="S139" s="138"/>
      <c r="T139" s="140"/>
    </row>
    <row customHeight="1" ht="30" r="140" spans="1:20" x14ac:dyDescent="0.35">
      <c r="A140" s="46"/>
      <c r="B140" s="154"/>
      <c r="C140" s="107" t="e">
        <f>IF(B135="","",IF(#REF!="","",#REF!))</f>
        <v>#REF!</v>
      </c>
      <c r="D140" s="108" t="e">
        <f>IF(C140="","",L10)</f>
        <v>#REF!</v>
      </c>
      <c r="E140" s="108" t="e">
        <f>IF(D140="","",D140/#REF!)</f>
        <v>#REF!</v>
      </c>
      <c r="F140" s="108" t="e">
        <f>IF(E140="","",E140*#REF!*1000)</f>
        <v>#REF!</v>
      </c>
      <c r="G140" s="108" t="e">
        <f>IF(F140="","",F140/N29)</f>
        <v>#REF!</v>
      </c>
      <c r="H140" s="143"/>
      <c r="I140" s="138"/>
      <c r="J140" s="141"/>
      <c r="K140" s="100"/>
      <c r="L140" s="154"/>
      <c r="M140" s="107" t="e">
        <f>IF(L135="","",IF(#REF!="","",#REF!))</f>
        <v>#REF!</v>
      </c>
      <c r="N140" s="108" t="e">
        <f>IF(M140="","",L14)</f>
        <v>#REF!</v>
      </c>
      <c r="O140" s="108" t="e">
        <f>IF(N140="","",N140/#REF!)</f>
        <v>#REF!</v>
      </c>
      <c r="P140" s="108" t="e">
        <f>IF(O140="","",O140*#REF!*1000)</f>
        <v>#REF!</v>
      </c>
      <c r="Q140" s="108" t="e">
        <f>IF(P140="","",P140/N30)</f>
        <v>#REF!</v>
      </c>
      <c r="R140" s="143"/>
      <c r="S140" s="138"/>
      <c r="T140" s="141"/>
    </row>
    <row customHeight="1" ht="30" r="141" spans="1:20" x14ac:dyDescent="0.35">
      <c r="A141" s="46"/>
      <c r="B141" s="149" t="str">
        <f>IF(C11="","",B9&amp;C11)</f>
        <v>P1Active3</v>
      </c>
      <c r="C141" s="107" t="str">
        <f>IF(B141="","",B141)</f>
        <v>P1Active3</v>
      </c>
      <c r="D141" s="109" t="str">
        <f>IF(C141="","","NA")</f>
        <v>NA</v>
      </c>
      <c r="E141" s="110">
        <f>IF(D141="","",H11*D11)</f>
        <v>0.02</v>
      </c>
      <c r="F141" s="110">
        <f>IF(E141="","",E141*U9*1000)</f>
        <v>10000</v>
      </c>
      <c r="G141" s="110">
        <f>IF(F141="","",F141/I29)</f>
        <v>10000</v>
      </c>
      <c r="H141" s="143" t="e">
        <f>IF(B141="","",MIN(G141:G146))</f>
        <v>#REF!</v>
      </c>
      <c r="I141" s="138" t="e">
        <f>IF(B141="","",MIN(F141:F146))</f>
        <v>#REF!</v>
      </c>
      <c r="J141" s="139" t="e">
        <f>CONCATENATE(IF(I141=F141,I141/I31,""),IF(I141=F142,I141/J31,""),IF(I141=F143,I141/K31,""),IF(I141=F144,I141/L31,""),IF(I141=F145,I141/M31,""),IF(I141=F146,I141/N31,""))</f>
        <v>#REF!</v>
      </c>
      <c r="K141" s="100"/>
      <c r="L141" s="149" t="str">
        <f>IF(C13="","",B13&amp;C15)</f>
        <v>P2Active3</v>
      </c>
      <c r="M141" s="107" t="str">
        <f>IF(L141="","",IF(B9="","",B9))</f>
        <v>P1</v>
      </c>
      <c r="N141" s="111">
        <f>IF(M141="","",L15)</f>
        <v>3.9999999999999994E-2</v>
      </c>
      <c r="O141" s="110">
        <f>IF(M141="","",N141/T9)</f>
        <v>6.6666666666666654E-4</v>
      </c>
      <c r="P141" s="110">
        <f>IF(O141="","",O141*U9*1000)</f>
        <v>333.33333333333326</v>
      </c>
      <c r="Q141" s="110">
        <f>IF(P141="","",P141/I30)</f>
        <v>3.9215686274509795E-3</v>
      </c>
      <c r="R141" s="143" t="e">
        <f>IF(L141="","",MIN(Q141:Q146))</f>
        <v>#REF!</v>
      </c>
      <c r="S141" s="138" t="e">
        <f>IF(L141="","",MIN(P141:P146))</f>
        <v>#REF!</v>
      </c>
      <c r="T141" s="139" t="e">
        <f>CONCATENATE(IF(S141=P141,S141/I30,""),IF(S141=P142,S141/J30,""),IF(S141=P143,S141/K30,""),IF(S141=P144,S141/L30,""),IF(S141=P145,S141/M30,""),IF(S141=P146,S141/N30,""))</f>
        <v>#REF!</v>
      </c>
    </row>
    <row customHeight="1" ht="30" r="142" spans="1:20" x14ac:dyDescent="0.35">
      <c r="A142" s="46"/>
      <c r="B142" s="150"/>
      <c r="C142" s="107" t="str">
        <f>IF(B141="","",IF(B13="","",B13))</f>
        <v>P2</v>
      </c>
      <c r="D142" s="110">
        <f>IF(C142="","",L11)</f>
        <v>0.02</v>
      </c>
      <c r="E142" s="110">
        <f>IF(D142="","",D142/T13)</f>
        <v>1.25E-4</v>
      </c>
      <c r="F142" s="110">
        <f>IF(E142="","",E142*U13*1000)</f>
        <v>75</v>
      </c>
      <c r="G142" s="110">
        <f>IF(F142="","",F142/J29)</f>
        <v>8.8235294117647062E-4</v>
      </c>
      <c r="H142" s="143"/>
      <c r="I142" s="138"/>
      <c r="J142" s="140"/>
      <c r="K142" s="100"/>
      <c r="L142" s="150"/>
      <c r="M142" s="107" t="str">
        <f>IF(L141="","",L141)</f>
        <v>P2Active3</v>
      </c>
      <c r="N142" s="111">
        <f>IF(M142="","",L15)</f>
        <v>3.9999999999999994E-2</v>
      </c>
      <c r="O142" s="110">
        <f>IF(N142="","",H15*D15)</f>
        <v>0.03</v>
      </c>
      <c r="P142" s="110">
        <f>IF(O142="","",O142*U13*1000)</f>
        <v>18000</v>
      </c>
      <c r="Q142" s="110">
        <f>IF(P142="","",P142/J30)</f>
        <v>18000</v>
      </c>
      <c r="R142" s="143"/>
      <c r="S142" s="138"/>
      <c r="T142" s="140"/>
    </row>
    <row customHeight="1" ht="30" r="143" spans="1:20" x14ac:dyDescent="0.35">
      <c r="A143" s="46"/>
      <c r="B143" s="150"/>
      <c r="C143" s="107" t="str">
        <f>IF(B141="","",IF(B17="","",B17))</f>
        <v>P3</v>
      </c>
      <c r="D143" s="110">
        <f>IF(C143="","",L11)</f>
        <v>0.02</v>
      </c>
      <c r="E143" s="110">
        <f>IF(D143="","",D143/T17)</f>
        <v>1.4285714285714287E-4</v>
      </c>
      <c r="F143" s="110">
        <f>IF(E143="","",E143*U17*1000)</f>
        <v>121.42857142857144</v>
      </c>
      <c r="G143" s="110">
        <f>IF(F143="","",F143/K29)</f>
        <v>2.4285714285714288E-3</v>
      </c>
      <c r="H143" s="143"/>
      <c r="I143" s="138"/>
      <c r="J143" s="140"/>
      <c r="K143" s="100"/>
      <c r="L143" s="150"/>
      <c r="M143" s="107" t="str">
        <f>IF(L141="","",IF(B17="","",B17))</f>
        <v>P3</v>
      </c>
      <c r="N143" s="111">
        <f>IF(M143="","",L15)</f>
        <v>3.9999999999999994E-2</v>
      </c>
      <c r="O143" s="110">
        <f>IF(N143="","",N143/T17)</f>
        <v>2.8571428571428568E-4</v>
      </c>
      <c r="P143" s="110">
        <f>IF(O143="","",O143*U17*1000)</f>
        <v>242.85714285714283</v>
      </c>
      <c r="Q143" s="110">
        <f>IF(P143="","",P143/K30)</f>
        <v>3.1746031746031742E-3</v>
      </c>
      <c r="R143" s="143"/>
      <c r="S143" s="138"/>
      <c r="T143" s="140"/>
    </row>
    <row customHeight="1" ht="30" r="144" spans="1:20" x14ac:dyDescent="0.35">
      <c r="A144" s="46"/>
      <c r="B144" s="150"/>
      <c r="C144" s="107" t="str">
        <f>IF(B141="","",IF(B21="","",B21))</f>
        <v>P4</v>
      </c>
      <c r="D144" s="110">
        <f>IF(C144="","",L11)</f>
        <v>0.02</v>
      </c>
      <c r="E144" s="110">
        <f>IF(D144="","",D144/T21)</f>
        <v>1.1111111111111112E-4</v>
      </c>
      <c r="F144" s="110">
        <f>IF(E144="","",E144*U21*1000)</f>
        <v>77.777777777777786</v>
      </c>
      <c r="G144" s="110">
        <f>IF(F144="","",F144/L29)</f>
        <v>1.440329218106996E-3</v>
      </c>
      <c r="H144" s="143"/>
      <c r="I144" s="138"/>
      <c r="J144" s="140"/>
      <c r="K144" s="100"/>
      <c r="L144" s="150"/>
      <c r="M144" s="107" t="str">
        <f>IF(L141="","",IF(B21="","",B21))</f>
        <v>P4</v>
      </c>
      <c r="N144" s="111">
        <f>IF(M144="","",L15)</f>
        <v>3.9999999999999994E-2</v>
      </c>
      <c r="O144" s="110">
        <f>IF(N144="","",N144/T21)</f>
        <v>2.2222222222222218E-4</v>
      </c>
      <c r="P144" s="110">
        <f>IF(O144="","",O144*U21*1000)</f>
        <v>155.55555555555554</v>
      </c>
      <c r="Q144" s="110">
        <f>IF(P144="","",P144/L30)</f>
        <v>2.0202020202020202E-3</v>
      </c>
      <c r="R144" s="143"/>
      <c r="S144" s="138"/>
      <c r="T144" s="140"/>
    </row>
    <row customHeight="1" ht="30" r="145" spans="1:20" x14ac:dyDescent="0.35">
      <c r="A145" s="46"/>
      <c r="B145" s="150"/>
      <c r="C145" s="107" t="e">
        <f>IF(B141="","",IF(#REF!="","",#REF!))</f>
        <v>#REF!</v>
      </c>
      <c r="D145" s="110" t="e">
        <f>IF(C145="","",L11)</f>
        <v>#REF!</v>
      </c>
      <c r="E145" s="110" t="e">
        <f>IF(D145="","",D145/#REF!)</f>
        <v>#REF!</v>
      </c>
      <c r="F145" s="110" t="e">
        <f>IF(E145="","",E145*#REF!*1000)</f>
        <v>#REF!</v>
      </c>
      <c r="G145" s="110" t="e">
        <f>IF(F145="","",F145/M29)</f>
        <v>#REF!</v>
      </c>
      <c r="H145" s="143"/>
      <c r="I145" s="138"/>
      <c r="J145" s="140"/>
      <c r="K145" s="100"/>
      <c r="L145" s="150"/>
      <c r="M145" s="107" t="e">
        <f>IF(L141="","",IF(#REF!="","",#REF!))</f>
        <v>#REF!</v>
      </c>
      <c r="N145" s="111" t="e">
        <f>IF(M145="","",L15)</f>
        <v>#REF!</v>
      </c>
      <c r="O145" s="110" t="e">
        <f>IF(N145="","",N145/#REF!)</f>
        <v>#REF!</v>
      </c>
      <c r="P145" s="110" t="e">
        <f>IF(O145="","",O145*#REF!*1000)</f>
        <v>#REF!</v>
      </c>
      <c r="Q145" s="110" t="e">
        <f>IF(P145="","",P145/M30)</f>
        <v>#REF!</v>
      </c>
      <c r="R145" s="143"/>
      <c r="S145" s="138"/>
      <c r="T145" s="140"/>
    </row>
    <row customHeight="1" ht="30" r="146" spans="1:20" x14ac:dyDescent="0.35">
      <c r="A146" s="46"/>
      <c r="B146" s="151"/>
      <c r="C146" s="107" t="e">
        <f>IF(B141="","",IF(#REF!="","",#REF!))</f>
        <v>#REF!</v>
      </c>
      <c r="D146" s="110" t="e">
        <f>IF(C146="","",L11)</f>
        <v>#REF!</v>
      </c>
      <c r="E146" s="110" t="e">
        <f>IF(D146="","",D146/#REF!)</f>
        <v>#REF!</v>
      </c>
      <c r="F146" s="110" t="e">
        <f>IF(E146="","",E146*#REF!*1000)</f>
        <v>#REF!</v>
      </c>
      <c r="G146" s="110" t="e">
        <f>IF(F146="","",F146/N29)</f>
        <v>#REF!</v>
      </c>
      <c r="H146" s="143"/>
      <c r="I146" s="138"/>
      <c r="J146" s="141"/>
      <c r="K146" s="100"/>
      <c r="L146" s="151"/>
      <c r="M146" s="107" t="e">
        <f>IF(L141="","",IF(#REF!="","",#REF!))</f>
        <v>#REF!</v>
      </c>
      <c r="N146" s="111" t="e">
        <f>IF(M146="","",L15)</f>
        <v>#REF!</v>
      </c>
      <c r="O146" s="110" t="e">
        <f>IF(N146="","",N146/#REF!)</f>
        <v>#REF!</v>
      </c>
      <c r="P146" s="110" t="e">
        <f>IF(O146="","",O146*#REF!*1000)</f>
        <v>#REF!</v>
      </c>
      <c r="Q146" s="110" t="e">
        <f>IF(P146="","",P146/N30)</f>
        <v>#REF!</v>
      </c>
      <c r="R146" s="143"/>
      <c r="S146" s="138"/>
      <c r="T146" s="141"/>
    </row>
    <row customHeight="1" ht="30" r="147" spans="1:20" x14ac:dyDescent="0.35">
      <c r="A147" s="46"/>
      <c r="B147" s="142" t="str">
        <f>IF(C12="","",B9&amp;C12)</f>
        <v>P1Active4</v>
      </c>
      <c r="C147" s="107" t="str">
        <f>IF(B147="","",B147)</f>
        <v>P1Active4</v>
      </c>
      <c r="D147" s="112" t="str">
        <f>IF(C147="","","NA")</f>
        <v>NA</v>
      </c>
      <c r="E147" s="112">
        <f>IF(D147="","",H12*D12)</f>
        <v>2.5000000000000001E-2</v>
      </c>
      <c r="F147" s="112">
        <f>IF(E141="","",E147*U9*1000)</f>
        <v>12500</v>
      </c>
      <c r="G147" s="110">
        <f>IF(F147="","",F147/I29)</f>
        <v>12500</v>
      </c>
      <c r="H147" s="143" t="e">
        <f>IF(B147="","",MIN(G147:G152))</f>
        <v>#REF!</v>
      </c>
      <c r="I147" s="138" t="e">
        <f>IF(B147="","",MIN(F147:F152))</f>
        <v>#REF!</v>
      </c>
      <c r="J147" s="144" t="e">
        <f>CONCATENATE(IF(I147=F147,I147/I32,""),IF(I147=F148,I147/J32,""),IF(I147=F149,I147/K32,""),IF(I147=F150,I147/L32,""),IF(I147=F151,I147/M32,""),IF(I147=F152,I147/N32,""))</f>
        <v>#REF!</v>
      </c>
      <c r="K147" s="100"/>
      <c r="L147" s="142" t="str">
        <f>IF(C13="","",B13&amp;C16)</f>
        <v>P2Active4</v>
      </c>
      <c r="M147" s="107" t="str">
        <f>IF(L147="","",IF(B9="","",B9))</f>
        <v>P1</v>
      </c>
      <c r="N147" s="112">
        <f>IF(M147="","",L16)</f>
        <v>0.02</v>
      </c>
      <c r="O147" s="112">
        <f>IF(N147="","",N147/T9)</f>
        <v>3.3333333333333332E-4</v>
      </c>
      <c r="P147" s="112">
        <f>IF(O147="","",O147*U9*1000)</f>
        <v>166.66666666666666</v>
      </c>
      <c r="Q147" s="110">
        <f>IF(P147="","",P147/I30)</f>
        <v>1.9607843137254902E-3</v>
      </c>
      <c r="R147" s="143" t="e">
        <f>IF(L147="","",MIN(Q147:Q152))</f>
        <v>#REF!</v>
      </c>
      <c r="S147" s="138" t="e">
        <f>IF(L147="","",MIN(P147:P152))</f>
        <v>#REF!</v>
      </c>
      <c r="T147" s="139" t="e">
        <f>CONCATENATE(IF(S147=P147,S147/I30,""),IF(S147=P148,S147/J30,""),IF(S147=P149,S147/K30,""),IF(S147=P150,S147/L30,""),IF(S147=P151,S147/M30,""),IF(S147=P152,S147/N30,""))</f>
        <v>#REF!</v>
      </c>
    </row>
    <row customHeight="1" ht="30" r="148" spans="1:20" x14ac:dyDescent="0.35">
      <c r="A148" s="46"/>
      <c r="B148" s="142"/>
      <c r="C148" s="107" t="str">
        <f>IF(B147="","",IF(B13="","",B13))</f>
        <v>P2</v>
      </c>
      <c r="D148" s="112">
        <f>IF(C142="","",L12)</f>
        <v>0.01</v>
      </c>
      <c r="E148" s="112">
        <f>IF(D148="","",D148/T13)</f>
        <v>6.2500000000000001E-5</v>
      </c>
      <c r="F148" s="112">
        <f>IF(E142="","",E148*U13*1000)</f>
        <v>37.5</v>
      </c>
      <c r="G148" s="110">
        <f>IF(F148="","",F148/J29)</f>
        <v>4.4117647058823531E-4</v>
      </c>
      <c r="H148" s="143"/>
      <c r="I148" s="138"/>
      <c r="J148" s="145"/>
      <c r="K148" s="100"/>
      <c r="L148" s="142"/>
      <c r="M148" s="107" t="str">
        <f>IF(L147="","",L147)</f>
        <v>P2Active4</v>
      </c>
      <c r="N148" s="112">
        <f>IF(M148="","",L16)</f>
        <v>0.02</v>
      </c>
      <c r="O148" s="112">
        <f>IF(N148="","",H16*D16)</f>
        <v>2.8000000000000001E-2</v>
      </c>
      <c r="P148" s="112">
        <f>IF(O148="","",O148*U13*1000)</f>
        <v>16800</v>
      </c>
      <c r="Q148" s="110">
        <f>IF(P148="","",P148/J30)</f>
        <v>16800</v>
      </c>
      <c r="R148" s="143"/>
      <c r="S148" s="138"/>
      <c r="T148" s="140"/>
    </row>
    <row customHeight="1" ht="30" r="149" spans="1:20" x14ac:dyDescent="0.35">
      <c r="A149" s="46"/>
      <c r="B149" s="142"/>
      <c r="C149" s="107" t="str">
        <f>IF(B147="","",IF(B17="","",B17))</f>
        <v>P3</v>
      </c>
      <c r="D149" s="112">
        <f>IF(C143="","",L12)</f>
        <v>0.01</v>
      </c>
      <c r="E149" s="112">
        <f>IF(D149="","",D149/T17)</f>
        <v>7.1428571428571434E-5</v>
      </c>
      <c r="F149" s="112">
        <f>IF(E143="","",E149*U17*1000)</f>
        <v>60.714285714285722</v>
      </c>
      <c r="G149" s="110">
        <f>IF(F149="","",F149/K29)</f>
        <v>1.2142857142857144E-3</v>
      </c>
      <c r="H149" s="143"/>
      <c r="I149" s="138"/>
      <c r="J149" s="145"/>
      <c r="K149" s="100"/>
      <c r="L149" s="142"/>
      <c r="M149" s="107" t="str">
        <f>IF(L147="","",IF(B17="","",B17))</f>
        <v>P3</v>
      </c>
      <c r="N149" s="112">
        <f>IF(M149="","",L16)</f>
        <v>0.02</v>
      </c>
      <c r="O149" s="112">
        <f>IF(N149="","",N149/T17)</f>
        <v>1.4285714285714287E-4</v>
      </c>
      <c r="P149" s="112">
        <f>IF(O149="","",O149*U17*1000)</f>
        <v>121.42857142857144</v>
      </c>
      <c r="Q149" s="110">
        <f>IF(P149="","",P149/K30)</f>
        <v>1.5873015873015875E-3</v>
      </c>
      <c r="R149" s="143"/>
      <c r="S149" s="138"/>
      <c r="T149" s="140"/>
    </row>
    <row customHeight="1" ht="30" r="150" spans="1:20" x14ac:dyDescent="0.35">
      <c r="A150" s="46"/>
      <c r="B150" s="142"/>
      <c r="C150" s="107" t="str">
        <f>IF(B147="","",IF(B21="","",B21))</f>
        <v>P4</v>
      </c>
      <c r="D150" s="112">
        <f>IF(C144="","",L12)</f>
        <v>0.01</v>
      </c>
      <c r="E150" s="112">
        <f>IF(D150="","",D150/T21)</f>
        <v>5.5555555555555558E-5</v>
      </c>
      <c r="F150" s="112">
        <f>IF(E144="","",E150*U21*1000)</f>
        <v>38.888888888888893</v>
      </c>
      <c r="G150" s="110">
        <f>IF(F150="","",F150/L29)</f>
        <v>7.2016460905349798E-4</v>
      </c>
      <c r="H150" s="143"/>
      <c r="I150" s="138"/>
      <c r="J150" s="145"/>
      <c r="K150" s="100"/>
      <c r="L150" s="142"/>
      <c r="M150" s="107" t="str">
        <f>IF(L147="","",IF(B21="","",B21))</f>
        <v>P4</v>
      </c>
      <c r="N150" s="112">
        <f>IF(M150="","",L16)</f>
        <v>0.02</v>
      </c>
      <c r="O150" s="112">
        <f>IF(N150="","",N150/T21)</f>
        <v>1.1111111111111112E-4</v>
      </c>
      <c r="P150" s="112">
        <f>IF(O150="","",O150*U21*1000)</f>
        <v>77.777777777777786</v>
      </c>
      <c r="Q150" s="110">
        <f>IF(P150="","",P150/L30)</f>
        <v>1.0101010101010101E-3</v>
      </c>
      <c r="R150" s="143"/>
      <c r="S150" s="138"/>
      <c r="T150" s="140"/>
    </row>
    <row customHeight="1" ht="30" r="151" spans="1:20" x14ac:dyDescent="0.35">
      <c r="A151" s="46"/>
      <c r="B151" s="142"/>
      <c r="C151" s="107" t="e">
        <f>IF(B147="","",IF(#REF!="","",#REF!))</f>
        <v>#REF!</v>
      </c>
      <c r="D151" s="112" t="e">
        <f>IF(C145="","",L12)</f>
        <v>#REF!</v>
      </c>
      <c r="E151" s="112" t="e">
        <f>IF(D151="","",D151/#REF!)</f>
        <v>#REF!</v>
      </c>
      <c r="F151" s="112" t="e">
        <f>IF(E145="","",E151*#REF!*1000)</f>
        <v>#REF!</v>
      </c>
      <c r="G151" s="110" t="e">
        <f>IF(F151="","",F151/M29)</f>
        <v>#REF!</v>
      </c>
      <c r="H151" s="143"/>
      <c r="I151" s="138"/>
      <c r="J151" s="145"/>
      <c r="K151" s="100"/>
      <c r="L151" s="142"/>
      <c r="M151" s="107" t="e">
        <f>IF(L147="","",IF(#REF!="","",#REF!))</f>
        <v>#REF!</v>
      </c>
      <c r="N151" s="112" t="e">
        <f>IF(M151="","",L16)</f>
        <v>#REF!</v>
      </c>
      <c r="O151" s="112" t="e">
        <f>IF(N151="","",N151/#REF!)</f>
        <v>#REF!</v>
      </c>
      <c r="P151" s="112" t="e">
        <f>IF(O151="","",O151*#REF!*1000)</f>
        <v>#REF!</v>
      </c>
      <c r="Q151" s="110" t="e">
        <f>IF(P151="","",P151/M30)</f>
        <v>#REF!</v>
      </c>
      <c r="R151" s="143"/>
      <c r="S151" s="138"/>
      <c r="T151" s="140"/>
    </row>
    <row customHeight="1" ht="30" r="152" spans="1:20" x14ac:dyDescent="0.35">
      <c r="B152" s="142"/>
      <c r="C152" s="107" t="e">
        <f>IF(B147="","",IF(#REF!="","",#REF!))</f>
        <v>#REF!</v>
      </c>
      <c r="D152" s="112" t="e">
        <f>IF(C146="","",L12)</f>
        <v>#REF!</v>
      </c>
      <c r="E152" s="112" t="e">
        <f>IF(D152="","",D152/#REF!)</f>
        <v>#REF!</v>
      </c>
      <c r="F152" s="112" t="e">
        <f>IF(E146="","",E152*#REF!*1000)</f>
        <v>#REF!</v>
      </c>
      <c r="G152" s="110" t="e">
        <f>IF(F152="","",F152/N29)</f>
        <v>#REF!</v>
      </c>
      <c r="H152" s="143"/>
      <c r="I152" s="138"/>
      <c r="J152" s="145"/>
      <c r="K152" s="100"/>
      <c r="L152" s="142"/>
      <c r="M152" s="107" t="e">
        <f>IF(L147="","",IF(#REF!="","",#REF!))</f>
        <v>#REF!</v>
      </c>
      <c r="N152" s="112" t="e">
        <f>IF(M152="","",L16)</f>
        <v>#REF!</v>
      </c>
      <c r="O152" s="112" t="e">
        <f>IF(N152="","",N152/#REF!)</f>
        <v>#REF!</v>
      </c>
      <c r="P152" s="112" t="e">
        <f>IF(O152="","",O152*#REF!*1000)</f>
        <v>#REF!</v>
      </c>
      <c r="Q152" s="110" t="e">
        <f>IF(P152="","",P152/N30)</f>
        <v>#REF!</v>
      </c>
      <c r="R152" s="143"/>
      <c r="S152" s="138"/>
      <c r="T152" s="141"/>
    </row>
    <row customHeight="1" ht="30" r="153" spans="1:20" x14ac:dyDescent="0.35">
      <c r="A153" s="23"/>
      <c r="B153" s="113" t="s">
        <v>212</v>
      </c>
      <c r="C153" s="114"/>
      <c r="D153" s="46"/>
      <c r="E153" s="46"/>
      <c r="F153" s="46"/>
      <c r="G153" s="46"/>
      <c r="H153" s="113"/>
      <c r="I153" s="115"/>
      <c r="J153" s="113"/>
      <c r="K153" s="100"/>
      <c r="L153" s="22" t="s">
        <v>212</v>
      </c>
    </row>
    <row customHeight="1" ht="30" r="154" spans="1:20" x14ac:dyDescent="0.35">
      <c r="A154" s="23"/>
      <c r="B154" s="113"/>
      <c r="C154" s="114"/>
      <c r="D154" s="46"/>
      <c r="E154" s="46"/>
      <c r="F154" s="46"/>
      <c r="G154" s="46"/>
      <c r="H154" s="113"/>
      <c r="I154" s="115"/>
      <c r="J154" s="113"/>
      <c r="K154" s="100"/>
    </row>
    <row customHeight="1" ht="30" r="155" spans="1:20" x14ac:dyDescent="0.45">
      <c r="A155" s="23"/>
      <c r="B155" s="101" t="s">
        <v>213</v>
      </c>
      <c r="C155" s="46"/>
      <c r="D155" s="46"/>
      <c r="E155" s="46"/>
      <c r="F155" s="46"/>
      <c r="G155" s="46"/>
      <c r="H155" s="46"/>
      <c r="I155" s="46"/>
      <c r="J155" s="46"/>
      <c r="K155" s="100"/>
      <c r="L155" s="101" t="s">
        <v>214</v>
      </c>
      <c r="M155" s="46"/>
      <c r="N155" s="46"/>
      <c r="O155" s="46"/>
      <c r="P155" s="46"/>
      <c r="Q155" s="46"/>
      <c r="R155" s="46"/>
      <c r="S155" s="46"/>
      <c r="T155" s="46"/>
    </row>
    <row customHeight="1" ht="30" r="156" spans="1:20" x14ac:dyDescent="0.35">
      <c r="A156" s="23"/>
      <c r="B156" s="102" t="s">
        <v>139</v>
      </c>
      <c r="C156" s="102" t="s">
        <v>140</v>
      </c>
      <c r="D156" s="103" t="s">
        <v>134</v>
      </c>
      <c r="E156" s="103" t="s">
        <v>141</v>
      </c>
      <c r="F156" s="103" t="s">
        <v>142</v>
      </c>
      <c r="G156" s="104" t="s">
        <v>143</v>
      </c>
      <c r="H156" s="104" t="s">
        <v>144</v>
      </c>
      <c r="I156" s="105" t="s">
        <v>210</v>
      </c>
      <c r="J156" s="105" t="s">
        <v>211</v>
      </c>
      <c r="K156" s="100"/>
      <c r="L156" s="102" t="s">
        <v>139</v>
      </c>
      <c r="M156" s="102" t="s">
        <v>140</v>
      </c>
      <c r="N156" s="103" t="s">
        <v>134</v>
      </c>
      <c r="O156" s="103" t="s">
        <v>141</v>
      </c>
      <c r="P156" s="103" t="s">
        <v>142</v>
      </c>
      <c r="Q156" s="104" t="s">
        <v>143</v>
      </c>
      <c r="R156" s="104" t="s">
        <v>144</v>
      </c>
      <c r="S156" s="105" t="s">
        <v>210</v>
      </c>
      <c r="T156" s="105" t="s">
        <v>211</v>
      </c>
    </row>
    <row customHeight="1" ht="30" r="157" spans="1:20" x14ac:dyDescent="0.35">
      <c r="A157" s="23"/>
      <c r="B157" s="146" t="str">
        <f>IF(C17="","",B17&amp;C17)</f>
        <v>P3Active1</v>
      </c>
      <c r="C157" s="107" t="str">
        <f>IF(B157="","",IF(B9="","",B9))</f>
        <v>P1</v>
      </c>
      <c r="D157" s="107">
        <f>IF(C157="","",L17)</f>
        <v>3.4999999999999996E-2</v>
      </c>
      <c r="E157" s="107">
        <f>IF(D157="","",D157/T9)</f>
        <v>5.8333333333333327E-4</v>
      </c>
      <c r="F157" s="107">
        <f>IF(E157="","",E157*U9*1000)</f>
        <v>291.66666666666663</v>
      </c>
      <c r="G157" s="107">
        <f>IF(F157="","",F157/I31)</f>
        <v>5.8333333333333327E-3</v>
      </c>
      <c r="H157" s="143" t="e">
        <f>IF(B157="","",MIN(G157:G162))</f>
        <v>#REF!</v>
      </c>
      <c r="I157" s="138" t="e">
        <f>IF(B157="","",MIN(F157:F162))</f>
        <v>#REF!</v>
      </c>
      <c r="J157" s="139" t="e">
        <f>CONCATENATE(IF(I157=F157,I157/I31,""),IF(I157=F158,I157/J31,""),IF(I157=F159,I157/K31,""),IF(I157=F160,I157/L31,""),IF(I157=F161,I157/M31,""),IF(I157=F162,I157/N31,""))</f>
        <v>#REF!</v>
      </c>
      <c r="K157" s="100"/>
      <c r="L157" s="146" t="str">
        <f>IF(C21="","",B21&amp;C21)</f>
        <v>P4Active1</v>
      </c>
      <c r="M157" s="107" t="str">
        <f>IF(L157="","",IF(B9="","",B9))</f>
        <v>P1</v>
      </c>
      <c r="N157" s="107">
        <f>IF(M157="","",L21)</f>
        <v>0.05</v>
      </c>
      <c r="O157" s="107">
        <f>IF(N157="","",N157/T9)</f>
        <v>8.3333333333333339E-4</v>
      </c>
      <c r="P157" s="107">
        <f>IF(O157="","",O157*U9*1000)</f>
        <v>416.66666666666669</v>
      </c>
      <c r="Q157" s="107">
        <f>IF(P157="","",P157/I32)</f>
        <v>7.7160493827160498E-3</v>
      </c>
      <c r="R157" s="143" t="e">
        <f>IF(L157="","",MIN(Q157:Q162))</f>
        <v>#REF!</v>
      </c>
      <c r="S157" s="138" t="e">
        <f>IF(L157="","",MIN(P157:P162))</f>
        <v>#REF!</v>
      </c>
      <c r="T157" s="139" t="e">
        <f>CONCATENATE(IF(S157=P157,S157/I32,""),IF(S157=P158,S157/J32,""),IF(S157=P159,S157/K32,""),IF(S157=P160,S157/L32,""),IF(S157=P161,S157/M32,""),IF(S157=P162,S157/N32,""))</f>
        <v>#REF!</v>
      </c>
    </row>
    <row customHeight="1" ht="30" r="158" spans="1:20" x14ac:dyDescent="0.35">
      <c r="A158" s="23"/>
      <c r="B158" s="147"/>
      <c r="C158" s="107" t="str">
        <f>IF(B157="","",IF(B13="","",B13))</f>
        <v>P2</v>
      </c>
      <c r="D158" s="107">
        <f>IF(C158="","",L17)</f>
        <v>3.4999999999999996E-2</v>
      </c>
      <c r="E158" s="107">
        <f>IF(D158="","",D158/T13)</f>
        <v>2.1874999999999998E-4</v>
      </c>
      <c r="F158" s="107">
        <f>IF(E158="","",E158*U13*1000)</f>
        <v>131.24999999999997</v>
      </c>
      <c r="G158" s="107">
        <f>IF(F158="","",F158/J31)</f>
        <v>1.7156862745098035E-3</v>
      </c>
      <c r="H158" s="143"/>
      <c r="I158" s="138"/>
      <c r="J158" s="140"/>
      <c r="K158" s="100"/>
      <c r="L158" s="147"/>
      <c r="M158" s="107" t="str">
        <f>IF(L157="","",IF(B13="","",B13))</f>
        <v>P2</v>
      </c>
      <c r="N158" s="107">
        <f>IF(M158="","",L21)</f>
        <v>0.05</v>
      </c>
      <c r="O158" s="107">
        <f>IF(N158="","",N158/T13)</f>
        <v>3.1250000000000001E-4</v>
      </c>
      <c r="P158" s="107">
        <f>IF(O158="","",O158*U13*1000)</f>
        <v>187.5</v>
      </c>
      <c r="Q158" s="107">
        <f>IF(P158="","",P158/J32)</f>
        <v>2.435064935064935E-3</v>
      </c>
      <c r="R158" s="143"/>
      <c r="S158" s="138"/>
      <c r="T158" s="140"/>
    </row>
    <row customHeight="1" ht="30" r="159" spans="1:20" x14ac:dyDescent="0.35">
      <c r="A159" s="23"/>
      <c r="B159" s="147"/>
      <c r="C159" s="107" t="str">
        <f>IF(B157="","",B157)</f>
        <v>P3Active1</v>
      </c>
      <c r="D159" s="107" t="str">
        <f>IF(C159="","","NA")</f>
        <v>NA</v>
      </c>
      <c r="E159" s="107">
        <f>IF(D159="","",H17*D17)</f>
        <v>6.5000000000000002E-2</v>
      </c>
      <c r="F159" s="107">
        <f>IF(E159="","",E159*U17*1000)</f>
        <v>55250</v>
      </c>
      <c r="G159" s="107">
        <f>IF(F159="","",F159/K31)</f>
        <v>55250</v>
      </c>
      <c r="H159" s="143"/>
      <c r="I159" s="138"/>
      <c r="J159" s="140"/>
      <c r="K159" s="100"/>
      <c r="L159" s="147"/>
      <c r="M159" s="107" t="str">
        <f>IF(L157="","",IF(B17="","",B17))</f>
        <v>P3</v>
      </c>
      <c r="N159" s="107">
        <f>IF(M159="","",L21)</f>
        <v>0.05</v>
      </c>
      <c r="O159" s="107">
        <f>IF(N159="","",N159/T17)</f>
        <v>3.5714285714285714E-4</v>
      </c>
      <c r="P159" s="107">
        <f>IF(O159="","",O159*U17*1000)</f>
        <v>303.57142857142856</v>
      </c>
      <c r="Q159" s="107">
        <f>IF(P159="","",P159/K32)</f>
        <v>5.0595238095238089E-3</v>
      </c>
      <c r="R159" s="143"/>
      <c r="S159" s="138"/>
      <c r="T159" s="140"/>
    </row>
    <row customHeight="1" ht="30" r="160" spans="1:20" x14ac:dyDescent="0.35">
      <c r="A160" s="23"/>
      <c r="B160" s="147"/>
      <c r="C160" s="107" t="str">
        <f>IF(B157="","",IF(B21="","",B21))</f>
        <v>P4</v>
      </c>
      <c r="D160" s="107">
        <f>IF(C160="","",L17)</f>
        <v>3.4999999999999996E-2</v>
      </c>
      <c r="E160" s="107">
        <f>IF(D160="","",D160/T21)</f>
        <v>1.9444444444444443E-4</v>
      </c>
      <c r="F160" s="107">
        <f>IF(E160="","",E160*U21*1000)</f>
        <v>136.11111111111109</v>
      </c>
      <c r="G160" s="107">
        <f>IF(F160="","",F160/L31)</f>
        <v>2.2685185185185182E-3</v>
      </c>
      <c r="H160" s="143"/>
      <c r="I160" s="138"/>
      <c r="J160" s="140"/>
      <c r="K160" s="100"/>
      <c r="L160" s="147"/>
      <c r="M160" s="107" t="str">
        <f>IF(L157="","",IF(B21="","",L157))</f>
        <v>P4Active1</v>
      </c>
      <c r="N160" s="107" t="str">
        <f>IF(M160="","","NA")</f>
        <v>NA</v>
      </c>
      <c r="O160" s="107">
        <f>IF(N160="","",H21*D21)</f>
        <v>4.4999999999999998E-2</v>
      </c>
      <c r="P160" s="107">
        <f>IF(O160="","",O160*U21*1000)</f>
        <v>31500</v>
      </c>
      <c r="Q160" s="107">
        <f>IF(P160="","",P160/L32)</f>
        <v>31500</v>
      </c>
      <c r="R160" s="143"/>
      <c r="S160" s="138"/>
      <c r="T160" s="140"/>
    </row>
    <row customHeight="1" ht="30" r="161" spans="1:20" x14ac:dyDescent="0.35">
      <c r="A161" s="23"/>
      <c r="B161" s="147"/>
      <c r="C161" s="107" t="e">
        <f>IF(B157="","",IF(#REF!="","",#REF!))</f>
        <v>#REF!</v>
      </c>
      <c r="D161" s="107" t="e">
        <f>IF(C161="","",L17)</f>
        <v>#REF!</v>
      </c>
      <c r="E161" s="107" t="e">
        <f>IF(D161="","",D161/#REF!)</f>
        <v>#REF!</v>
      </c>
      <c r="F161" s="107" t="e">
        <f>IF(E161="","",E161*#REF!*1000)</f>
        <v>#REF!</v>
      </c>
      <c r="G161" s="107" t="e">
        <f>IF(F161="","",F161/M31)</f>
        <v>#REF!</v>
      </c>
      <c r="H161" s="143"/>
      <c r="I161" s="138"/>
      <c r="J161" s="140"/>
      <c r="K161" s="100"/>
      <c r="L161" s="147"/>
      <c r="M161" s="107" t="e">
        <f>IF(L157="","",IF(#REF!="","",#REF!))</f>
        <v>#REF!</v>
      </c>
      <c r="N161" s="107" t="e">
        <f>IF(M161="","",L21)</f>
        <v>#REF!</v>
      </c>
      <c r="O161" s="107" t="e">
        <f>IF(N161="","",N161/#REF!)</f>
        <v>#REF!</v>
      </c>
      <c r="P161" s="107" t="e">
        <f>IF(O161="","",O161*#REF!*1000)</f>
        <v>#REF!</v>
      </c>
      <c r="Q161" s="107" t="e">
        <f>IF(P161="","",P161/M32)</f>
        <v>#REF!</v>
      </c>
      <c r="R161" s="143"/>
      <c r="S161" s="138"/>
      <c r="T161" s="140"/>
    </row>
    <row customHeight="1" ht="30" r="162" spans="1:20" x14ac:dyDescent="0.35">
      <c r="A162" s="23"/>
      <c r="B162" s="148"/>
      <c r="C162" s="107" t="e">
        <f>IF(B157="","",IF(#REF!="","",#REF!))</f>
        <v>#REF!</v>
      </c>
      <c r="D162" s="107" t="e">
        <f>IF(C162="","",L17)</f>
        <v>#REF!</v>
      </c>
      <c r="E162" s="107" t="e">
        <f>IF(D162="","",D162/#REF!)</f>
        <v>#REF!</v>
      </c>
      <c r="F162" s="107" t="e">
        <f>IF(E162="","",E162*#REF!*1000)</f>
        <v>#REF!</v>
      </c>
      <c r="G162" s="107" t="e">
        <f>IF(F162="","",F162/N31)</f>
        <v>#REF!</v>
      </c>
      <c r="H162" s="143"/>
      <c r="I162" s="138"/>
      <c r="J162" s="141"/>
      <c r="K162" s="100"/>
      <c r="L162" s="148"/>
      <c r="M162" s="107" t="e">
        <f>IF(L157="","",IF(#REF!="","",#REF!))</f>
        <v>#REF!</v>
      </c>
      <c r="N162" s="107" t="e">
        <f>IF(M162="","",L21)</f>
        <v>#REF!</v>
      </c>
      <c r="O162" s="107" t="e">
        <f>IF(N162="","",N162/#REF!)</f>
        <v>#REF!</v>
      </c>
      <c r="P162" s="107" t="e">
        <f>IF(O162="","",O162*#REF!*1000)</f>
        <v>#REF!</v>
      </c>
      <c r="Q162" s="107" t="e">
        <f>IF(P162="","",P162/N32)</f>
        <v>#REF!</v>
      </c>
      <c r="R162" s="143"/>
      <c r="S162" s="138"/>
      <c r="T162" s="141"/>
    </row>
    <row customHeight="1" ht="30" r="163" spans="1:20" x14ac:dyDescent="0.35">
      <c r="A163" s="23"/>
      <c r="B163" s="152" t="str">
        <f>IF(C18="","",B17&amp;C18)</f>
        <v>P3Active2</v>
      </c>
      <c r="C163" s="107" t="str">
        <f>IF(B163="","",IF(B9="","",B9))</f>
        <v>P1</v>
      </c>
      <c r="D163" s="107">
        <f>IF(C163="","",L18)</f>
        <v>3.9999999999999994E-2</v>
      </c>
      <c r="E163" s="107">
        <f>IF(D163="","",D163/T9)</f>
        <v>6.6666666666666654E-4</v>
      </c>
      <c r="F163" s="108">
        <f>IF(E163="","",E163*U9*1000)</f>
        <v>333.33333333333326</v>
      </c>
      <c r="G163" s="107">
        <f>IF(F163="","",F163/I31)</f>
        <v>6.6666666666666654E-3</v>
      </c>
      <c r="H163" s="143" t="e">
        <f>IF(B163="","",MIN(G163:G168))</f>
        <v>#REF!</v>
      </c>
      <c r="I163" s="138" t="e">
        <f>IF(B163="","",MIN(F163:F168))</f>
        <v>#REF!</v>
      </c>
      <c r="J163" s="139" t="e">
        <f>CONCATENATE(IF(I163=F163,I163/I31,""),IF(I163=F164,I163/J31,""),IF(I163=F165,I163/K31,""),IF(I163=F166,I163/L31,""),IF(I163=F167,I163/M31,""),IF(I163=F168,I163/N31,""))</f>
        <v>#REF!</v>
      </c>
      <c r="K163" s="100"/>
      <c r="L163" s="146" t="str">
        <f>IF(C22="","",B21&amp;C22)</f>
        <v>P4Active2</v>
      </c>
      <c r="M163" s="107" t="str">
        <f>IF(L163="","",IF(B9="","",B9))</f>
        <v>P1</v>
      </c>
      <c r="N163" s="107">
        <f>IF(M163="","",L22)</f>
        <v>4.0000000000000008E-2</v>
      </c>
      <c r="O163" s="107">
        <f>IF(N163="","",N163/T9)</f>
        <v>6.6666666666666675E-4</v>
      </c>
      <c r="P163" s="108">
        <f>IF(O163="","",O163*U9*1000)</f>
        <v>333.33333333333337</v>
      </c>
      <c r="Q163" s="107">
        <f>IF(P163="","",P163/I32)</f>
        <v>6.17283950617284E-3</v>
      </c>
      <c r="R163" s="143" t="e">
        <f>IF(L163="","",MIN(Q163:Q168))</f>
        <v>#REF!</v>
      </c>
      <c r="S163" s="138" t="e">
        <f>IF(L163="","",MIN(P163:P168))</f>
        <v>#REF!</v>
      </c>
      <c r="T163" s="139" t="e">
        <f>CONCATENATE(IF(S163=P163,S163/I32,""),IF(S163=P164,S163/J32,""),IF(S163=P165,S163/K32,""),IF(S163=P166,S163/L32,""),IF(S163=P167,S163/M32,""),IF(S163=P168,S163/N32,""))</f>
        <v>#REF!</v>
      </c>
    </row>
    <row customHeight="1" ht="30" r="164" spans="1:20" x14ac:dyDescent="0.35">
      <c r="A164" s="23"/>
      <c r="B164" s="153"/>
      <c r="C164" s="107" t="str">
        <f>IF(B163="","",IF(B13="","",B13))</f>
        <v>P2</v>
      </c>
      <c r="D164" s="107">
        <f>IF(C164="","",L18)</f>
        <v>3.9999999999999994E-2</v>
      </c>
      <c r="E164" s="107">
        <f>IF(D164="","",D164/T13)</f>
        <v>2.4999999999999995E-4</v>
      </c>
      <c r="F164" s="108">
        <f>IF(E164="","",E164*U13*1000)</f>
        <v>149.99999999999997</v>
      </c>
      <c r="G164" s="108">
        <f>IF(F164="","",F164/J31)</f>
        <v>1.9607843137254897E-3</v>
      </c>
      <c r="H164" s="143"/>
      <c r="I164" s="138"/>
      <c r="J164" s="140"/>
      <c r="K164" s="100"/>
      <c r="L164" s="147"/>
      <c r="M164" s="107" t="str">
        <f>IF(L163="","",IF(B13="","",B13))</f>
        <v>P2</v>
      </c>
      <c r="N164" s="107">
        <f>IF(M164="","",L22)</f>
        <v>4.0000000000000008E-2</v>
      </c>
      <c r="O164" s="107">
        <f>IF(N164="","",N164/T13)</f>
        <v>2.5000000000000006E-4</v>
      </c>
      <c r="P164" s="108">
        <f>IF(O164="","",O164*U13*1000)</f>
        <v>150.00000000000003</v>
      </c>
      <c r="Q164" s="108">
        <f>IF(P164="","",P164/J32)</f>
        <v>1.9480519480519485E-3</v>
      </c>
      <c r="R164" s="143"/>
      <c r="S164" s="138"/>
      <c r="T164" s="140"/>
    </row>
    <row customHeight="1" ht="30" r="165" spans="1:20" x14ac:dyDescent="0.35">
      <c r="A165" s="23"/>
      <c r="B165" s="153"/>
      <c r="C165" s="107" t="str">
        <f>IF(B163="","",B163)</f>
        <v>P3Active2</v>
      </c>
      <c r="D165" s="107" t="str">
        <f>IF(C165="","","NA")</f>
        <v>NA</v>
      </c>
      <c r="E165" s="107">
        <f>IF(D165="","",H18*D18)</f>
        <v>0.03</v>
      </c>
      <c r="F165" s="108">
        <f>IF(E165="","",E165*U17*1000)</f>
        <v>25500</v>
      </c>
      <c r="G165" s="108">
        <f>IF(F165="","",F165/K31)</f>
        <v>25500</v>
      </c>
      <c r="H165" s="143"/>
      <c r="I165" s="138"/>
      <c r="J165" s="140"/>
      <c r="K165" s="100"/>
      <c r="L165" s="147"/>
      <c r="M165" s="107" t="str">
        <f>IF(L163="","",IF(B17="","",B17))</f>
        <v>P3</v>
      </c>
      <c r="N165" s="107">
        <f>IF(M165="","",L22)</f>
        <v>4.0000000000000008E-2</v>
      </c>
      <c r="O165" s="107">
        <f>IF(N165="","",N165/T17)</f>
        <v>2.8571428571428579E-4</v>
      </c>
      <c r="P165" s="108">
        <f>IF(O165="","",O165*U17*1000)</f>
        <v>242.85714285714292</v>
      </c>
      <c r="Q165" s="108">
        <f>IF(P165="","",P165/K32)</f>
        <v>4.047619047619049E-3</v>
      </c>
      <c r="R165" s="143"/>
      <c r="S165" s="138"/>
      <c r="T165" s="140"/>
    </row>
    <row customHeight="1" ht="30" r="166" spans="1:20" x14ac:dyDescent="0.35">
      <c r="A166" s="23"/>
      <c r="B166" s="153"/>
      <c r="C166" s="107" t="str">
        <f>IF(B163="","",IF(B21="","",B21))</f>
        <v>P4</v>
      </c>
      <c r="D166" s="107">
        <f>IF(C166="","",L18)</f>
        <v>3.9999999999999994E-2</v>
      </c>
      <c r="E166" s="107">
        <f>IF(D166="","",D166/T21)</f>
        <v>2.2222222222222218E-4</v>
      </c>
      <c r="F166" s="108">
        <f>IF(E166="","",E166*U21*1000)</f>
        <v>155.55555555555554</v>
      </c>
      <c r="G166" s="108">
        <f>IF(F166="","",F166/L31)</f>
        <v>2.5925925925925925E-3</v>
      </c>
      <c r="H166" s="143"/>
      <c r="I166" s="138"/>
      <c r="J166" s="140"/>
      <c r="K166" s="100"/>
      <c r="L166" s="147"/>
      <c r="M166" s="107" t="str">
        <f>IF(L163="","",IF(B21="","",L163))</f>
        <v>P4Active2</v>
      </c>
      <c r="N166" s="107" t="str">
        <f>IF(M166="","","NA")</f>
        <v>NA</v>
      </c>
      <c r="O166" s="107">
        <f>IF(N166="","",H22*D22)</f>
        <v>0.05</v>
      </c>
      <c r="P166" s="108">
        <f>IF(O166="","",O166*U21*1000)</f>
        <v>35000</v>
      </c>
      <c r="Q166" s="108">
        <f>IF(P166="","",P166/L32)</f>
        <v>35000</v>
      </c>
      <c r="R166" s="143"/>
      <c r="S166" s="138"/>
      <c r="T166" s="140"/>
    </row>
    <row customHeight="1" ht="30" r="167" spans="1:20" x14ac:dyDescent="0.35">
      <c r="A167" s="23"/>
      <c r="B167" s="153"/>
      <c r="C167" s="107" t="e">
        <f>IF(B163="","",IF(#REF!="","",#REF!))</f>
        <v>#REF!</v>
      </c>
      <c r="D167" s="107" t="e">
        <f>IF(C167="","",L18)</f>
        <v>#REF!</v>
      </c>
      <c r="E167" s="107" t="e">
        <f>IF(D167="","",D167/#REF!)</f>
        <v>#REF!</v>
      </c>
      <c r="F167" s="108" t="e">
        <f>IF(E167="","",E167*#REF!*1000)</f>
        <v>#REF!</v>
      </c>
      <c r="G167" s="108" t="e">
        <f>IF(F167="","",F167/M31)</f>
        <v>#REF!</v>
      </c>
      <c r="H167" s="143"/>
      <c r="I167" s="138"/>
      <c r="J167" s="140"/>
      <c r="K167" s="100"/>
      <c r="L167" s="147"/>
      <c r="M167" s="107" t="e">
        <f>IF(L163="","",IF(#REF!="","",#REF!))</f>
        <v>#REF!</v>
      </c>
      <c r="N167" s="107" t="e">
        <f>IF(M167="","",L22)</f>
        <v>#REF!</v>
      </c>
      <c r="O167" s="107" t="e">
        <f>IF(N167="","",N167/#REF!)</f>
        <v>#REF!</v>
      </c>
      <c r="P167" s="108" t="e">
        <f>IF(O167="","",O167*#REF!*1000)</f>
        <v>#REF!</v>
      </c>
      <c r="Q167" s="108" t="e">
        <f>IF(P167="","",P167/M32)</f>
        <v>#REF!</v>
      </c>
      <c r="R167" s="143"/>
      <c r="S167" s="138"/>
      <c r="T167" s="140"/>
    </row>
    <row customHeight="1" ht="30" r="168" spans="1:20" x14ac:dyDescent="0.35">
      <c r="A168" s="23"/>
      <c r="B168" s="154"/>
      <c r="C168" s="107" t="e">
        <f>IF(B163="","",IF(#REF!="","",#REF!))</f>
        <v>#REF!</v>
      </c>
      <c r="D168" s="107" t="e">
        <f>IF(C168="","",L18)</f>
        <v>#REF!</v>
      </c>
      <c r="E168" s="107" t="e">
        <f>IF(D168="","",D168/#REF!)</f>
        <v>#REF!</v>
      </c>
      <c r="F168" s="108" t="e">
        <f>IF(E168="","",E168*#REF!*1000)</f>
        <v>#REF!</v>
      </c>
      <c r="G168" s="108" t="e">
        <f>IF(F168="","",F168/N31)</f>
        <v>#REF!</v>
      </c>
      <c r="H168" s="143"/>
      <c r="I168" s="138"/>
      <c r="J168" s="141"/>
      <c r="K168" s="100"/>
      <c r="L168" s="148"/>
      <c r="M168" s="107" t="e">
        <f>IF(L163="","",IF(#REF!="","",#REF!))</f>
        <v>#REF!</v>
      </c>
      <c r="N168" s="107" t="e">
        <f>IF(M168="","",L22)</f>
        <v>#REF!</v>
      </c>
      <c r="O168" s="107" t="e">
        <f>IF(N168="","",N168/#REF!)</f>
        <v>#REF!</v>
      </c>
      <c r="P168" s="108" t="e">
        <f>IF(O168="","",O168*#REF!*1000)</f>
        <v>#REF!</v>
      </c>
      <c r="Q168" s="108" t="e">
        <f>IF(P168="","",P168/N32)</f>
        <v>#REF!</v>
      </c>
      <c r="R168" s="143"/>
      <c r="S168" s="138"/>
      <c r="T168" s="141"/>
    </row>
    <row customHeight="1" ht="30" r="169" spans="1:20" x14ac:dyDescent="0.35">
      <c r="A169" s="23"/>
      <c r="B169" s="149" t="str">
        <f>IF(C19="","",B17&amp;C19)</f>
        <v>P3Active3</v>
      </c>
      <c r="C169" s="107" t="str">
        <f>IF(B169="","",IF(B9="","",B9))</f>
        <v>P1</v>
      </c>
      <c r="D169" s="107">
        <f>IF(C169="","",L19)</f>
        <v>0.05</v>
      </c>
      <c r="E169" s="107">
        <f>IF(D169="","",D169/T9)</f>
        <v>8.3333333333333339E-4</v>
      </c>
      <c r="F169" s="110">
        <f>IF(E169="","",E169*U9*1000)</f>
        <v>416.66666666666669</v>
      </c>
      <c r="G169" s="110">
        <f>IF(F169="","",F169/I31)</f>
        <v>8.3333333333333332E-3</v>
      </c>
      <c r="H169" s="143" t="e">
        <f>IF(B169="","",MIN(G169:G174))</f>
        <v>#REF!</v>
      </c>
      <c r="I169" s="138" t="e">
        <f>IF(B169="","",MIN(F169:F174))</f>
        <v>#REF!</v>
      </c>
      <c r="J169" s="139" t="e">
        <f>CONCATENATE(IF(I169=F169,I169/I31,""),IF(I169=F170,I169/J31,""),IF(I169=F171,I169/K31,""),IF(I169=F172,I169/L31,""),IF(I169=F173,I169/M31,""),IF(I169=F174,I169/N31,""))</f>
        <v>#REF!</v>
      </c>
      <c r="K169" s="100"/>
      <c r="L169" s="146" t="str">
        <f>IF(C23="","",B21&amp;C23)</f>
        <v>P4Active3</v>
      </c>
      <c r="M169" s="107" t="str">
        <f>IF(L169="","",IF(B9="","",B9))</f>
        <v>P1</v>
      </c>
      <c r="N169" s="107">
        <f>IF(M169="","",L23)</f>
        <v>0.08</v>
      </c>
      <c r="O169" s="107">
        <f>IF(N169="","",N169/T9)</f>
        <v>1.3333333333333333E-3</v>
      </c>
      <c r="P169" s="110">
        <f>IF(O169="","",O169*U9*1000)</f>
        <v>666.66666666666663</v>
      </c>
      <c r="Q169" s="110">
        <f>IF(P169="","",P169/I32)</f>
        <v>1.2345679012345678E-2</v>
      </c>
      <c r="R169" s="143" t="e">
        <f>IF(L169="","",MIN(Q169:Q174))</f>
        <v>#REF!</v>
      </c>
      <c r="S169" s="138" t="e">
        <f>IF(L169="","",MIN(P169:P174))</f>
        <v>#REF!</v>
      </c>
      <c r="T169" s="139" t="e">
        <f>CONCATENATE(IF(S169=P169,S169/I32,""),IF(S169=P170,S169/J32,""),IF(S169=P171,S169/K32,""),IF(S169=P172,S169/L32,""),IF(S169=P173,S169/M32,""),IF(S169=P174,S169/N32,""))</f>
        <v>#REF!</v>
      </c>
    </row>
    <row customHeight="1" ht="30" r="170" spans="1:20" x14ac:dyDescent="0.35">
      <c r="A170" s="23"/>
      <c r="B170" s="150"/>
      <c r="C170" s="107" t="str">
        <f>IF(B169="","",IF(B13="","",B13))</f>
        <v>P2</v>
      </c>
      <c r="D170" s="107">
        <f>IF(C170="","",L19)</f>
        <v>0.05</v>
      </c>
      <c r="E170" s="107">
        <f>IF(D170="","",D170/T13)</f>
        <v>3.1250000000000001E-4</v>
      </c>
      <c r="F170" s="110">
        <f>IF(E170="","",E170*U13*1000)</f>
        <v>187.5</v>
      </c>
      <c r="G170" s="110">
        <f>IF(F170="","",F170/J31)</f>
        <v>2.4509803921568627E-3</v>
      </c>
      <c r="H170" s="143"/>
      <c r="I170" s="138"/>
      <c r="J170" s="140"/>
      <c r="K170" s="100"/>
      <c r="L170" s="147"/>
      <c r="M170" s="107" t="str">
        <f>IF(L169="","",IF(B13="","",B13))</f>
        <v>P2</v>
      </c>
      <c r="N170" s="107">
        <f>IF(M170="","",L23)</f>
        <v>0.08</v>
      </c>
      <c r="O170" s="107">
        <f>IF(N170="","",N170/T13)</f>
        <v>5.0000000000000001E-4</v>
      </c>
      <c r="P170" s="110">
        <f>IF(O170="","",O170*U13*1000)</f>
        <v>300</v>
      </c>
      <c r="Q170" s="110">
        <f>IF(P170="","",P170/J32)</f>
        <v>3.8961038961038961E-3</v>
      </c>
      <c r="R170" s="143"/>
      <c r="S170" s="138"/>
      <c r="T170" s="140"/>
    </row>
    <row customHeight="1" ht="30" r="171" spans="1:20" x14ac:dyDescent="0.35">
      <c r="A171" s="23"/>
      <c r="B171" s="150"/>
      <c r="C171" s="107" t="str">
        <f>IF(B169="","",B169)</f>
        <v>P3Active3</v>
      </c>
      <c r="D171" s="107" t="str">
        <f>IF(C171="","","NA")</f>
        <v>NA</v>
      </c>
      <c r="E171" s="107">
        <f>IF(D171="","",H19*D19)</f>
        <v>2.5000000000000001E-2</v>
      </c>
      <c r="F171" s="110">
        <f>IF(E171="","",E171*U17*1000)</f>
        <v>21250</v>
      </c>
      <c r="G171" s="110">
        <f>IF(F171="","",F171/K31)</f>
        <v>21250</v>
      </c>
      <c r="H171" s="143"/>
      <c r="I171" s="138"/>
      <c r="J171" s="140"/>
      <c r="K171" s="100"/>
      <c r="L171" s="147"/>
      <c r="M171" s="107" t="str">
        <f>IF(L169="","",IF(B17="","",B17))</f>
        <v>P3</v>
      </c>
      <c r="N171" s="107">
        <f>IF(M171="","",L23)</f>
        <v>0.08</v>
      </c>
      <c r="O171" s="107">
        <f>IF(N171="","",N171/T17)</f>
        <v>5.7142857142857147E-4</v>
      </c>
      <c r="P171" s="110">
        <f>IF(O171="","",O171*U17*1000)</f>
        <v>485.71428571428578</v>
      </c>
      <c r="Q171" s="110">
        <f>IF(P171="","",P171/K32)</f>
        <v>8.0952380952380963E-3</v>
      </c>
      <c r="R171" s="143"/>
      <c r="S171" s="138"/>
      <c r="T171" s="140"/>
    </row>
    <row customHeight="1" ht="30" r="172" spans="1:20" x14ac:dyDescent="0.35">
      <c r="A172" s="23"/>
      <c r="B172" s="150"/>
      <c r="C172" s="107" t="str">
        <f>IF(B169="","",IF(B21="","",B21))</f>
        <v>P4</v>
      </c>
      <c r="D172" s="107">
        <f>IF(C172="","",L19)</f>
        <v>0.05</v>
      </c>
      <c r="E172" s="107">
        <f>IF(D172="","",D172/T21)</f>
        <v>2.7777777777777778E-4</v>
      </c>
      <c r="F172" s="110">
        <f>IF(E172="","",E172*U21*1000)</f>
        <v>194.44444444444446</v>
      </c>
      <c r="G172" s="110">
        <f>IF(F172="","",F172/L31)</f>
        <v>3.2407407407407411E-3</v>
      </c>
      <c r="H172" s="143"/>
      <c r="I172" s="138"/>
      <c r="J172" s="140"/>
      <c r="K172" s="100"/>
      <c r="L172" s="147"/>
      <c r="M172" s="107" t="str">
        <f>IF(L169="","",IF(B21="","",L169))</f>
        <v>P4Active3</v>
      </c>
      <c r="N172" s="107">
        <f>IF(M172="","",L23)</f>
        <v>0.08</v>
      </c>
      <c r="O172" s="107">
        <f>IF(N172="","",H23*D23)</f>
        <v>5.5E-2</v>
      </c>
      <c r="P172" s="110">
        <f>IF(O172="","",O172*U21*1000)</f>
        <v>38500</v>
      </c>
      <c r="Q172" s="110">
        <f>IF(P172="","",P172/L32)</f>
        <v>38500</v>
      </c>
      <c r="R172" s="143"/>
      <c r="S172" s="138"/>
      <c r="T172" s="140"/>
    </row>
    <row customHeight="1" ht="30" r="173" spans="1:20" x14ac:dyDescent="0.35">
      <c r="A173" s="23"/>
      <c r="B173" s="150"/>
      <c r="C173" s="107" t="e">
        <f>IF(B169="","",IF(#REF!="","",#REF!))</f>
        <v>#REF!</v>
      </c>
      <c r="D173" s="107" t="e">
        <f>IF(C173="","",L19)</f>
        <v>#REF!</v>
      </c>
      <c r="E173" s="107" t="e">
        <f>IF(D173="","",D173/#REF!)</f>
        <v>#REF!</v>
      </c>
      <c r="F173" s="110" t="e">
        <f>IF(E173="","",E173*#REF!*1000)</f>
        <v>#REF!</v>
      </c>
      <c r="G173" s="110" t="e">
        <f>IF(F173="","",F173/M31)</f>
        <v>#REF!</v>
      </c>
      <c r="H173" s="143"/>
      <c r="I173" s="138"/>
      <c r="J173" s="140"/>
      <c r="K173" s="100"/>
      <c r="L173" s="147"/>
      <c r="M173" s="107" t="e">
        <f>IF(L169="","",IF(#REF!="","",#REF!))</f>
        <v>#REF!</v>
      </c>
      <c r="N173" s="107" t="e">
        <f>IF(M173="","",L23)</f>
        <v>#REF!</v>
      </c>
      <c r="O173" s="107" t="e">
        <f>IF(N173="","",N173/#REF!)</f>
        <v>#REF!</v>
      </c>
      <c r="P173" s="110" t="e">
        <f>IF(O173="","",O173*#REF!*1000)</f>
        <v>#REF!</v>
      </c>
      <c r="Q173" s="110" t="e">
        <f>IF(P173="","",P173/M32)</f>
        <v>#REF!</v>
      </c>
      <c r="R173" s="143"/>
      <c r="S173" s="138"/>
      <c r="T173" s="140"/>
    </row>
    <row customHeight="1" ht="30" r="174" spans="1:20" x14ac:dyDescent="0.35">
      <c r="A174" s="23"/>
      <c r="B174" s="151"/>
      <c r="C174" s="107" t="e">
        <f>IF(B169="","",IF(#REF!="","",#REF!))</f>
        <v>#REF!</v>
      </c>
      <c r="D174" s="107" t="e">
        <f>IF(C174="","",L19)</f>
        <v>#REF!</v>
      </c>
      <c r="E174" s="107" t="e">
        <f>IF(D174="","",D174/#REF!)</f>
        <v>#REF!</v>
      </c>
      <c r="F174" s="110" t="e">
        <f>IF(E174="","",E174*#REF!*1000)</f>
        <v>#REF!</v>
      </c>
      <c r="G174" s="110" t="e">
        <f>IF(F174="","",F174/N31)</f>
        <v>#REF!</v>
      </c>
      <c r="H174" s="143"/>
      <c r="I174" s="138"/>
      <c r="J174" s="141"/>
      <c r="K174" s="100"/>
      <c r="L174" s="148"/>
      <c r="M174" s="107" t="e">
        <f>IF(L169="","",IF(#REF!="","",#REF!))</f>
        <v>#REF!</v>
      </c>
      <c r="N174" s="107" t="e">
        <f>IF(M174="","",L23)</f>
        <v>#REF!</v>
      </c>
      <c r="O174" s="107" t="e">
        <f>IF(N174="","",N174/#REF!)</f>
        <v>#REF!</v>
      </c>
      <c r="P174" s="110" t="e">
        <f>IF(O174="","",O174*#REF!*1000)</f>
        <v>#REF!</v>
      </c>
      <c r="Q174" s="110" t="e">
        <f>IF(P174="","",P174/N32)</f>
        <v>#REF!</v>
      </c>
      <c r="R174" s="143"/>
      <c r="S174" s="138"/>
      <c r="T174" s="141"/>
    </row>
    <row customHeight="1" ht="30" r="175" spans="1:20" x14ac:dyDescent="0.35">
      <c r="A175" s="23"/>
      <c r="B175" s="142" t="str">
        <f>IF(C20="","",B17&amp;C20)</f>
        <v>P3Active4</v>
      </c>
      <c r="C175" s="107" t="str">
        <f>IF(B175="","",IF(B9="","",B9))</f>
        <v>P1</v>
      </c>
      <c r="D175" s="107">
        <f>IF(C175="","",L20)</f>
        <v>3.5000000000000003E-2</v>
      </c>
      <c r="E175" s="107">
        <f>IF(D175="","",D175/T9)</f>
        <v>5.8333333333333338E-4</v>
      </c>
      <c r="F175" s="112">
        <f>IF(E169="","",E175*U9*1000)</f>
        <v>291.66666666666669</v>
      </c>
      <c r="G175" s="110">
        <f>IF(F175="","",F175/I31)</f>
        <v>5.8333333333333336E-3</v>
      </c>
      <c r="H175" s="143" t="e">
        <f>IF(B175="","",MIN(G175:G180))</f>
        <v>#REF!</v>
      </c>
      <c r="I175" s="138" t="e">
        <f>IF(B175="","",MIN(F175:F180))</f>
        <v>#REF!</v>
      </c>
      <c r="J175" s="144" t="e">
        <f>CONCATENATE(IF(I175=F175,I175/I31,""),IF(I175=F176,I175/J31,""),IF(I175=F177,I175/K31,""),IF(I175=F178,I175/L31,""),IF(I175=F179,I175/M31,""),IF(I175=F180,I175/N31,""))</f>
        <v>#REF!</v>
      </c>
      <c r="K175" s="100"/>
      <c r="L175" s="146" t="str">
        <f>IF(C24="","",B21&amp;C24)</f>
        <v>P4Active4</v>
      </c>
      <c r="M175" s="107" t="str">
        <f>IF(L175="","",IF(B9="","",B9))</f>
        <v>P1</v>
      </c>
      <c r="N175" s="107">
        <f>IF(M175="","",L24)</f>
        <v>7.0000000000000007E-2</v>
      </c>
      <c r="O175" s="107">
        <f>IF(N175="","",N175/T9)</f>
        <v>1.1666666666666668E-3</v>
      </c>
      <c r="P175" s="112">
        <f>IF(O169="","",O175*U9*1000)</f>
        <v>583.33333333333337</v>
      </c>
      <c r="Q175" s="110">
        <f>IF(P175="","",P175/I32)</f>
        <v>1.080246913580247E-2</v>
      </c>
      <c r="R175" s="143" t="e">
        <f>IF(L175="","",MIN(Q175:Q180))</f>
        <v>#REF!</v>
      </c>
      <c r="S175" s="138" t="e">
        <f>IF(L175="","",MIN(P175:P180))</f>
        <v>#REF!</v>
      </c>
      <c r="T175" s="144" t="e">
        <f>CONCATENATE(IF(S175=P175,S175/I32,""),IF(S175=P176,S175/J32,""),IF(S175=P177,S175/K32,""),IF(S175=P178,S175/L32,""),IF(S175=P179,S175/M32,""),IF(S175=P180,S175/N32,""))</f>
        <v>#REF!</v>
      </c>
    </row>
    <row customHeight="1" ht="39" r="176" spans="1:20" x14ac:dyDescent="0.35">
      <c r="A176" s="46"/>
      <c r="B176" s="142"/>
      <c r="C176" s="107" t="str">
        <f>IF(B175="","",IF(B13="","",B13))</f>
        <v>P2</v>
      </c>
      <c r="D176" s="107">
        <f>IF(C176="","",L20)</f>
        <v>3.5000000000000003E-2</v>
      </c>
      <c r="E176" s="107">
        <f>IF(D176="","",D176/T13)</f>
        <v>2.1875000000000003E-4</v>
      </c>
      <c r="F176" s="112">
        <f>IF(E170="","",E176*U13*1000)</f>
        <v>131.25</v>
      </c>
      <c r="G176" s="110">
        <f>IF(F176="","",F176/J31)</f>
        <v>1.7156862745098039E-3</v>
      </c>
      <c r="H176" s="143"/>
      <c r="I176" s="138"/>
      <c r="J176" s="145"/>
      <c r="K176" s="100"/>
      <c r="L176" s="147"/>
      <c r="M176" s="107" t="str">
        <f>IF(L175="","",IF(B13="","",B13))</f>
        <v>P2</v>
      </c>
      <c r="N176" s="107">
        <f>IF(M176="","",L24)</f>
        <v>7.0000000000000007E-2</v>
      </c>
      <c r="O176" s="107">
        <f>IF(N176="","",N176/T13)</f>
        <v>4.3750000000000006E-4</v>
      </c>
      <c r="P176" s="112">
        <f>IF(O170="","",O176*U13*1000)</f>
        <v>262.5</v>
      </c>
      <c r="Q176" s="110">
        <f>IF(P176="","",P176/J32)</f>
        <v>3.4090909090909089E-3</v>
      </c>
      <c r="R176" s="143"/>
      <c r="S176" s="138"/>
      <c r="T176" s="145"/>
    </row>
    <row customHeight="1" ht="30" r="177" spans="1:24" x14ac:dyDescent="0.35">
      <c r="A177" s="46"/>
      <c r="B177" s="142"/>
      <c r="C177" s="107" t="str">
        <f>IF(B175="","",B175)</f>
        <v>P3Active4</v>
      </c>
      <c r="D177" s="107" t="str">
        <f>IF(C177="","","NA")</f>
        <v>NA</v>
      </c>
      <c r="E177" s="107">
        <f>IF(D177="","",H20*D20)</f>
        <v>3.6000000000000004E-2</v>
      </c>
      <c r="F177" s="112">
        <f>IF(E171="","",E177*U17*1000)</f>
        <v>30600.000000000004</v>
      </c>
      <c r="G177" s="110">
        <f>IF(F177="","",F177/K31)</f>
        <v>30600.000000000004</v>
      </c>
      <c r="H177" s="143"/>
      <c r="I177" s="138"/>
      <c r="J177" s="145"/>
      <c r="K177" s="100"/>
      <c r="L177" s="147"/>
      <c r="M177" s="107" t="str">
        <f>IF(L175="","",IF(B17="","",B17))</f>
        <v>P3</v>
      </c>
      <c r="N177" s="107">
        <f>IF(M177="","",L24)</f>
        <v>7.0000000000000007E-2</v>
      </c>
      <c r="O177" s="107">
        <f>IF(N177="","",N177/T17)</f>
        <v>5.0000000000000001E-4</v>
      </c>
      <c r="P177" s="112">
        <f>IF(O171="","",O177*U17*1000)</f>
        <v>425</v>
      </c>
      <c r="Q177" s="110">
        <f>IF(P177="","",P177/K32)</f>
        <v>7.083333333333333E-3</v>
      </c>
      <c r="R177" s="143"/>
      <c r="S177" s="138"/>
      <c r="T177" s="145"/>
    </row>
    <row customHeight="1" ht="30" r="178" spans="1:24" x14ac:dyDescent="0.35">
      <c r="A178" s="46"/>
      <c r="B178" s="142"/>
      <c r="C178" s="107" t="str">
        <f>IF(B175="","",IF(B21="","",B21))</f>
        <v>P4</v>
      </c>
      <c r="D178" s="107">
        <f>IF(C178="","",L20)</f>
        <v>3.5000000000000003E-2</v>
      </c>
      <c r="E178" s="107">
        <f>IF(D178="","",D178/T21)</f>
        <v>1.9444444444444446E-4</v>
      </c>
      <c r="F178" s="112">
        <f>IF(E172="","",E178*U21*1000)</f>
        <v>136.11111111111111</v>
      </c>
      <c r="G178" s="110">
        <f>IF(F178="","",F178/L31)</f>
        <v>2.2685185185185187E-3</v>
      </c>
      <c r="H178" s="143"/>
      <c r="I178" s="138"/>
      <c r="J178" s="145"/>
      <c r="K178" s="100"/>
      <c r="L178" s="147"/>
      <c r="M178" s="107" t="str">
        <f>IF(L175="","",IF(B21="","",L175))</f>
        <v>P4Active4</v>
      </c>
      <c r="N178" s="107" t="str">
        <f>IF(M178="","","NA")</f>
        <v>NA</v>
      </c>
      <c r="O178" s="107">
        <f>IF(N178="","",H24*D24)</f>
        <v>0.06</v>
      </c>
      <c r="P178" s="112">
        <f>IF(O172="","",O178*U21*1000)</f>
        <v>42000</v>
      </c>
      <c r="Q178" s="110">
        <f>IF(P178="","",P178/L32)</f>
        <v>42000</v>
      </c>
      <c r="R178" s="143"/>
      <c r="S178" s="138"/>
      <c r="T178" s="145"/>
    </row>
    <row customHeight="1" ht="30" r="179" spans="1:24" x14ac:dyDescent="0.35">
      <c r="A179" s="46"/>
      <c r="B179" s="142"/>
      <c r="C179" s="107" t="e">
        <f>IF(B175="","",IF(#REF!="","",#REF!))</f>
        <v>#REF!</v>
      </c>
      <c r="D179" s="107" t="e">
        <f>IF(C179="","",L20)</f>
        <v>#REF!</v>
      </c>
      <c r="E179" s="107" t="e">
        <f>IF(D179="","",D179/#REF!)</f>
        <v>#REF!</v>
      </c>
      <c r="F179" s="112" t="e">
        <f>IF(E173="","",E179*#REF!*1000)</f>
        <v>#REF!</v>
      </c>
      <c r="G179" s="110" t="e">
        <f>IF(F179="","",F179/M31)</f>
        <v>#REF!</v>
      </c>
      <c r="H179" s="143"/>
      <c r="I179" s="138"/>
      <c r="J179" s="145"/>
      <c r="K179" s="100"/>
      <c r="L179" s="147"/>
      <c r="M179" s="107" t="e">
        <f>IF(L175="","",IF(#REF!="","",#REF!))</f>
        <v>#REF!</v>
      </c>
      <c r="N179" s="107" t="e">
        <f>IF(M179="","",L24)</f>
        <v>#REF!</v>
      </c>
      <c r="O179" s="107" t="e">
        <f>IF(N179="","",N179/#REF!)</f>
        <v>#REF!</v>
      </c>
      <c r="P179" s="112" t="e">
        <f>IF(O173="","",O179*#REF!*1000)</f>
        <v>#REF!</v>
      </c>
      <c r="Q179" s="110" t="e">
        <f>IF(P179="","",P179/M32)</f>
        <v>#REF!</v>
      </c>
      <c r="R179" s="143"/>
      <c r="S179" s="138"/>
      <c r="T179" s="145"/>
    </row>
    <row customHeight="1" ht="30" r="180" spans="1:24" x14ac:dyDescent="0.35">
      <c r="A180" s="46"/>
      <c r="B180" s="142"/>
      <c r="C180" s="107" t="e">
        <f>IF(B175="","",IF(#REF!="","",#REF!))</f>
        <v>#REF!</v>
      </c>
      <c r="D180" s="107" t="e">
        <f>IF(C180="","",L20)</f>
        <v>#REF!</v>
      </c>
      <c r="E180" s="107" t="e">
        <f>IF(D180="","",D180/#REF!)</f>
        <v>#REF!</v>
      </c>
      <c r="F180" s="112" t="e">
        <f>IF(E174="","",E180*#REF!*1000)</f>
        <v>#REF!</v>
      </c>
      <c r="G180" s="110" t="e">
        <f>IF(F180="","",F180/N31)</f>
        <v>#REF!</v>
      </c>
      <c r="H180" s="143"/>
      <c r="I180" s="138"/>
      <c r="J180" s="145"/>
      <c r="K180" s="100"/>
      <c r="L180" s="148"/>
      <c r="M180" s="107" t="e">
        <f>IF(L175="","",IF(#REF!="","",#REF!))</f>
        <v>#REF!</v>
      </c>
      <c r="N180" s="107" t="e">
        <f>IF(M180="","",L24)</f>
        <v>#REF!</v>
      </c>
      <c r="O180" s="107" t="e">
        <f>IF(N180="","",N180/#REF!)</f>
        <v>#REF!</v>
      </c>
      <c r="P180" s="112" t="e">
        <f>IF(O174="","",O180*#REF!*1000)</f>
        <v>#REF!</v>
      </c>
      <c r="Q180" s="110" t="e">
        <f>IF(P180="","",P180/N32)</f>
        <v>#REF!</v>
      </c>
      <c r="R180" s="143"/>
      <c r="S180" s="138"/>
      <c r="T180" s="145"/>
    </row>
    <row customHeight="1" ht="30" r="181" spans="1:24" x14ac:dyDescent="0.35">
      <c r="A181" s="46"/>
      <c r="B181" s="100"/>
      <c r="C181" s="114"/>
      <c r="D181" s="46"/>
      <c r="E181" s="46"/>
      <c r="F181" s="46"/>
      <c r="G181" s="46"/>
      <c r="H181" s="100"/>
      <c r="I181" s="116"/>
      <c r="J181" s="100"/>
      <c r="K181" s="100"/>
      <c r="M181" s="46"/>
      <c r="N181" s="46"/>
      <c r="O181" s="46"/>
      <c r="P181" s="46"/>
      <c r="Q181" s="46"/>
      <c r="R181" s="100"/>
      <c r="S181" s="116"/>
      <c r="T181" s="100"/>
    </row>
    <row customHeight="1" ht="30" r="182" spans="1:24" x14ac:dyDescent="0.35">
      <c r="A182" s="46"/>
      <c r="B182" s="100"/>
      <c r="C182" s="46"/>
      <c r="D182" s="46"/>
      <c r="E182" s="46"/>
      <c r="F182" s="46"/>
      <c r="G182" s="46"/>
      <c r="H182" s="100"/>
      <c r="I182" s="116"/>
      <c r="J182" s="117"/>
      <c r="K182" s="100"/>
      <c r="M182" s="46"/>
      <c r="N182" s="46"/>
      <c r="O182" s="46"/>
      <c r="P182" s="46"/>
      <c r="Q182" s="46"/>
      <c r="R182" s="100"/>
      <c r="S182" s="116"/>
      <c r="T182" s="100"/>
    </row>
    <row customHeight="1" ht="30" r="183" spans="1:24" x14ac:dyDescent="0.35">
      <c r="A183" s="46"/>
      <c r="B183" s="100"/>
      <c r="C183" s="46"/>
      <c r="D183" s="46"/>
      <c r="E183" s="46"/>
      <c r="F183" s="46"/>
      <c r="G183" s="46"/>
      <c r="H183" s="100"/>
      <c r="I183" s="116"/>
      <c r="J183" s="100"/>
      <c r="K183" s="100"/>
      <c r="M183" s="46"/>
      <c r="N183" s="46"/>
      <c r="O183" s="46"/>
      <c r="P183" s="46"/>
      <c r="Q183" s="46"/>
      <c r="R183" s="100"/>
      <c r="S183" s="116"/>
      <c r="T183" s="117"/>
    </row>
    <row customHeight="1" ht="30" r="184" spans="1:24" x14ac:dyDescent="0.35">
      <c r="A184" s="46"/>
      <c r="B184" s="100"/>
      <c r="C184" s="46"/>
      <c r="D184" s="46"/>
      <c r="E184" s="46"/>
      <c r="F184" s="46"/>
      <c r="G184" s="46"/>
      <c r="H184" s="100"/>
      <c r="I184" s="116"/>
      <c r="J184" s="100"/>
      <c r="K184" s="100"/>
      <c r="M184" s="46"/>
      <c r="N184" s="46"/>
      <c r="O184" s="46"/>
      <c r="P184" s="46"/>
      <c r="Q184" s="46"/>
      <c r="R184" s="100"/>
      <c r="S184" s="116"/>
      <c r="T184" s="100"/>
    </row>
    <row customHeight="1" ht="30" r="185" spans="1:24" x14ac:dyDescent="0.35">
      <c r="A185" s="46"/>
      <c r="B185" s="100"/>
      <c r="C185" s="46"/>
      <c r="D185" s="118"/>
      <c r="E185" s="46"/>
      <c r="F185" s="46"/>
      <c r="G185" s="46"/>
      <c r="H185" s="100"/>
      <c r="I185" s="116"/>
      <c r="J185" s="100"/>
      <c r="K185" s="100"/>
      <c r="M185" s="46"/>
      <c r="N185" s="46"/>
      <c r="O185" s="46"/>
      <c r="P185" s="46"/>
      <c r="Q185" s="46"/>
      <c r="R185" s="100"/>
      <c r="S185" s="116"/>
      <c r="T185" s="100"/>
    </row>
    <row customHeight="1" ht="30" r="186" spans="1:24" x14ac:dyDescent="0.35">
      <c r="A186" s="46"/>
      <c r="B186" s="100"/>
      <c r="C186" s="114"/>
      <c r="D186" s="119"/>
      <c r="E186" s="46"/>
      <c r="F186" s="46"/>
      <c r="G186" s="46"/>
      <c r="H186" s="100"/>
      <c r="I186" s="116"/>
      <c r="J186" s="100"/>
      <c r="K186" s="100"/>
      <c r="M186" s="46"/>
      <c r="N186" s="46"/>
      <c r="O186" s="46"/>
      <c r="P186" s="46"/>
      <c r="Q186" s="46"/>
      <c r="R186" s="100"/>
      <c r="S186" s="116"/>
      <c r="T186" s="100"/>
    </row>
    <row customHeight="1" ht="30" r="187" spans="1:24" x14ac:dyDescent="0.35">
      <c r="A187" s="46"/>
      <c r="B187" s="100"/>
      <c r="C187" s="114"/>
      <c r="D187" s="46"/>
      <c r="E187" s="46"/>
      <c r="F187" s="46"/>
      <c r="G187" s="46"/>
      <c r="H187" s="100"/>
      <c r="I187" s="116"/>
      <c r="J187" s="100"/>
      <c r="K187" s="100"/>
      <c r="M187" s="46"/>
      <c r="N187" s="46"/>
      <c r="O187" s="46"/>
      <c r="P187" s="46"/>
      <c r="Q187" s="46"/>
      <c r="R187" s="100"/>
      <c r="S187" s="116"/>
      <c r="T187" s="100"/>
    </row>
    <row r="188" spans="1:24" x14ac:dyDescent="0.35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M188" s="46"/>
      <c r="N188" s="46"/>
      <c r="O188" s="46"/>
      <c r="P188" s="46"/>
      <c r="Q188" s="46"/>
      <c r="R188" s="100"/>
      <c r="S188" s="116"/>
      <c r="T188" s="100"/>
    </row>
    <row r="189" spans="1:24" x14ac:dyDescent="0.35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M189" s="46"/>
      <c r="N189" s="120"/>
      <c r="O189" s="46"/>
      <c r="P189" s="46"/>
      <c r="Q189" s="46"/>
      <c r="R189" s="100"/>
      <c r="S189" s="116"/>
      <c r="T189" s="117"/>
    </row>
    <row r="190" spans="1:24" x14ac:dyDescent="0.35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M190" s="46"/>
      <c r="N190" s="46"/>
      <c r="O190" s="46"/>
      <c r="P190" s="46"/>
      <c r="Q190" s="46"/>
      <c r="R190" s="100"/>
      <c r="S190" s="116"/>
      <c r="T190" s="100"/>
    </row>
    <row customHeight="1" ht="32.25" r="191" spans="1:24" x14ac:dyDescent="0.4">
      <c r="B191" s="57" t="s">
        <v>215</v>
      </c>
      <c r="C191" s="121" t="str">
        <f>B129</f>
        <v>P1P1A1</v>
      </c>
      <c r="D191" s="46"/>
      <c r="E191" s="46"/>
      <c r="F191" s="46"/>
      <c r="G191" s="46"/>
      <c r="H191" s="46"/>
      <c r="I191" s="46"/>
      <c r="J191" s="46"/>
      <c r="K191" s="46"/>
      <c r="M191" s="46"/>
      <c r="N191" s="46"/>
      <c r="O191" s="46"/>
      <c r="P191" s="46"/>
      <c r="Q191" s="46"/>
      <c r="R191" s="100"/>
      <c r="S191" s="116"/>
      <c r="T191" s="100"/>
      <c r="X191" s="122" t="s">
        <v>216</v>
      </c>
    </row>
    <row customHeight="1" ht="95.25" r="192" spans="1:24" x14ac:dyDescent="0.35">
      <c r="A192" s="46"/>
      <c r="B192" s="47" t="s">
        <v>217</v>
      </c>
      <c r="C192" s="47" t="s">
        <v>114</v>
      </c>
      <c r="D192" s="48" t="s">
        <v>218</v>
      </c>
      <c r="E192" s="48" t="s">
        <v>219</v>
      </c>
      <c r="F192" s="123" t="s">
        <v>220</v>
      </c>
      <c r="G192" s="124" t="s">
        <v>221</v>
      </c>
      <c r="H192" s="125" t="s">
        <v>145</v>
      </c>
      <c r="I192" s="125" t="s">
        <v>146</v>
      </c>
      <c r="J192" s="125" t="s">
        <v>222</v>
      </c>
      <c r="K192" s="126"/>
      <c r="M192" s="46"/>
      <c r="N192" s="46"/>
      <c r="O192" s="46"/>
      <c r="P192" s="46"/>
      <c r="Q192" s="46"/>
      <c r="R192" s="100"/>
      <c r="S192" s="116"/>
      <c r="T192" s="100"/>
      <c r="X192" s="87" t="s">
        <v>223</v>
      </c>
    </row>
    <row customHeight="1" ht="50.1" r="193" spans="1:24" x14ac:dyDescent="0.35">
      <c r="A193" s="46"/>
      <c r="B193" s="52" t="s">
        <v>120</v>
      </c>
      <c r="C193" s="53">
        <f ref="C193:D200" si="3" t="shared">C28</f>
        <v>27000</v>
      </c>
      <c r="D193" s="36">
        <f si="3" t="shared"/>
        <v>20</v>
      </c>
      <c r="E193" s="54" t="str">
        <f>CONCATENATE(IF(ISNUMBER(SEARCH(B28,A9)),B9,""),", ",IF(ISNUMBER(SEARCH(B28,A13)),B13,""),", ",IF(ISNUMBER(SEARCH(B28,A17)),B17,""),", ",IF(ISNUMBER(SEARCH(B28,A21)),B21,""),", ",IF(ISNUMBER(SEARCH(B28,#REF!)),#REF!,""),", ",IF(ISNUMBER(SEARCH(B28,#REF!)),#REF!,""))</f>
        <v xml:space="preserve">P1, P2, , P4, , </v>
      </c>
      <c r="F193" s="127" t="str">
        <f><![CDATA[CONCATENATE(IF(ISNUMBER(SEARCH(C129,E193)),G129&V1,""),IF(ISNUMBER(SEARCH(C130,E193)),G130&V1,""),IF(ISNUMBER(SEARCH(C131,E193)),G131&V1,""),IF(ISNUMBER(SEARCH(C132,E193)),G132&V1,""),IF(ISNUMBER(SEARCH(C133,E193)),G133&V1,""),IF(ISNUMBER(SEARCH(C134,E193)),G134&V1,""))]]></f>
        <v xml:space="preserve">0.000661764705882353, 0.00108024691358025, </v>
      </c>
      <c r="G193" s="54">
        <f ca="1">MIN(0+TRIM(MID(SUBSTITUTE(","&amp;X193,",",REPT(" ",300)),ROW(INDIRECT("1:"&amp;1+LEN(X193)-LEN(SUBSTITUTE(X193,",",""))))*300,300)))</f>
        <v>6.6176470588235302E-4</v>
      </c>
      <c r="H193" s="36">
        <f ca="1" ref="H193:H200" si="4" t="shared">G193*E28</f>
        <v>3.9705882352941181E-2</v>
      </c>
      <c r="I193" s="36">
        <f ca="1" ref="I193:I200" si="5" t="shared">H193/F28</f>
        <v>9.9264705882352953E-4</v>
      </c>
      <c r="J193" s="128">
        <f ca="1" ref="J193:J200" si="6" t="shared">(G193*C193)/(D193*1000)</f>
        <v>8.9338235294117658E-4</v>
      </c>
      <c r="K193" s="46"/>
      <c r="M193" s="46"/>
      <c r="N193" s="46"/>
      <c r="O193" s="46"/>
      <c r="P193" s="46"/>
      <c r="Q193" s="46"/>
      <c r="R193" s="100"/>
      <c r="S193" s="116"/>
      <c r="T193" s="100"/>
      <c r="X193" s="87" t="str">
        <f ref="X193:X200" si="7" t="shared">LEFT(F193,LEN(F193)-2)</f>
        <v>0.000661764705882353, 0.00108024691358025</v>
      </c>
    </row>
    <row customHeight="1" ht="50.1" r="194" spans="1:24" x14ac:dyDescent="0.35">
      <c r="A194" s="46"/>
      <c r="B194" s="52" t="s">
        <v>121</v>
      </c>
      <c r="C194" s="53">
        <f si="3" t="shared"/>
        <v>2000</v>
      </c>
      <c r="D194" s="36">
        <f si="3" t="shared"/>
        <v>20</v>
      </c>
      <c r="E194" s="54" t="str">
        <f>CONCATENATE(IF(ISNUMBER(SEARCH(B29,A9)),B9,""),", ",IF(ISNUMBER(SEARCH(B29,A13)),B13,""),", ",IF(ISNUMBER(SEARCH(B29,A17)),B17,""),", ",IF(ISNUMBER(SEARCH(B29,A21)),B21,""),", ",IF(ISNUMBER(SEARCH(B29,#REF!)),#REF!,""),", ",IF(ISNUMBER(SEARCH(B29,#REF!)),#REF!,""))</f>
        <v xml:space="preserve">P1, P2, , P4, , </v>
      </c>
      <c r="F194" s="129" t="str">
        <f><![CDATA[CONCATENATE(IF(ISNUMBER(SEARCH(C129,E194)),G129&V1,""),IF(ISNUMBER(SEARCH(C130,E194)),G130&V1,""),IF(ISNUMBER(SEARCH(C131,E194)),G131&V1,""),IF(ISNUMBER(SEARCH(C132,E194)),G132&V1,""),IF(ISNUMBER(SEARCH(C133,E194)),G133&V1,""),IF(ISNUMBER(SEARCH(C134,E194)),G134&V1,""))]]></f>
        <v xml:space="preserve">0.000661764705882353, 0.00108024691358025, </v>
      </c>
      <c r="G194" s="54">
        <f aca="1" ca="1" ref="G194" t="array">MIN(0+TRIM(MID(SUBSTITUTE(","&amp;X194,",",REPT(" ",300)),ROW(INDIRECT("1:"&amp;1+LEN(X194)-LEN(SUBSTITUTE(X194,",",""))))*300,300)))</f>
        <v>6.6176470588235302E-4</v>
      </c>
      <c r="H194" s="36">
        <f ca="1" si="4" t="shared"/>
        <v>3.9705882352941181E-2</v>
      </c>
      <c r="I194" s="36">
        <f ca="1" si="5" t="shared"/>
        <v>9.9264705882352953E-4</v>
      </c>
      <c r="J194" s="128">
        <f ca="1" si="6" t="shared"/>
        <v>6.6176470588235302E-5</v>
      </c>
      <c r="K194" s="46"/>
      <c r="M194" s="46"/>
      <c r="N194" s="46"/>
      <c r="O194" s="46"/>
      <c r="P194" s="46"/>
      <c r="Q194" s="46"/>
      <c r="R194" s="100"/>
      <c r="S194" s="116"/>
      <c r="T194" s="100"/>
      <c r="X194" s="87" t="str">
        <f si="7" t="shared"/>
        <v>0.000661764705882353, 0.00108024691358025</v>
      </c>
    </row>
    <row customHeight="1" ht="50.1" r="195" spans="1:24" x14ac:dyDescent="0.35">
      <c r="B195" s="52" t="s">
        <v>122</v>
      </c>
      <c r="C195" s="53">
        <f si="3" t="shared"/>
        <v>25000</v>
      </c>
      <c r="D195" s="36">
        <f si="3" t="shared"/>
        <v>20</v>
      </c>
      <c r="E195" s="54" t="str">
        <f>CONCATENATE(IF(ISNUMBER(SEARCH(B30,A9)),B9,""),", ",IF(ISNUMBER(SEARCH(B30,A13)),B13,""),", ",IF(ISNUMBER(SEARCH(B30,A17)),B17,""),", ",IF(ISNUMBER(SEARCH(B30,A21)),B21,""),", ",IF(ISNUMBER(SEARCH(B30,#REF!)),#REF!,""),", ",IF(ISNUMBER(SEARCH(B30,#REF!)),#REF!,""))</f>
        <v xml:space="preserve">P1, P2, P3, P4, , </v>
      </c>
      <c r="F195" s="130" t="str">
        <f><![CDATA[CONCATENATE(IF(ISNUMBER(SEARCH(C129,E195)),G129&V1,""),IF(ISNUMBER(SEARCH(C130,E195)),G130&V1,""),IF(ISNUMBER(SEARCH(C131,E195)),G131&V1,""),IF(ISNUMBER(SEARCH(C132,E195)),G132&V1,""),IF(ISNUMBER(SEARCH(C133,E195)),G133&V1,""),IF(ISNUMBER(SEARCH(C134,E195)),G134&V1,""))]]></f>
        <v xml:space="preserve">0.000661764705882353, 0.00182142857142857, 0.00108024691358025, </v>
      </c>
      <c r="G195" s="54">
        <f aca="1" ca="1" ref="G195" t="array">MIN(0+TRIM(MID(SUBSTITUTE(","&amp;X195,",",REPT(" ",300)),ROW(INDIRECT("1:"&amp;1+LEN(X195)-LEN(SUBSTITUTE(X195,",",""))))*300,300)))</f>
        <v>6.6176470588235302E-4</v>
      </c>
      <c r="H195" s="36">
        <f ca="1" si="4" t="shared"/>
        <v>3.9705882352941181E-2</v>
      </c>
      <c r="I195" s="36">
        <f ca="1" si="5" t="shared"/>
        <v>9.9264705882352953E-4</v>
      </c>
      <c r="J195" s="128">
        <f ca="1" si="6" t="shared"/>
        <v>8.2720588235294127E-4</v>
      </c>
      <c r="K195" s="126"/>
      <c r="M195" s="46"/>
      <c r="N195" s="46"/>
      <c r="O195" s="46"/>
      <c r="P195" s="46"/>
      <c r="Q195" s="46"/>
      <c r="R195" s="100"/>
      <c r="S195" s="116"/>
      <c r="T195" s="117"/>
      <c r="X195" s="87" t="str">
        <f si="7" t="shared"/>
        <v>0.000661764705882353, 0.00182142857142857, 0.00108024691358025</v>
      </c>
    </row>
    <row customHeight="1" ht="50.1" r="196" spans="1:24" x14ac:dyDescent="0.35">
      <c r="B196" s="52" t="s">
        <v>125</v>
      </c>
      <c r="C196" s="53">
        <f si="3" t="shared"/>
        <v>35000</v>
      </c>
      <c r="D196" s="36">
        <f si="3" t="shared"/>
        <v>20</v>
      </c>
      <c r="E196" s="54" t="str">
        <f>CONCATENATE(IF(ISNUMBER(SEARCH(B31,A9)),B9,""),", ",IF(ISNUMBER(SEARCH(B31,A13)),B13,""),", ",IF(ISNUMBER(SEARCH(B31,A17)),B17,""),", ",IF(ISNUMBER(SEARCH(B31,A21)),B21,""),", ",IF(ISNUMBER(SEARCH(B31,#REF!)),#REF!,""),", ",IF(ISNUMBER(SEARCH(B31,#REF!)),#REF!,""))</f>
        <v xml:space="preserve">, P2, , , , </v>
      </c>
      <c r="F196" s="130" t="str">
        <f><![CDATA[CONCATENATE(IF(ISNUMBER(SEARCH(C129,E196)),G129&V1,""),IF(ISNUMBER(SEARCH(C130,E196)),G130&V1,""),IF(ISNUMBER(SEARCH(C131,E196)),G131&V1,""),IF(ISNUMBER(SEARCH(C132,E196)),G132&V1,""),IF(ISNUMBER(SEARCH(C133,E196)),G133&V1,""),IF(ISNUMBER(SEARCH(C134,E196)),G134&V1,""))]]></f>
        <v xml:space="preserve">0.000661764705882353, </v>
      </c>
      <c r="G196" s="54">
        <f aca="1" ca="1" ref="G196" t="array">MIN(0+TRIM(MID(SUBSTITUTE(","&amp;X196,",",REPT(" ",300)),ROW(INDIRECT("1:"&amp;1+LEN(X196)-LEN(SUBSTITUTE(X196,",",""))))*300,300)))</f>
        <v>6.6176470588235302E-4</v>
      </c>
      <c r="H196" s="36">
        <f ca="1" si="4" t="shared"/>
        <v>3.9705882352941181E-2</v>
      </c>
      <c r="I196" s="36">
        <f ca="1" si="5" t="shared"/>
        <v>9.9264705882352953E-4</v>
      </c>
      <c r="J196" s="128">
        <f ca="1" si="6" t="shared"/>
        <v>1.1580882352941178E-3</v>
      </c>
      <c r="K196" s="46"/>
      <c r="M196" s="46"/>
      <c r="N196" s="46"/>
      <c r="O196" s="46"/>
      <c r="P196" s="46"/>
      <c r="Q196" s="46"/>
      <c r="R196" s="100"/>
      <c r="S196" s="116"/>
      <c r="T196" s="100"/>
      <c r="X196" s="87" t="str">
        <f si="7" t="shared"/>
        <v>0.000661764705882353</v>
      </c>
    </row>
    <row customHeight="1" ht="50.1" r="197" spans="1:24" x14ac:dyDescent="0.35">
      <c r="B197" s="49" t="s">
        <v>127</v>
      </c>
      <c r="C197" s="53">
        <f si="3" t="shared"/>
        <v>50000</v>
      </c>
      <c r="D197" s="36">
        <f si="3" t="shared"/>
        <v>20</v>
      </c>
      <c r="E197" s="131" t="str">
        <f>CONCATENATE(IF(ISNUMBER(SEARCH(B32,A9)),B9,""),", ",IF(ISNUMBER(SEARCH(B32,A13)),B13,""),", ",IF(ISNUMBER(SEARCH(B32,A17)),B17,""),", ",IF(ISNUMBER(SEARCH(B32,A21)),B21,""),", ",IF(ISNUMBER(SEARCH(B32,#REF!)),#REF!,""),", ",IF(ISNUMBER(SEARCH(B32,#REF!)),#REF!,""))</f>
        <v xml:space="preserve">, P2, P3, , , </v>
      </c>
      <c r="F197" s="132" t="str">
        <f><![CDATA[CONCATENATE(IF(ISNUMBER(SEARCH(C129,E197)),G129&V1,""),IF(ISNUMBER(SEARCH(C130,E197)),G130&V1,""),IF(ISNUMBER(SEARCH(C131,E197)),G131&V1,""),IF(ISNUMBER(SEARCH(C132,E197)),G132&V1,""),IF(ISNUMBER(SEARCH(C133,E197)),G133&V1,""),IF(ISNUMBER(SEARCH(C134,E197)),G134&V1,""))]]></f>
        <v xml:space="preserve">0.000661764705882353, 0.00182142857142857, </v>
      </c>
      <c r="G197" s="54">
        <f aca="1" ca="1" ref="G197" t="array">MIN(0+TRIM(MID(SUBSTITUTE(","&amp;X197,",",REPT(" ",300)),ROW(INDIRECT("1:"&amp;1+LEN(X197)-LEN(SUBSTITUTE(X197,",",""))))*300,300)))</f>
        <v>6.6176470588235302E-4</v>
      </c>
      <c r="H197" s="36">
        <f ca="1" si="4" t="shared"/>
        <v>3.9705882352941181E-2</v>
      </c>
      <c r="I197" s="36">
        <f ca="1" si="5" t="shared"/>
        <v>9.9264705882352953E-4</v>
      </c>
      <c r="J197" s="128">
        <f ca="1" si="6" t="shared"/>
        <v>1.6544117647058825E-3</v>
      </c>
      <c r="K197" s="46"/>
      <c r="M197" s="46"/>
      <c r="N197" s="46"/>
      <c r="O197" s="46"/>
      <c r="P197" s="46"/>
      <c r="Q197" s="46"/>
      <c r="R197" s="100"/>
      <c r="S197" s="116"/>
      <c r="T197" s="100"/>
      <c r="X197" s="87" t="str">
        <f si="7" t="shared"/>
        <v>0.000661764705882353, 0.00182142857142857</v>
      </c>
    </row>
    <row customHeight="1" ht="50.1" r="198" spans="1:24" x14ac:dyDescent="0.35">
      <c r="B198" s="49" t="s">
        <v>109</v>
      </c>
      <c r="C198" s="53">
        <f si="3" t="shared"/>
        <v>1500</v>
      </c>
      <c r="D198" s="36">
        <f si="3" t="shared"/>
        <v>20</v>
      </c>
      <c r="E198" s="133" t="str">
        <f>CONCATENATE(IF(ISNUMBER(SEARCH(B33,A9)),B9,""),", ",IF(ISNUMBER(SEARCH(B33,A13)),B13,""),", ",IF(ISNUMBER(SEARCH(B33,A17)),B17,""),", ",IF(ISNUMBER(SEARCH(B33,A21)),B21,""),", ",IF(ISNUMBER(SEARCH(B33,#REF!)),#REF!,""),", ",IF(ISNUMBER(SEARCH(B33,#REF!)),#REF!,""))</f>
        <v xml:space="preserve">, P2, P3, , , </v>
      </c>
      <c r="F198" s="134" t="str">
        <f><![CDATA[CONCATENATE(IF(ISNUMBER(SEARCH(C129,E198)),G129&V1,""),IF(ISNUMBER(SEARCH(C130,E198)),G130&V1,""),IF(ISNUMBER(SEARCH(C131,E198)),G131&V1,""),IF(ISNUMBER(SEARCH(C132,E198)),G132&V1,""),IF(ISNUMBER(SEARCH(C133,E198)),G133&V1,""),IF(ISNUMBER(SEARCH(C134,E198)),G134&V1,""))]]></f>
        <v xml:space="preserve">0.000661764705882353, 0.00182142857142857, </v>
      </c>
      <c r="G198" s="54">
        <f aca="1" ca="1" ref="G198" t="array">MIN(0+TRIM(MID(SUBSTITUTE(","&amp;X198,",",REPT(" ",300)),ROW(INDIRECT("1:"&amp;1+LEN(X198)-LEN(SUBSTITUTE(X198,",",""))))*300,300)))</f>
        <v>6.6176470588235302E-4</v>
      </c>
      <c r="H198" s="36">
        <f ca="1" si="4" t="shared"/>
        <v>3.9705882352941181E-2</v>
      </c>
      <c r="I198" s="36">
        <f ca="1" si="5" t="shared"/>
        <v>9.9264705882352953E-4</v>
      </c>
      <c r="J198" s="128">
        <f ca="1" si="6" t="shared"/>
        <v>4.9632352941176476E-5</v>
      </c>
      <c r="K198" s="46"/>
      <c r="M198" s="46"/>
      <c r="N198" s="46"/>
      <c r="O198" s="46"/>
      <c r="P198" s="46"/>
      <c r="Q198" s="46"/>
      <c r="R198" s="100"/>
      <c r="S198" s="116"/>
      <c r="T198" s="100"/>
      <c r="X198" s="87" t="str">
        <f si="7" t="shared"/>
        <v>0.000661764705882353, 0.00182142857142857</v>
      </c>
    </row>
    <row customHeight="1" ht="50.1" r="199" spans="1:24" x14ac:dyDescent="0.35">
      <c r="B199" s="49" t="s">
        <v>131</v>
      </c>
      <c r="C199" s="53">
        <f si="3" t="shared"/>
        <v>10000</v>
      </c>
      <c r="D199" s="36">
        <f si="3" t="shared"/>
        <v>20</v>
      </c>
      <c r="E199" s="54" t="str">
        <f>CONCATENATE(IF(ISNUMBER(SEARCH(B34,A9)),B9,""),", ",IF(ISNUMBER(SEARCH(B34,A13)),B13,""),", ",IF(ISNUMBER(SEARCH(B34,A17)),B17,""),", ",IF(ISNUMBER(SEARCH(B34,A21)),B21,""),", ",IF(ISNUMBER(SEARCH(B34,#REF!)),#REF!,""),", ",IF(ISNUMBER(SEARCH(B34,#REF!)),#REF!,""))</f>
        <v xml:space="preserve">, , P3, , , </v>
      </c>
      <c r="F199" s="132" t="str">
        <f><![CDATA[CONCATENATE(IF(ISNUMBER(SEARCH(C129,E199)),G129&V1,""),IF(ISNUMBER(SEARCH(C130,E199)),G130&V1,""),IF(ISNUMBER(SEARCH(C131,E199)),G131&V1,""),IF(ISNUMBER(SEARCH(C132,E199)),G132&V1,""),IF(ISNUMBER(SEARCH(C133,E199)),G133&V1,""),IF(ISNUMBER(SEARCH(C134,E199)),G134&V1,""))]]></f>
        <v xml:space="preserve">0.00182142857142857, </v>
      </c>
      <c r="G199" s="54">
        <f aca="1" ca="1" ref="G199" t="array">MIN(0+TRIM(MID(SUBSTITUTE(","&amp;X199,",",REPT(" ",300)),ROW(INDIRECT("1:"&amp;1+LEN(X199)-LEN(SUBSTITUTE(X199,",",""))))*300,300)))</f>
        <v>1.82142857142857E-3</v>
      </c>
      <c r="H199" s="36">
        <f ca="1" si="4" t="shared"/>
        <v>0.10928571428571419</v>
      </c>
      <c r="I199" s="36">
        <f ca="1" si="5" t="shared"/>
        <v>2.7321428571428549E-3</v>
      </c>
      <c r="J199" s="128">
        <f ca="1" si="6" t="shared"/>
        <v>9.107142857142851E-4</v>
      </c>
      <c r="K199" s="46"/>
      <c r="M199" s="46"/>
      <c r="N199" s="46"/>
      <c r="O199" s="46"/>
      <c r="P199" s="46"/>
      <c r="Q199" s="46"/>
      <c r="R199" s="100"/>
      <c r="S199" s="116"/>
      <c r="T199" s="100"/>
      <c r="X199" s="87" t="str">
        <f si="7" t="shared"/>
        <v>0.00182142857142857</v>
      </c>
    </row>
    <row customHeight="1" ht="50.1" r="200" spans="1:24" x14ac:dyDescent="0.35">
      <c r="B200" s="49" t="s">
        <v>132</v>
      </c>
      <c r="C200" s="53">
        <f si="3" t="shared"/>
        <v>75000</v>
      </c>
      <c r="D200" s="36">
        <f si="3" t="shared"/>
        <v>20</v>
      </c>
      <c r="E200" s="54" t="str">
        <f>CONCATENATE(IF(ISNUMBER(SEARCH(B35,A9)),B9,""),", ",IF(ISNUMBER(SEARCH(B35,A13)),B13,""),", ",IF(ISNUMBER(SEARCH(B35,A17)),B17,""),", ",IF(ISNUMBER(SEARCH(B35,A21)),B21,""),", ",IF(ISNUMBER(SEARCH(B35,#REF!)),#REF!,""),", ",IF(ISNUMBER(SEARCH(B35,#REF!)),#REF!,""))</f>
        <v xml:space="preserve">, , P3, , , </v>
      </c>
      <c r="F200" s="132" t="str">
        <f><![CDATA[CONCATENATE(IF(ISNUMBER(SEARCH(C129,E200)),G129&V1,""),IF(ISNUMBER(SEARCH(C130,E200)),G130&V1,""),IF(ISNUMBER(SEARCH(C131,E200)),G131&V1,""),IF(ISNUMBER(SEARCH(C132,E200)),G132&V1,""),IF(ISNUMBER(SEARCH(C133,E200)),G133&V1,""),IF(ISNUMBER(SEARCH(C134,E200)),G134&V1,""))]]></f>
        <v xml:space="preserve">0.00182142857142857, </v>
      </c>
      <c r="G200" s="54">
        <f aca="1" ca="1" ref="G200" t="array">MIN(0+TRIM(MID(SUBSTITUTE(","&amp;X200,",",REPT(" ",300)),ROW(INDIRECT("1:"&amp;1+LEN(X200)-LEN(SUBSTITUTE(X200,",",""))))*300,300)))</f>
        <v>1.82142857142857E-3</v>
      </c>
      <c r="H200" s="36">
        <f ca="1" si="4" t="shared"/>
        <v>0.10928571428571419</v>
      </c>
      <c r="I200" s="36">
        <f ca="1" si="5" t="shared"/>
        <v>2.7321428571428549E-3</v>
      </c>
      <c r="J200" s="128">
        <f ca="1" si="6" t="shared"/>
        <v>6.8303571428571372E-3</v>
      </c>
      <c r="K200" s="46"/>
      <c r="M200" s="46"/>
      <c r="N200" s="46"/>
      <c r="O200" s="46"/>
      <c r="P200" s="46"/>
      <c r="Q200" s="46"/>
      <c r="R200" s="100"/>
      <c r="S200" s="116"/>
      <c r="T200" s="100"/>
      <c r="X200" s="87" t="str">
        <f si="7" t="shared"/>
        <v>0.00182142857142857</v>
      </c>
    </row>
    <row customHeight="1" ht="35.1" r="201" spans="1:24" x14ac:dyDescent="0.35">
      <c r="B201" s="46"/>
      <c r="C201" s="46"/>
      <c r="D201" s="46"/>
      <c r="E201" s="46"/>
      <c r="F201" s="46"/>
      <c r="G201" s="46"/>
      <c r="H201" s="46"/>
      <c r="I201" s="135"/>
      <c r="J201" s="46"/>
      <c r="K201" s="46"/>
    </row>
    <row customHeight="1" ht="42" r="202" spans="1:24" x14ac:dyDescent="0.35"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customHeight="1" ht="39.950000000000003" r="203" spans="1:24" x14ac:dyDescent="0.4">
      <c r="B203" s="57" t="s">
        <v>224</v>
      </c>
      <c r="C203" s="121" t="str">
        <f>B135</f>
        <v>P1Active2</v>
      </c>
      <c r="D203" s="46"/>
      <c r="E203" s="46"/>
      <c r="F203" s="46"/>
      <c r="G203" s="46"/>
      <c r="H203" s="46"/>
      <c r="I203" s="46"/>
      <c r="J203" s="46"/>
      <c r="K203" s="46"/>
      <c r="X203" s="122" t="s">
        <v>225</v>
      </c>
    </row>
    <row customHeight="1" ht="63.75" r="204" spans="1:24" x14ac:dyDescent="0.35">
      <c r="B204" s="47" t="s">
        <v>217</v>
      </c>
      <c r="C204" s="123" t="s">
        <v>220</v>
      </c>
      <c r="D204" s="124" t="s">
        <v>226</v>
      </c>
      <c r="E204" s="125" t="s">
        <v>145</v>
      </c>
      <c r="F204" s="125" t="s">
        <v>146</v>
      </c>
      <c r="G204" s="125" t="s">
        <v>222</v>
      </c>
      <c r="K204" s="46"/>
      <c r="X204" s="87" t="s">
        <v>223</v>
      </c>
    </row>
    <row customHeight="1" ht="43.5" r="205" spans="1:24" x14ac:dyDescent="0.35">
      <c r="B205" s="52" t="s">
        <v>120</v>
      </c>
      <c r="C205" s="127" t="str">
        <f><![CDATA[CONCATENATE(IF(ISNUMBER(SEARCH(C135,E193)),G135&V1,""),IF(ISNUMBER(SEARCH(C136,E193)),G136&V1,""),IF(ISNUMBER(SEARCH(C137,E193)),G137&V1,""),IF(ISNUMBER(SEARCH(C138,E193)),G138&V1,""),IF(ISNUMBER(SEARCH(C139,E193)),G139&V1,""),IF(ISNUMBER(SEARCH(C140,E193)),G140&V1,""))]]></f>
        <v xml:space="preserve">0.000661764705882353, 0.00108024691358025, </v>
      </c>
      <c r="D205" s="54">
        <f aca="1" ca="1" ref="D205" t="array">MIN(0+TRIM(MID(SUBSTITUTE(","&amp;X205,",",REPT(" ",300)),ROW(INDIRECT("1:"&amp;1+LEN(X205)-LEN(SUBSTITUTE(X205,",",""))))*300,300)))</f>
        <v>6.6176470588235302E-4</v>
      </c>
      <c r="E205" s="36">
        <f ca="1" ref="E205:E212" si="8" t="shared">D205*E28</f>
        <v>3.9705882352941181E-2</v>
      </c>
      <c r="F205" s="36">
        <f ca="1" ref="F205:F212" si="9" t="shared">E205/F28</f>
        <v>9.9264705882352953E-4</v>
      </c>
      <c r="G205" s="128">
        <f ca="1" ref="G205:G212" si="10" t="shared">(D205*C193)/(D193*1000)</f>
        <v>8.9338235294117658E-4</v>
      </c>
      <c r="K205" s="46"/>
      <c r="X205" s="87" t="str">
        <f ref="X205:X212" si="11" t="shared">LEFT(C205,LEN(C205)-2)</f>
        <v>0.000661764705882353, 0.00108024691358025</v>
      </c>
    </row>
    <row customHeight="1" ht="39.950000000000003" r="206" spans="1:24" x14ac:dyDescent="0.35">
      <c r="B206" s="52" t="s">
        <v>121</v>
      </c>
      <c r="C206" s="129" t="str">
        <f><![CDATA[CONCATENATE(IF(ISNUMBER(SEARCH(C135,E194)),G135&V1,""),IF(ISNUMBER(SEARCH(C136,E194)),G136&V1,""),IF(ISNUMBER(SEARCH(C137,E194)),G137&V1,""),IF(ISNUMBER(SEARCH(C138,E194)),G138&V1,""),IF(ISNUMBER(SEARCH(C139,E194)),G139&V1,""),IF(ISNUMBER(SEARCH(C140,E194)),G140&V1,""))]]></f>
        <v xml:space="preserve">0.000661764705882353, 0.00108024691358025, </v>
      </c>
      <c r="D206" s="54">
        <f aca="1" ca="1" ref="D206" t="array">MIN(0+TRIM(MID(SUBSTITUTE(","&amp;X206,",",REPT(" ",300)),ROW(INDIRECT("1:"&amp;1+LEN(X206)-LEN(SUBSTITUTE(X206,",",""))))*300,300)))</f>
        <v>6.6176470588235302E-4</v>
      </c>
      <c r="E206" s="36">
        <f ca="1" si="8" t="shared"/>
        <v>3.9705882352941181E-2</v>
      </c>
      <c r="F206" s="36">
        <f ca="1" si="9" t="shared"/>
        <v>9.9264705882352953E-4</v>
      </c>
      <c r="G206" s="128">
        <f ca="1" si="10" t="shared"/>
        <v>6.6176470588235302E-5</v>
      </c>
      <c r="K206" s="46"/>
      <c r="L206" s="71"/>
      <c r="X206" s="87" t="str">
        <f si="11" t="shared"/>
        <v>0.000661764705882353, 0.00108024691358025</v>
      </c>
    </row>
    <row customHeight="1" ht="39.950000000000003" r="207" spans="1:24" x14ac:dyDescent="0.35">
      <c r="B207" s="52" t="s">
        <v>122</v>
      </c>
      <c r="C207" s="130" t="str">
        <f><![CDATA[CONCATENATE(IF(ISNUMBER(SEARCH(C135,E195)),G135&V1,""),IF(ISNUMBER(SEARCH(C136,E195)),G136&V1,""),IF(ISNUMBER(SEARCH(C137,E195)),G137&V1,""),IF(ISNUMBER(SEARCH(C138,E195)),G138&V1,""),IF(ISNUMBER(SEARCH(C139,E195)),G139&V1,""),IF(ISNUMBER(SEARCH(C140,E195)),G140&V1,""))]]></f>
        <v xml:space="preserve">0.000661764705882353, 0.00182142857142857, 0.00108024691358025, </v>
      </c>
      <c r="D207" s="54">
        <f aca="1" ca="1" ref="D207" t="array">MIN(0+TRIM(MID(SUBSTITUTE(","&amp;X207,",",REPT(" ",300)),ROW(INDIRECT("1:"&amp;1+LEN(X207)-LEN(SUBSTITUTE(X207,",",""))))*300,300)))</f>
        <v>6.6176470588235302E-4</v>
      </c>
      <c r="E207" s="36">
        <f ca="1" si="8" t="shared"/>
        <v>3.9705882352941181E-2</v>
      </c>
      <c r="F207" s="36">
        <f ca="1" si="9" t="shared"/>
        <v>9.9264705882352953E-4</v>
      </c>
      <c r="G207" s="128">
        <f ca="1" si="10" t="shared"/>
        <v>8.2720588235294127E-4</v>
      </c>
      <c r="K207" s="71"/>
      <c r="L207" s="71"/>
      <c r="X207" s="87" t="str">
        <f si="11" t="shared"/>
        <v>0.000661764705882353, 0.00182142857142857, 0.00108024691358025</v>
      </c>
    </row>
    <row customHeight="1" ht="39.950000000000003" r="208" spans="1:24" x14ac:dyDescent="0.35">
      <c r="B208" s="52" t="s">
        <v>125</v>
      </c>
      <c r="C208" s="130" t="str">
        <f><![CDATA[CONCATENATE(IF(ISNUMBER(SEARCH(C135,E196)),G135&V1,""),IF(ISNUMBER(SEARCH(C136,E196)),G136&V1,""),IF(ISNUMBER(SEARCH(C137,E196)),G137&V1,""),IF(ISNUMBER(SEARCH(C138,E196)),G138&V1,""),IF(ISNUMBER(SEARCH(C139,E196)),G139&V1,""),IF(ISNUMBER(SEARCH(C140,E196)),G140&V1,""))]]></f>
        <v xml:space="preserve">0.000661764705882353, </v>
      </c>
      <c r="D208" s="54">
        <f aca="1" ca="1" ref="D208" t="array">MIN(0+TRIM(MID(SUBSTITUTE(","&amp;X208,",",REPT(" ",300)),ROW(INDIRECT("1:"&amp;1+LEN(X208)-LEN(SUBSTITUTE(X208,",",""))))*300,300)))</f>
        <v>6.6176470588235302E-4</v>
      </c>
      <c r="E208" s="36">
        <f ca="1" si="8" t="shared"/>
        <v>3.9705882352941181E-2</v>
      </c>
      <c r="F208" s="36">
        <f ca="1" si="9" t="shared"/>
        <v>9.9264705882352953E-4</v>
      </c>
      <c r="G208" s="128">
        <f ca="1" si="10" t="shared"/>
        <v>1.1580882352941178E-3</v>
      </c>
      <c r="K208" s="71"/>
      <c r="L208" s="71"/>
      <c r="X208" s="87" t="str">
        <f si="11" t="shared"/>
        <v>0.000661764705882353</v>
      </c>
    </row>
    <row customHeight="1" ht="39.950000000000003" r="209" spans="2:24" x14ac:dyDescent="0.35">
      <c r="B209" s="49" t="s">
        <v>127</v>
      </c>
      <c r="C209" s="132" t="str">
        <f><![CDATA[CONCATENATE(IF(ISNUMBER(SEARCH(C135,E197)),G135&V1,""),IF(ISNUMBER(SEARCH(C136,E197)),G136&V1,""),IF(ISNUMBER(SEARCH(C137,E197)),G137&V1,""),IF(ISNUMBER(SEARCH(C138,E197)),G138&V1,""),IF(ISNUMBER(SEARCH(C139,E197)),G139&V1,""),IF(ISNUMBER(SEARCH(C140,E197)),G140&V1,""))]]></f>
        <v xml:space="preserve">0.000661764705882353, 0.00182142857142857, </v>
      </c>
      <c r="D209" s="54">
        <f aca="1" ca="1" ref="D209" t="array">MIN(0+TRIM(MID(SUBSTITUTE(","&amp;X209,",",REPT(" ",300)),ROW(INDIRECT("1:"&amp;1+LEN(X209)-LEN(SUBSTITUTE(X209,",",""))))*300,300)))</f>
        <v>6.6176470588235302E-4</v>
      </c>
      <c r="E209" s="36">
        <f ca="1" si="8" t="shared"/>
        <v>3.9705882352941181E-2</v>
      </c>
      <c r="F209" s="36">
        <f ca="1" si="9" t="shared"/>
        <v>9.9264705882352953E-4</v>
      </c>
      <c r="G209" s="128">
        <f ca="1" si="10" t="shared"/>
        <v>1.6544117647058825E-3</v>
      </c>
      <c r="K209" s="71"/>
      <c r="L209" s="71"/>
      <c r="X209" s="87" t="str">
        <f si="11" t="shared"/>
        <v>0.000661764705882353, 0.00182142857142857</v>
      </c>
    </row>
    <row customHeight="1" ht="39.950000000000003" r="210" spans="2:24" x14ac:dyDescent="0.35">
      <c r="B210" s="49" t="s">
        <v>109</v>
      </c>
      <c r="C210" s="134" t="str">
        <f><![CDATA[CONCATENATE(IF(ISNUMBER(SEARCH(C135,E198)),G135&V1,""),IF(ISNUMBER(SEARCH(C136,E198)),G136&V1,""),IF(ISNUMBER(SEARCH(C137,E198)),G137&V1,""),IF(ISNUMBER(SEARCH(C138,E198)),G138&V1,""),IF(ISNUMBER(SEARCH(C139,E198)),G139&V1,""),IF(ISNUMBER(SEARCH(C140,E198)),G140&V1,""))]]></f>
        <v xml:space="preserve">0.000661764705882353, 0.00182142857142857, </v>
      </c>
      <c r="D210" s="54">
        <f aca="1" ca="1" ref="D210" t="array">MIN(0+TRIM(MID(SUBSTITUTE(","&amp;X210,",",REPT(" ",300)),ROW(INDIRECT("1:"&amp;1+LEN(X210)-LEN(SUBSTITUTE(X210,",",""))))*300,300)))</f>
        <v>6.6176470588235302E-4</v>
      </c>
      <c r="E210" s="36">
        <f ca="1" si="8" t="shared"/>
        <v>3.9705882352941181E-2</v>
      </c>
      <c r="F210" s="36">
        <f ca="1" si="9" t="shared"/>
        <v>9.9264705882352953E-4</v>
      </c>
      <c r="G210" s="128">
        <f ca="1" si="10" t="shared"/>
        <v>4.9632352941176476E-5</v>
      </c>
      <c r="K210" s="71"/>
      <c r="L210" s="71"/>
      <c r="X210" s="87" t="str">
        <f si="11" t="shared"/>
        <v>0.000661764705882353, 0.00182142857142857</v>
      </c>
    </row>
    <row customHeight="1" ht="39.950000000000003" r="211" spans="2:24" x14ac:dyDescent="0.35">
      <c r="B211" s="49" t="s">
        <v>131</v>
      </c>
      <c r="C211" s="132" t="str">
        <f><![CDATA[CONCATENATE(IF(ISNUMBER(SEARCH(C135,E199)),G135&V1,""),IF(ISNUMBER(SEARCH(C136,E199)),G136&V1,""),IF(ISNUMBER(SEARCH(C137,E199)),G137&V1,""),IF(ISNUMBER(SEARCH(C138,E199)),G138&V1,""),IF(ISNUMBER(SEARCH(C139,E199)),G139&V1,""),IF(ISNUMBER(SEARCH(C140,E199)),G140&V1,""))]]></f>
        <v xml:space="preserve">0.00182142857142857, </v>
      </c>
      <c r="D211" s="54">
        <f aca="1" ca="1" ref="D211" t="array">MIN(0+TRIM(MID(SUBSTITUTE(","&amp;X211,",",REPT(" ",300)),ROW(INDIRECT("1:"&amp;1+LEN(X211)-LEN(SUBSTITUTE(X211,",",""))))*300,300)))</f>
        <v>1.82142857142857E-3</v>
      </c>
      <c r="E211" s="36">
        <f ca="1" si="8" t="shared"/>
        <v>0.10928571428571419</v>
      </c>
      <c r="F211" s="36">
        <f ca="1" si="9" t="shared"/>
        <v>2.7321428571428549E-3</v>
      </c>
      <c r="G211" s="128">
        <f ca="1" si="10" t="shared"/>
        <v>9.107142857142851E-4</v>
      </c>
      <c r="K211" s="71"/>
      <c r="L211" s="71"/>
      <c r="X211" s="87" t="str">
        <f si="11" t="shared"/>
        <v>0.00182142857142857</v>
      </c>
    </row>
    <row customHeight="1" ht="39.950000000000003" r="212" spans="2:24" x14ac:dyDescent="0.35">
      <c r="B212" s="49" t="s">
        <v>132</v>
      </c>
      <c r="C212" s="132" t="str">
        <f><![CDATA[CONCATENATE(IF(ISNUMBER(SEARCH(C135,E200)),G135&V1,""),IF(ISNUMBER(SEARCH(C136,E200)),G136&V1,""),IF(ISNUMBER(SEARCH(C137,E200)),G137&V1,""),IF(ISNUMBER(SEARCH(C138,E200)),G138&V1,""),IF(ISNUMBER(SEARCH(C139,E200)),G139&V1,""),IF(ISNUMBER(SEARCH(C140,E200)),G140&V1,""))]]></f>
        <v xml:space="preserve">0.00182142857142857, </v>
      </c>
      <c r="D212" s="54">
        <f aca="1" ca="1" ref="D212" t="array">MIN(0+TRIM(MID(SUBSTITUTE(","&amp;X212,",",REPT(" ",300)),ROW(INDIRECT("1:"&amp;1+LEN(X212)-LEN(SUBSTITUTE(X212,",",""))))*300,300)))</f>
        <v>1.82142857142857E-3</v>
      </c>
      <c r="E212" s="36">
        <f ca="1" si="8" t="shared"/>
        <v>0.10928571428571419</v>
      </c>
      <c r="F212" s="36">
        <f ca="1" si="9" t="shared"/>
        <v>2.7321428571428549E-3</v>
      </c>
      <c r="G212" s="128">
        <f ca="1" si="10" t="shared"/>
        <v>6.8303571428571372E-3</v>
      </c>
      <c r="X212" s="87" t="str">
        <f si="11" t="shared"/>
        <v>0.00182142857142857</v>
      </c>
    </row>
    <row customHeight="1" ht="30" r="213" spans="2:24" x14ac:dyDescent="0.35">
      <c r="I213" s="46"/>
      <c r="J213" s="46"/>
    </row>
    <row customHeight="1" ht="30" r="214" spans="2:24" x14ac:dyDescent="0.35">
      <c r="I214" s="46"/>
      <c r="J214" s="46"/>
    </row>
    <row customHeight="1" ht="39.950000000000003" r="215" spans="2:24" x14ac:dyDescent="0.4">
      <c r="B215" s="57" t="s">
        <v>224</v>
      </c>
      <c r="C215" s="121" t="str">
        <f>B141</f>
        <v>P1Active3</v>
      </c>
      <c r="D215" s="46"/>
      <c r="E215" s="46"/>
      <c r="F215" s="46"/>
      <c r="G215" s="46"/>
      <c r="H215" s="46"/>
      <c r="I215" s="46"/>
      <c r="J215" s="46"/>
      <c r="K215" s="46"/>
      <c r="X215" s="122" t="s">
        <v>227</v>
      </c>
    </row>
    <row customHeight="1" ht="63.75" r="216" spans="2:24" x14ac:dyDescent="0.35">
      <c r="B216" s="47" t="s">
        <v>217</v>
      </c>
      <c r="C216" s="123" t="s">
        <v>220</v>
      </c>
      <c r="D216" s="124" t="s">
        <v>228</v>
      </c>
      <c r="E216" s="125" t="s">
        <v>145</v>
      </c>
      <c r="F216" s="125" t="s">
        <v>146</v>
      </c>
      <c r="G216" s="125" t="s">
        <v>222</v>
      </c>
      <c r="K216" s="46"/>
      <c r="X216" s="87" t="s">
        <v>223</v>
      </c>
    </row>
    <row customHeight="1" ht="39.950000000000003" r="217" spans="2:24" x14ac:dyDescent="0.35">
      <c r="B217" s="52" t="s">
        <v>120</v>
      </c>
      <c r="C217" s="127" t="str">
        <f><![CDATA[CONCATENATE(IF(ISNUMBER(SEARCH(C141,E193)),G141&V1,""),IF(ISNUMBER(SEARCH(C142,E193)),G142&V1,""),IF(ISNUMBER(SEARCH(C143,E193)),G143&V1,""),IF(ISNUMBER(SEARCH(C144,E193)),G144&V1,""),IF(ISNUMBER(SEARCH(C145,E193)),G145&V1,""),IF(ISNUMBER(SEARCH(C146,E193)),G146&V1,""))]]></f>
        <v xml:space="preserve">0.000882352941176471, 0.001440329218107, </v>
      </c>
      <c r="D217" s="54">
        <f aca="1" ca="1" ref="D217" t="array">MIN(0+TRIM(MID(SUBSTITUTE(","&amp;X217,",",REPT(" ",300)),ROW(INDIRECT("1:"&amp;1+LEN(X217)-LEN(SUBSTITUTE(X217,",",""))))*300,300)))</f>
        <v>8.8235294117647105E-4</v>
      </c>
      <c r="E217" s="36">
        <f ca="1" ref="E217:E224" si="12" t="shared">D217*E28</f>
        <v>5.2941176470588262E-2</v>
      </c>
      <c r="F217" s="36">
        <f ca="1" ref="F217:F224" si="13" t="shared">E217/F28</f>
        <v>1.3235294117647065E-3</v>
      </c>
      <c r="G217" s="128">
        <f ca="1" ref="G217:G224" si="14" t="shared">(D217*C193)/(D193*1000)</f>
        <v>1.1911764705882359E-3</v>
      </c>
      <c r="K217" s="46"/>
      <c r="X217" s="87" t="str">
        <f ref="X217:X224" si="15" t="shared">LEFT(C217,LEN(C217)-2)</f>
        <v>0.000882352941176471, 0.001440329218107</v>
      </c>
    </row>
    <row customHeight="1" ht="39.950000000000003" r="218" spans="2:24" x14ac:dyDescent="0.35">
      <c r="B218" s="52" t="s">
        <v>121</v>
      </c>
      <c r="C218" s="129" t="str">
        <f><![CDATA[CONCATENATE(IF(ISNUMBER(SEARCH(C141,E194)),G141&V1,""),IF(ISNUMBER(SEARCH(C142,E194)),G142&V1,""),IF(ISNUMBER(SEARCH(C143,E194)),G143&V1,""),IF(ISNUMBER(SEARCH(C144,E194)),G144&V1,""),IF(ISNUMBER(SEARCH(C145,E194)),G145&V1,""),IF(ISNUMBER(SEARCH(C146,E194)),G146&V1,""))]]></f>
        <v xml:space="preserve">0.000882352941176471, 0.001440329218107, </v>
      </c>
      <c r="D218" s="54">
        <f aca="1" ca="1" ref="D218" t="array">MIN(0+TRIM(MID(SUBSTITUTE(","&amp;X218,",",REPT(" ",300)),ROW(INDIRECT("1:"&amp;1+LEN(X218)-LEN(SUBSTITUTE(X218,",",""))))*300,300)))</f>
        <v>8.8235294117647105E-4</v>
      </c>
      <c r="E218" s="36">
        <f ca="1" si="12" t="shared"/>
        <v>5.2941176470588262E-2</v>
      </c>
      <c r="F218" s="36">
        <f ca="1" si="13" t="shared"/>
        <v>1.3235294117647065E-3</v>
      </c>
      <c r="G218" s="128">
        <f ca="1" si="14" t="shared"/>
        <v>8.8235294117647105E-5</v>
      </c>
      <c r="K218" s="46"/>
      <c r="L218" s="71"/>
      <c r="X218" s="87" t="str">
        <f si="15" t="shared"/>
        <v>0.000882352941176471, 0.001440329218107</v>
      </c>
    </row>
    <row customHeight="1" ht="39.950000000000003" r="219" spans="2:24" x14ac:dyDescent="0.35">
      <c r="B219" s="52" t="s">
        <v>122</v>
      </c>
      <c r="C219" s="130" t="str">
        <f><![CDATA[CONCATENATE(IF(ISNUMBER(SEARCH(C141,E195)),G141&V1,""),IF(ISNUMBER(SEARCH(C142,E195)),G142&V1,""),IF(ISNUMBER(SEARCH(C143,E195)),G143&V1,""),IF(ISNUMBER(SEARCH(C144,E195)),G144&V1,""),IF(ISNUMBER(SEARCH(C145,E195)),G145&V1,""),IF(ISNUMBER(SEARCH(C146,E195)),G146&V1,""))]]></f>
        <v xml:space="preserve">0.000882352941176471, 0.00242857142857143, 0.001440329218107, </v>
      </c>
      <c r="D219" s="54">
        <f aca="1" ca="1" ref="D219" t="array">MIN(0+TRIM(MID(SUBSTITUTE(","&amp;X219,",",REPT(" ",300)),ROW(INDIRECT("1:"&amp;1+LEN(X219)-LEN(SUBSTITUTE(X219,",",""))))*300,300)))</f>
        <v>8.8235294117647105E-4</v>
      </c>
      <c r="E219" s="36">
        <f ca="1" si="12" t="shared"/>
        <v>5.2941176470588262E-2</v>
      </c>
      <c r="F219" s="36">
        <f ca="1" si="13" t="shared"/>
        <v>1.3235294117647065E-3</v>
      </c>
      <c r="G219" s="128">
        <f ca="1" si="14" t="shared"/>
        <v>1.1029411764705887E-3</v>
      </c>
      <c r="K219" s="71"/>
      <c r="L219" s="71"/>
      <c r="X219" s="87" t="str">
        <f si="15" t="shared"/>
        <v>0.000882352941176471, 0.00242857142857143, 0.001440329218107</v>
      </c>
    </row>
    <row customHeight="1" ht="39.950000000000003" r="220" spans="2:24" x14ac:dyDescent="0.35">
      <c r="B220" s="52" t="s">
        <v>125</v>
      </c>
      <c r="C220" s="130" t="str">
        <f><![CDATA[CONCATENATE(IF(ISNUMBER(SEARCH(C141,E196)),G141&V1,""),IF(ISNUMBER(SEARCH(C142,E196)),G142&V1,""),IF(ISNUMBER(SEARCH(C143,E196)),G143&V1,""),IF(ISNUMBER(SEARCH(C144,E196)),G144&V1,""),IF(ISNUMBER(SEARCH(C145,E196)),G145&V1,""),IF(ISNUMBER(SEARCH(C146,E196)),G146&V1,""))]]></f>
        <v xml:space="preserve">0.000882352941176471, </v>
      </c>
      <c r="D220" s="54">
        <f aca="1" ca="1" ref="D220" t="array">MIN(0+TRIM(MID(SUBSTITUTE(","&amp;X220,",",REPT(" ",300)),ROW(INDIRECT("1:"&amp;1+LEN(X220)-LEN(SUBSTITUTE(X220,",",""))))*300,300)))</f>
        <v>8.8235294117647105E-4</v>
      </c>
      <c r="E220" s="36">
        <f ca="1" si="12" t="shared"/>
        <v>5.2941176470588262E-2</v>
      </c>
      <c r="F220" s="36">
        <f ca="1" si="13" t="shared"/>
        <v>1.3235294117647065E-3</v>
      </c>
      <c r="G220" s="128">
        <f ca="1" si="14" t="shared"/>
        <v>1.5441176470588243E-3</v>
      </c>
      <c r="K220" s="71"/>
      <c r="L220" s="71"/>
      <c r="X220" s="87" t="str">
        <f si="15" t="shared"/>
        <v>0.000882352941176471</v>
      </c>
    </row>
    <row customHeight="1" ht="39.950000000000003" r="221" spans="2:24" x14ac:dyDescent="0.35">
      <c r="B221" s="49" t="s">
        <v>127</v>
      </c>
      <c r="C221" s="132" t="str">
        <f><![CDATA[CONCATENATE(IF(ISNUMBER(SEARCH(C141,E197)),G141&V1,""),IF(ISNUMBER(SEARCH(C142,E197)),G142&V1,""),IF(ISNUMBER(SEARCH(C143,E197)),G143&V1,""),IF(ISNUMBER(SEARCH(C144,E197)),G144&V1,""),IF(ISNUMBER(SEARCH(C145,E197)),G145&V1,""),IF(ISNUMBER(SEARCH(C146,E197)),G146&V1,""))]]></f>
        <v xml:space="preserve">0.000882352941176471, 0.00242857142857143, </v>
      </c>
      <c r="D221" s="54">
        <f aca="1" ca="1" ref="D221" t="array">MIN(0+TRIM(MID(SUBSTITUTE(","&amp;X221,",",REPT(" ",300)),ROW(INDIRECT("1:"&amp;1+LEN(X221)-LEN(SUBSTITUTE(X221,",",""))))*300,300)))</f>
        <v>8.8235294117647105E-4</v>
      </c>
      <c r="E221" s="36">
        <f ca="1" si="12" t="shared"/>
        <v>5.2941176470588262E-2</v>
      </c>
      <c r="F221" s="36">
        <f ca="1" si="13" t="shared"/>
        <v>1.3235294117647065E-3</v>
      </c>
      <c r="G221" s="128">
        <f ca="1" si="14" t="shared"/>
        <v>2.2058823529411773E-3</v>
      </c>
      <c r="K221" s="71"/>
      <c r="L221" s="71"/>
      <c r="X221" s="87" t="str">
        <f si="15" t="shared"/>
        <v>0.000882352941176471, 0.00242857142857143</v>
      </c>
    </row>
    <row customHeight="1" ht="39.950000000000003" r="222" spans="2:24" x14ac:dyDescent="0.35">
      <c r="B222" s="49" t="s">
        <v>109</v>
      </c>
      <c r="C222" s="134" t="str">
        <f><![CDATA[CONCATENATE(IF(ISNUMBER(SEARCH(C141,E198)),G141&V1,""),IF(ISNUMBER(SEARCH(C142,E198)),G142&V1,""),IF(ISNUMBER(SEARCH(C143,E198)),G143&V1,""),IF(ISNUMBER(SEARCH(C144,E198)),G144&V1,""),IF(ISNUMBER(SEARCH(C145,E198)),G145&V1,""),IF(ISNUMBER(SEARCH(C146,E198)),G146&V1,""))]]></f>
        <v xml:space="preserve">0.000882352941176471, 0.00242857142857143, </v>
      </c>
      <c r="D222" s="54">
        <f aca="1" ca="1" ref="D222" t="array">MIN(0+TRIM(MID(SUBSTITUTE(","&amp;X222,",",REPT(" ",300)),ROW(INDIRECT("1:"&amp;1+LEN(X222)-LEN(SUBSTITUTE(X222,",",""))))*300,300)))</f>
        <v>8.8235294117647105E-4</v>
      </c>
      <c r="E222" s="36">
        <f ca="1" si="12" t="shared"/>
        <v>5.2941176470588262E-2</v>
      </c>
      <c r="F222" s="36">
        <f ca="1" si="13" t="shared"/>
        <v>1.3235294117647065E-3</v>
      </c>
      <c r="G222" s="128">
        <f ca="1" si="14" t="shared"/>
        <v>6.6176470588235329E-5</v>
      </c>
      <c r="K222" s="71"/>
      <c r="L222" s="71"/>
      <c r="X222" s="87" t="str">
        <f si="15" t="shared"/>
        <v>0.000882352941176471, 0.00242857142857143</v>
      </c>
    </row>
    <row customHeight="1" ht="39.950000000000003" r="223" spans="2:24" x14ac:dyDescent="0.35">
      <c r="B223" s="49" t="s">
        <v>131</v>
      </c>
      <c r="C223" s="132" t="str">
        <f><![CDATA[CONCATENATE(IF(ISNUMBER(SEARCH(C141,E199)),G141&V1,""),IF(ISNUMBER(SEARCH(C142,E199)),G142&V1,""),IF(ISNUMBER(SEARCH(C143,E199)),G143&V1,""),IF(ISNUMBER(SEARCH(C144,E199)),G144&V1,""),IF(ISNUMBER(SEARCH(C145,E199)),G145&V1,""),IF(ISNUMBER(SEARCH(C146,E199)),G146&V1,""))]]></f>
        <v xml:space="preserve">0.00242857142857143, </v>
      </c>
      <c r="D223" s="54">
        <f aca="1" ca="1" ref="D223" t="array">MIN(0+TRIM(MID(SUBSTITUTE(","&amp;X223,",",REPT(" ",300)),ROW(INDIRECT("1:"&amp;1+LEN(X223)-LEN(SUBSTITUTE(X223,",",""))))*300,300)))</f>
        <v>2.4285714285714301E-3</v>
      </c>
      <c r="E223" s="36">
        <f ca="1" si="12" t="shared"/>
        <v>0.1457142857142858</v>
      </c>
      <c r="F223" s="36">
        <f ca="1" si="13" t="shared"/>
        <v>3.6428571428571447E-3</v>
      </c>
      <c r="G223" s="128">
        <f ca="1" si="14" t="shared"/>
        <v>1.2142857142857151E-3</v>
      </c>
      <c r="K223" s="71"/>
      <c r="L223" s="71"/>
      <c r="X223" s="87" t="str">
        <f si="15" t="shared"/>
        <v>0.00242857142857143</v>
      </c>
    </row>
    <row customHeight="1" ht="39.950000000000003" r="224" spans="2:24" x14ac:dyDescent="0.35">
      <c r="B224" s="49" t="s">
        <v>132</v>
      </c>
      <c r="C224" s="132" t="str">
        <f><![CDATA[CONCATENATE(IF(ISNUMBER(SEARCH(C141,E200)),G141&V1,""),IF(ISNUMBER(SEARCH(C142,E200)),G142&V1,""),IF(ISNUMBER(SEARCH(C143,E200)),G143&V1,""),IF(ISNUMBER(SEARCH(C144,E200)),G144&V1,""),IF(ISNUMBER(SEARCH(C145,E200)),G145&V1,""),IF(ISNUMBER(SEARCH(C146,E200)),G146&V1,""))]]></f>
        <v xml:space="preserve">0.00242857142857143, </v>
      </c>
      <c r="D224" s="54">
        <f aca="1" ca="1" ref="D224" t="array">MIN(0+TRIM(MID(SUBSTITUTE(","&amp;X224,",",REPT(" ",300)),ROW(INDIRECT("1:"&amp;1+LEN(X224)-LEN(SUBSTITUTE(X224,",",""))))*300,300)))</f>
        <v>2.4285714285714301E-3</v>
      </c>
      <c r="E224" s="36">
        <f ca="1" si="12" t="shared"/>
        <v>0.1457142857142858</v>
      </c>
      <c r="F224" s="36">
        <f ca="1" si="13" t="shared"/>
        <v>3.6428571428571447E-3</v>
      </c>
      <c r="G224" s="128">
        <f ca="1" si="14" t="shared"/>
        <v>9.1071428571428623E-3</v>
      </c>
      <c r="X224" s="87" t="str">
        <f si="15" t="shared"/>
        <v>0.00242857142857143</v>
      </c>
    </row>
    <row customHeight="1" ht="30" r="225" spans="2:24" x14ac:dyDescent="0.35">
      <c r="B225" s="46"/>
      <c r="C225" s="46"/>
      <c r="D225" s="46"/>
      <c r="E225" s="46"/>
      <c r="F225" s="46"/>
      <c r="G225" s="46"/>
      <c r="H225" s="46"/>
    </row>
    <row customHeight="1" ht="30" r="226" spans="2:24" x14ac:dyDescent="0.35">
      <c r="B226" s="46"/>
      <c r="C226" s="46"/>
      <c r="D226" s="46"/>
      <c r="E226" s="46"/>
      <c r="F226" s="46"/>
      <c r="G226" s="46"/>
      <c r="H226" s="46"/>
    </row>
    <row customHeight="1" ht="39.950000000000003" r="227" spans="2:24" x14ac:dyDescent="0.4">
      <c r="B227" s="57" t="s">
        <v>224</v>
      </c>
      <c r="C227" s="121" t="str">
        <f>B147</f>
        <v>P1Active4</v>
      </c>
      <c r="D227" s="46"/>
      <c r="E227" s="46"/>
      <c r="F227" s="46"/>
      <c r="G227" s="46"/>
      <c r="H227" s="46"/>
      <c r="I227" s="46"/>
      <c r="J227" s="46"/>
      <c r="K227" s="46"/>
      <c r="X227" s="122" t="s">
        <v>229</v>
      </c>
    </row>
    <row customHeight="1" ht="63.75" r="228" spans="2:24" x14ac:dyDescent="0.35">
      <c r="B228" s="47" t="s">
        <v>217</v>
      </c>
      <c r="C228" s="123" t="s">
        <v>220</v>
      </c>
      <c r="D228" s="124" t="s">
        <v>230</v>
      </c>
      <c r="E228" s="125" t="s">
        <v>145</v>
      </c>
      <c r="F228" s="125" t="s">
        <v>146</v>
      </c>
      <c r="G228" s="125" t="s">
        <v>222</v>
      </c>
      <c r="K228" s="46"/>
      <c r="X228" s="87" t="s">
        <v>223</v>
      </c>
    </row>
    <row customHeight="1" ht="39.950000000000003" r="229" spans="2:24" x14ac:dyDescent="0.35">
      <c r="B229" s="52" t="s">
        <v>120</v>
      </c>
      <c r="C229" s="127" t="str">
        <f><![CDATA[CONCATENATE(IF(ISNUMBER(SEARCH(C147,E193)),G147&V1,""),IF(ISNUMBER(SEARCH(C148,E193)),G148&V1,""),IF(ISNUMBER(SEARCH(C149,E193)),G149&V1,""),IF(ISNUMBER(SEARCH(C150,E193)),G150&V1,""),IF(ISNUMBER(SEARCH(C151,E193)),G151&V1,""),IF(ISNUMBER(SEARCH(C152,E193)),G152&V1,""))]]></f>
        <v xml:space="preserve">0.000441176470588235, 0.000720164609053498, </v>
      </c>
      <c r="D229" s="54">
        <f aca="1" ca="1" ref="D229" t="array">MIN(0+TRIM(MID(SUBSTITUTE(","&amp;X229,",",REPT(" ",300)),ROW(INDIRECT("1:"&amp;1+LEN(X229)-LEN(SUBSTITUTE(X229,",",""))))*300,300)))</f>
        <v>4.4117647058823498E-4</v>
      </c>
      <c r="E229" s="36">
        <f ca="1" ref="E229:E236" si="16" t="shared">D229*E28</f>
        <v>2.64705882352941E-2</v>
      </c>
      <c r="F229" s="36">
        <f ca="1" ref="F229:F236" si="17" t="shared">E229/F28</f>
        <v>6.6176470588235248E-4</v>
      </c>
      <c r="G229" s="128">
        <f ca="1">(D229*C193)/(D193*1000)</f>
        <v>5.9558823529411717E-4</v>
      </c>
      <c r="K229" s="46"/>
      <c r="X229" s="87" t="str">
        <f ref="X229:X236" si="18" t="shared">LEFT(C229,LEN(C229)-2)</f>
        <v>0.000441176470588235, 0.000720164609053498</v>
      </c>
    </row>
    <row customHeight="1" ht="39.950000000000003" r="230" spans="2:24" x14ac:dyDescent="0.35">
      <c r="B230" s="52" t="s">
        <v>121</v>
      </c>
      <c r="C230" s="129" t="str">
        <f><![CDATA[CONCATENATE(IF(ISNUMBER(SEARCH(C147,E194)),G147&V1,""),IF(ISNUMBER(SEARCH(C148,E194)),G148&V1,""),IF(ISNUMBER(SEARCH(C149,E194)),G149&V1,""),IF(ISNUMBER(SEARCH(C150,E194)),G150&V1,""),IF(ISNUMBER(SEARCH(C151,E194)),G151&V1,""),IF(ISNUMBER(SEARCH(C152,E194)),G152&V1,""))]]></f>
        <v xml:space="preserve">0.000441176470588235, 0.000720164609053498, </v>
      </c>
      <c r="D230" s="54">
        <f aca="1" ca="1" ref="D230" t="array">MIN(0+TRIM(MID(SUBSTITUTE(","&amp;X230,",",REPT(" ",300)),ROW(INDIRECT("1:"&amp;1+LEN(X230)-LEN(SUBSTITUTE(X230,",",""))))*300,300)))</f>
        <v>4.4117647058823498E-4</v>
      </c>
      <c r="E230" s="36">
        <f ca="1" si="16" t="shared"/>
        <v>2.64705882352941E-2</v>
      </c>
      <c r="F230" s="36">
        <f ca="1" si="17" t="shared"/>
        <v>6.6176470588235248E-4</v>
      </c>
      <c r="G230" s="128">
        <f ca="1" ref="G230:G236" si="19" t="shared">(D230*C194)/(D194*1000)</f>
        <v>4.4117647058823498E-5</v>
      </c>
      <c r="K230" s="46"/>
      <c r="L230" s="71"/>
      <c r="X230" s="87" t="str">
        <f si="18" t="shared"/>
        <v>0.000441176470588235, 0.000720164609053498</v>
      </c>
    </row>
    <row customHeight="1" ht="39.950000000000003" r="231" spans="2:24" x14ac:dyDescent="0.35">
      <c r="B231" s="52" t="s">
        <v>122</v>
      </c>
      <c r="C231" s="130" t="str">
        <f><![CDATA[CONCATENATE(IF(ISNUMBER(SEARCH(C147,E195)),G147&V1,""),IF(ISNUMBER(SEARCH(C148,E195)),G148&V1,""),IF(ISNUMBER(SEARCH(C149,E195)),G149&V1,""),IF(ISNUMBER(SEARCH(C150,E195)),G150&V1,""),IF(ISNUMBER(SEARCH(C151,E195)),G151&V1,""),IF(ISNUMBER(SEARCH(C152,E195)),G152&V1,""))]]></f>
        <v xml:space="preserve">0.000441176470588235, 0.00121428571428571, 0.000720164609053498, </v>
      </c>
      <c r="D231" s="54">
        <f aca="1" ca="1" ref="D231" t="array">MIN(0+TRIM(MID(SUBSTITUTE(","&amp;X231,",",REPT(" ",300)),ROW(INDIRECT("1:"&amp;1+LEN(X231)-LEN(SUBSTITUTE(X231,",",""))))*300,300)))</f>
        <v>4.4117647058823498E-4</v>
      </c>
      <c r="E231" s="36">
        <f ca="1" si="16" t="shared"/>
        <v>2.64705882352941E-2</v>
      </c>
      <c r="F231" s="36">
        <f ca="1" si="17" t="shared"/>
        <v>6.6176470588235248E-4</v>
      </c>
      <c r="G231" s="128">
        <f ca="1" si="19" t="shared"/>
        <v>5.5147058823529378E-4</v>
      </c>
      <c r="K231" s="71"/>
      <c r="L231" s="71"/>
      <c r="X231" s="87" t="str">
        <f si="18" t="shared"/>
        <v>0.000441176470588235, 0.00121428571428571, 0.000720164609053498</v>
      </c>
    </row>
    <row customHeight="1" ht="39.950000000000003" r="232" spans="2:24" x14ac:dyDescent="0.35">
      <c r="B232" s="52" t="s">
        <v>125</v>
      </c>
      <c r="C232" s="130" t="str">
        <f><![CDATA[CONCATENATE(IF(ISNUMBER(SEARCH(C147,E196)),G147&V1,""),IF(ISNUMBER(SEARCH(C148,E196)),G148&V1,""),IF(ISNUMBER(SEARCH(C149,E196)),G149&V1,""),IF(ISNUMBER(SEARCH(C150,E196)),G150&V1,""),IF(ISNUMBER(SEARCH(C151,E196)),G151&V1,""),IF(ISNUMBER(SEARCH(C152,E196)),G152&V1,""))]]></f>
        <v xml:space="preserve">0.000441176470588235, </v>
      </c>
      <c r="D232" s="54">
        <f aca="1" ca="1" ref="D232" t="array">MIN(0+TRIM(MID(SUBSTITUTE(","&amp;X232,",",REPT(" ",300)),ROW(INDIRECT("1:"&amp;1+LEN(X232)-LEN(SUBSTITUTE(X232,",",""))))*300,300)))</f>
        <v>4.4117647058823498E-4</v>
      </c>
      <c r="E232" s="36">
        <f ca="1" si="16" t="shared"/>
        <v>2.64705882352941E-2</v>
      </c>
      <c r="F232" s="36">
        <f ca="1" si="17" t="shared"/>
        <v>6.6176470588235248E-4</v>
      </c>
      <c r="G232" s="128">
        <f ca="1" si="19" t="shared"/>
        <v>7.7205882352941128E-4</v>
      </c>
      <c r="K232" s="71"/>
      <c r="L232" s="71"/>
      <c r="X232" s="87" t="str">
        <f si="18" t="shared"/>
        <v>0.000441176470588235</v>
      </c>
    </row>
    <row customHeight="1" ht="39.950000000000003" r="233" spans="2:24" x14ac:dyDescent="0.35">
      <c r="B233" s="49" t="s">
        <v>127</v>
      </c>
      <c r="C233" s="132" t="str">
        <f><![CDATA[CONCATENATE(IF(ISNUMBER(SEARCH(C147,E197)),G147&V1,""),IF(ISNUMBER(SEARCH(C148,E197)),G148&V1,""),IF(ISNUMBER(SEARCH(C149,E197)),G149&V1,""),IF(ISNUMBER(SEARCH(C150,E197)),G150&V1,""),IF(ISNUMBER(SEARCH(C151,E197)),G151&V1,""),IF(ISNUMBER(SEARCH(C152,E197)),G152&V1,""))]]></f>
        <v xml:space="preserve">0.000441176470588235, 0.00121428571428571, </v>
      </c>
      <c r="D233" s="54">
        <f aca="1" ca="1" ref="D233" t="array">MIN(0+TRIM(MID(SUBSTITUTE(","&amp;X233,",",REPT(" ",300)),ROW(INDIRECT("1:"&amp;1+LEN(X233)-LEN(SUBSTITUTE(X233,",",""))))*300,300)))</f>
        <v>4.4117647058823498E-4</v>
      </c>
      <c r="E233" s="36">
        <f ca="1" si="16" t="shared"/>
        <v>2.64705882352941E-2</v>
      </c>
      <c r="F233" s="36">
        <f ca="1" si="17" t="shared"/>
        <v>6.6176470588235248E-4</v>
      </c>
      <c r="G233" s="128">
        <f ca="1" si="19" t="shared"/>
        <v>1.1029411764705876E-3</v>
      </c>
      <c r="K233" s="71"/>
      <c r="L233" s="71"/>
      <c r="X233" s="87" t="str">
        <f si="18" t="shared"/>
        <v>0.000441176470588235, 0.00121428571428571</v>
      </c>
    </row>
    <row customHeight="1" ht="39.950000000000003" r="234" spans="2:24" x14ac:dyDescent="0.35">
      <c r="B234" s="49" t="s">
        <v>109</v>
      </c>
      <c r="C234" s="134" t="str">
        <f><![CDATA[CONCATENATE(IF(ISNUMBER(SEARCH(C147,E198)),G147&V1,""),IF(ISNUMBER(SEARCH(C148,E198)),G148&V1,""),IF(ISNUMBER(SEARCH(C149,E198)),G149&V1,""),IF(ISNUMBER(SEARCH(C150,E198)),G150&V1,""),IF(ISNUMBER(SEARCH(C151,E198)),G151&V1,""),IF(ISNUMBER(SEARCH(C152,E198)),G152&V1,""))]]></f>
        <v xml:space="preserve">0.000441176470588235, 0.00121428571428571, </v>
      </c>
      <c r="D234" s="54">
        <f aca="1" ca="1" ref="D234" t="array">MIN(0+TRIM(MID(SUBSTITUTE(","&amp;X234,",",REPT(" ",300)),ROW(INDIRECT("1:"&amp;1+LEN(X234)-LEN(SUBSTITUTE(X234,",",""))))*300,300)))</f>
        <v>4.4117647058823498E-4</v>
      </c>
      <c r="E234" s="36">
        <f ca="1" si="16" t="shared"/>
        <v>2.64705882352941E-2</v>
      </c>
      <c r="F234" s="36">
        <f ca="1" si="17" t="shared"/>
        <v>6.6176470588235248E-4</v>
      </c>
      <c r="G234" s="128">
        <f ca="1" si="19" t="shared"/>
        <v>3.3088235294117624E-5</v>
      </c>
      <c r="K234" s="71"/>
      <c r="L234" s="71"/>
      <c r="X234" s="87" t="str">
        <f si="18" t="shared"/>
        <v>0.000441176470588235, 0.00121428571428571</v>
      </c>
    </row>
    <row customHeight="1" ht="39.950000000000003" r="235" spans="2:24" x14ac:dyDescent="0.35">
      <c r="B235" s="49" t="s">
        <v>131</v>
      </c>
      <c r="C235" s="132" t="str">
        <f><![CDATA[CONCATENATE(IF(ISNUMBER(SEARCH(C147,E199)),G147&V1,""),IF(ISNUMBER(SEARCH(C148,E199)),G148&V1,""),IF(ISNUMBER(SEARCH(C149,E199)),G149&V1,""),IF(ISNUMBER(SEARCH(C150,E199)),G150&V1,""),IF(ISNUMBER(SEARCH(C151,E199)),G151&V1,""),IF(ISNUMBER(SEARCH(C152,E199)),G152&V1,""))]]></f>
        <v xml:space="preserve">0.00121428571428571, </v>
      </c>
      <c r="D235" s="54">
        <f aca="1" ca="1" ref="D235" t="array">MIN(0+TRIM(MID(SUBSTITUTE(","&amp;X235,",",REPT(" ",300)),ROW(INDIRECT("1:"&amp;1+LEN(X235)-LEN(SUBSTITUTE(X235,",",""))))*300,300)))</f>
        <v>1.2142857142857101E-3</v>
      </c>
      <c r="E235" s="36">
        <f ca="1" si="16" t="shared"/>
        <v>7.2857142857142607E-2</v>
      </c>
      <c r="F235" s="36">
        <f ca="1" si="17" t="shared"/>
        <v>1.8214285714285652E-3</v>
      </c>
      <c r="G235" s="128">
        <f ca="1" si="19" t="shared"/>
        <v>6.0714285714285503E-4</v>
      </c>
      <c r="K235" s="71"/>
      <c r="L235" s="71"/>
      <c r="X235" s="87" t="str">
        <f si="18" t="shared"/>
        <v>0.00121428571428571</v>
      </c>
    </row>
    <row customHeight="1" ht="39.950000000000003" r="236" spans="2:24" x14ac:dyDescent="0.35">
      <c r="B236" s="49" t="s">
        <v>132</v>
      </c>
      <c r="C236" s="132" t="str">
        <f><![CDATA[CONCATENATE(IF(ISNUMBER(SEARCH(C147,E200)),G147&V1,""),IF(ISNUMBER(SEARCH(C148,E200)),G148&V1,""),IF(ISNUMBER(SEARCH(C149,E200)),G149&V1,""),IF(ISNUMBER(SEARCH(C150,E200)),G150&V1,""),IF(ISNUMBER(SEARCH(C151,E200)),G151&V1,""),IF(ISNUMBER(SEARCH(C152,E200)),G152&V1,""))]]></f>
        <v xml:space="preserve">0.00121428571428571, </v>
      </c>
      <c r="D236" s="54">
        <f aca="1" ca="1" ref="D236" t="array">MIN(0+TRIM(MID(SUBSTITUTE(","&amp;X236,",",REPT(" ",300)),ROW(INDIRECT("1:"&amp;1+LEN(X236)-LEN(SUBSTITUTE(X236,",",""))))*300,300)))</f>
        <v>1.2142857142857101E-3</v>
      </c>
      <c r="E236" s="36">
        <f ca="1" si="16" t="shared"/>
        <v>7.2857142857142607E-2</v>
      </c>
      <c r="F236" s="36">
        <f ca="1" si="17" t="shared"/>
        <v>1.8214285714285652E-3</v>
      </c>
      <c r="G236" s="128">
        <f ca="1" si="19" t="shared"/>
        <v>4.5535714285714129E-3</v>
      </c>
      <c r="X236" s="87" t="str">
        <f si="18" t="shared"/>
        <v>0.00121428571428571</v>
      </c>
    </row>
    <row customHeight="1" ht="30" r="237" spans="2:24" x14ac:dyDescent="0.35"/>
    <row customHeight="1" ht="30" r="238" spans="2:24" x14ac:dyDescent="0.35"/>
    <row customHeight="1" ht="39.950000000000003" r="239" spans="2:24" x14ac:dyDescent="0.4">
      <c r="B239" s="57" t="s">
        <v>224</v>
      </c>
      <c r="C239" s="136" t="str">
        <f>L129</f>
        <v>P2Active1</v>
      </c>
      <c r="D239" s="46"/>
      <c r="E239" s="46"/>
      <c r="F239" s="46"/>
      <c r="G239" s="46"/>
      <c r="H239" s="46"/>
      <c r="I239" s="46"/>
      <c r="J239" s="46"/>
      <c r="K239" s="46"/>
      <c r="X239" s="122" t="s">
        <v>225</v>
      </c>
    </row>
    <row customHeight="1" ht="63.75" r="240" spans="2:24" x14ac:dyDescent="0.35">
      <c r="B240" s="47" t="s">
        <v>217</v>
      </c>
      <c r="C240" s="123" t="s">
        <v>220</v>
      </c>
      <c r="D240" s="124" t="s">
        <v>226</v>
      </c>
      <c r="E240" s="125" t="s">
        <v>145</v>
      </c>
      <c r="F240" s="125" t="s">
        <v>146</v>
      </c>
      <c r="G240" s="125" t="s">
        <v>222</v>
      </c>
      <c r="H240" s="57"/>
      <c r="I240" s="57"/>
      <c r="J240" s="57"/>
      <c r="K240" s="46"/>
      <c r="X240" s="87" t="s">
        <v>223</v>
      </c>
    </row>
    <row customHeight="1" ht="72" r="241" spans="2:24" x14ac:dyDescent="0.35">
      <c r="B241" s="52" t="s">
        <v>120</v>
      </c>
      <c r="C241" s="127" t="str">
        <f><![CDATA[CONCATENATE(IF(ISNUMBER(SEARCH(M129,E193)),Q129&V1,""),IF(ISNUMBER(SEARCH(M130,E193)),Q130&V1,""),IF(ISNUMBER(SEARCH(M131,E193)),Q131&V1,""),IF(ISNUMBER(SEARCH(M132,E193)),Q132&V1,""),IF(ISNUMBER(SEARCH(M133,E193)),Q133&V1,""),IF(ISNUMBER(SEARCH(M134,E193)),Q134&V1,""))]]></f>
        <v xml:space="preserve">0.000196078431372549, 0.000101010101010101, </v>
      </c>
      <c r="D241" s="54">
        <f ca="1">MIN(0+TRIM(MID(SUBSTITUTE(","&amp;X241,",",REPT(" ",300)),ROW(INDIRECT("1:"&amp;1+LEN(X241)-LEN(SUBSTITUTE(X241,",",""))))*300,300)))</f>
        <v>1.9607843137254901E-4</v>
      </c>
      <c r="E241" s="36">
        <f ca="1" ref="E241:E248" si="20" t="shared">D241*E28</f>
        <v>1.1764705882352941E-2</v>
      </c>
      <c r="F241" s="36">
        <f ca="1" ref="F241:F248" si="21" t="shared">E241/F28</f>
        <v>2.941176470588235E-4</v>
      </c>
      <c r="G241" s="128">
        <f ca="1">(D241*C193)/(D193*1000)</f>
        <v>2.6470588235294115E-4</v>
      </c>
      <c r="H241" s="46"/>
      <c r="I241" s="46"/>
      <c r="J241" s="137"/>
      <c r="K241" s="46"/>
      <c r="X241" s="87" t="str">
        <f ref="X241:X248" si="22" t="shared">LEFT(C241,LEN(C241)-2)</f>
        <v>0.000196078431372549, 0.000101010101010101</v>
      </c>
    </row>
    <row customHeight="1" ht="39.950000000000003" r="242" spans="2:24" x14ac:dyDescent="0.35">
      <c r="B242" s="52" t="s">
        <v>121</v>
      </c>
      <c r="C242" s="129" t="str">
        <f><![CDATA[CONCATENATE(IF(ISNUMBER(SEARCH(M129,E194)),Q129&V1,""),IF(ISNUMBER(SEARCH(M130,E194)),Q130&V1,""),IF(ISNUMBER(SEARCH(M131,E194)),Q131&V1,""),IF(ISNUMBER(SEARCH(M132,E194)),Q132&V1,""),IF(ISNUMBER(SEARCH(M133,E194)),Q133&V1,""),IF(ISNUMBER(SEARCH(M134,E194)),Q134&V1,""))]]></f>
        <v xml:space="preserve">0.000196078431372549, 0.000101010101010101, </v>
      </c>
      <c r="D242" s="54">
        <f aca="1" ca="1" ref="D242" t="array">MIN(0+TRIM(MID(SUBSTITUTE(","&amp;X242,",",REPT(" ",300)),ROW(INDIRECT("1:"&amp;1+LEN(X242)-LEN(SUBSTITUTE(X242,",",""))))*300,300)))</f>
        <v>1.01010101010101E-4</v>
      </c>
      <c r="E242" s="36">
        <f ca="1" si="20" t="shared"/>
        <v>6.0606060606060597E-3</v>
      </c>
      <c r="F242" s="36">
        <f ca="1" si="21" t="shared"/>
        <v>1.5151515151515149E-4</v>
      </c>
      <c r="G242" s="128">
        <f ca="1" ref="G242:G247" si="23" t="shared">(D242*C194)/(D194*1000)</f>
        <v>1.01010101010101E-5</v>
      </c>
      <c r="H242" s="46"/>
      <c r="I242" s="46"/>
      <c r="J242" s="137"/>
      <c r="K242" s="46"/>
      <c r="L242" s="71"/>
      <c r="X242" s="87" t="str">
        <f si="22" t="shared"/>
        <v>0.000196078431372549, 0.000101010101010101</v>
      </c>
    </row>
    <row customHeight="1" ht="39.950000000000003" r="243" spans="2:24" x14ac:dyDescent="0.35">
      <c r="B243" s="52" t="s">
        <v>122</v>
      </c>
      <c r="C243" s="130" t="str">
        <f><![CDATA[CONCATENATE(IF(ISNUMBER(SEARCH(M129,E195)),Q129&V1,""),IF(ISNUMBER(SEARCH(M130,E195)),Q130&V1,""),IF(ISNUMBER(SEARCH(M131,E195)),Q131&V1,""),IF(ISNUMBER(SEARCH(M132,E195)),Q132&V1,""),IF(ISNUMBER(SEARCH(M133,E195)),Q133&V1,""),IF(ISNUMBER(SEARCH(M134,E195)),Q134&V1,""))]]></f>
        <v xml:space="preserve">0.000196078431372549, 0.000158730158730159, 0.000101010101010101, </v>
      </c>
      <c r="D243" s="54">
        <f aca="1" ca="1" ref="D243" t="array">MIN(0+TRIM(MID(SUBSTITUTE(","&amp;X243,",",REPT(" ",300)),ROW(INDIRECT("1:"&amp;1+LEN(X243)-LEN(SUBSTITUTE(X243,",",""))))*300,300)))</f>
        <v>1.01010101010101E-4</v>
      </c>
      <c r="E243" s="36">
        <f ca="1" si="20" t="shared"/>
        <v>6.0606060606060597E-3</v>
      </c>
      <c r="F243" s="36">
        <f ca="1" si="21" t="shared"/>
        <v>1.5151515151515149E-4</v>
      </c>
      <c r="G243" s="128">
        <f ca="1" si="23" t="shared"/>
        <v>1.2626262626262626E-4</v>
      </c>
      <c r="H243" s="46"/>
      <c r="I243" s="46"/>
      <c r="J243" s="137"/>
      <c r="K243" s="71"/>
      <c r="L243" s="71"/>
      <c r="X243" s="87" t="str">
        <f si="22" t="shared"/>
        <v>0.000196078431372549, 0.000158730158730159, 0.000101010101010101</v>
      </c>
    </row>
    <row customHeight="1" ht="39.950000000000003" r="244" spans="2:24" x14ac:dyDescent="0.35">
      <c r="B244" s="52" t="s">
        <v>125</v>
      </c>
      <c r="C244" s="130" t="str">
        <f><![CDATA[CONCATENATE(IF(ISNUMBER(SEARCH(M129,E196)),Q129&V1,""),IF(ISNUMBER(SEARCH(M130,E196)),Q130&V1,""),IF(ISNUMBER(SEARCH(M131,E196)),Q131&V1,""),IF(ISNUMBER(SEARCH(M132,E196)),Q132&V1,""),IF(ISNUMBER(SEARCH(M133,E196)),Q133&V1,""),IF(ISNUMBER(SEARCH(M134,E196)),Q134&V1,""))]]></f>
        <v/>
      </c>
      <c r="D244" s="54" t="e">
        <f aca="1" ca="1" ref="D244" t="array">MIN(0+TRIM(MID(SUBSTITUTE(","&amp;X244,",",REPT(" ",300)),ROW(INDIRECT("1:"&amp;1+LEN(X244)-LEN(SUBSTITUTE(X244,",",""))))*300,300)))</f>
        <v>#VALUE!</v>
      </c>
      <c r="E244" s="36" t="e">
        <f ca="1" si="20" t="shared"/>
        <v>#VALUE!</v>
      </c>
      <c r="F244" s="36" t="e">
        <f ca="1" si="21" t="shared"/>
        <v>#VALUE!</v>
      </c>
      <c r="G244" s="128" t="e">
        <f ca="1" si="23" t="shared"/>
        <v>#VALUE!</v>
      </c>
      <c r="H244" s="46"/>
      <c r="I244" s="46"/>
      <c r="J244" s="137"/>
      <c r="K244" s="71"/>
      <c r="L244" s="71"/>
      <c r="X244" s="87" t="e">
        <f si="22" t="shared"/>
        <v>#VALUE!</v>
      </c>
    </row>
    <row customHeight="1" ht="39.950000000000003" r="245" spans="2:24" x14ac:dyDescent="0.35">
      <c r="B245" s="49" t="s">
        <v>127</v>
      </c>
      <c r="C245" s="132" t="str">
        <f><![CDATA[CONCATENATE(IF(ISNUMBER(SEARCH(M129,E197)),Q129&V1,""),IF(ISNUMBER(SEARCH(M130,E197)),Q130&V1,""),IF(ISNUMBER(SEARCH(M131,E197)),Q131&V1,""),IF(ISNUMBER(SEARCH(M132,E197)),Q132&V1,""),IF(ISNUMBER(SEARCH(M133,E197)),Q133&V1,""),IF(ISNUMBER(SEARCH(M134,E197)),Q134&V1,""))]]></f>
        <v xml:space="preserve">0.000158730158730159, </v>
      </c>
      <c r="D245" s="54">
        <f aca="1" ca="1" ref="D245" t="array">MIN(0+TRIM(MID(SUBSTITUTE(","&amp;X245,",",REPT(" ",300)),ROW(INDIRECT("1:"&amp;1+LEN(X245)-LEN(SUBSTITUTE(X245,",",""))))*300,300)))</f>
        <v>1.58730158730159E-4</v>
      </c>
      <c r="E245" s="36">
        <f ca="1" si="20" t="shared"/>
        <v>9.5238095238095403E-3</v>
      </c>
      <c r="F245" s="36">
        <f ca="1" si="21" t="shared"/>
        <v>2.380952380952385E-4</v>
      </c>
      <c r="G245" s="128">
        <f ca="1" si="23" t="shared"/>
        <v>3.9682539682539753E-4</v>
      </c>
      <c r="H245" s="46"/>
      <c r="I245" s="46"/>
      <c r="J245" s="137"/>
      <c r="K245" s="71"/>
      <c r="L245" s="71"/>
      <c r="X245" s="87" t="str">
        <f si="22" t="shared"/>
        <v>0.000158730158730159</v>
      </c>
    </row>
    <row customHeight="1" ht="39.950000000000003" r="246" spans="2:24" x14ac:dyDescent="0.35">
      <c r="B246" s="49" t="s">
        <v>109</v>
      </c>
      <c r="C246" s="134" t="str">
        <f><![CDATA[CONCATENATE(IF(ISNUMBER(SEARCH(M129,E198)),Q129&V1,""),IF(ISNUMBER(SEARCH(M130,E198)),Q130&V1,""),IF(ISNUMBER(SEARCH(M131,E198)),Q131&V1,""),IF(ISNUMBER(SEARCH(M132,E198)),Q132&V1,""),IF(ISNUMBER(SEARCH(M133,E198)),Q133&V1,""),IF(ISNUMBER(SEARCH(M134,E198)),Q134&V1,""))]]></f>
        <v xml:space="preserve">0.000158730158730159, </v>
      </c>
      <c r="D246" s="54">
        <f aca="1" ca="1" ref="D246" t="array">MIN(0+TRIM(MID(SUBSTITUTE(","&amp;X246,",",REPT(" ",300)),ROW(INDIRECT("1:"&amp;1+LEN(X246)-LEN(SUBSTITUTE(X246,",",""))))*300,300)))</f>
        <v>1.58730158730159E-4</v>
      </c>
      <c r="E246" s="36">
        <f ca="1" si="20" t="shared"/>
        <v>9.5238095238095403E-3</v>
      </c>
      <c r="F246" s="36">
        <f ca="1" si="21" t="shared"/>
        <v>2.380952380952385E-4</v>
      </c>
      <c r="G246" s="128">
        <f ca="1" si="23" t="shared"/>
        <v>1.1904761904761925E-5</v>
      </c>
      <c r="H246" s="46"/>
      <c r="I246" s="46"/>
      <c r="J246" s="137"/>
      <c r="K246" s="71"/>
      <c r="L246" s="71"/>
      <c r="X246" s="87" t="str">
        <f si="22" t="shared"/>
        <v>0.000158730158730159</v>
      </c>
    </row>
    <row customHeight="1" ht="39.950000000000003" r="247" spans="2:24" x14ac:dyDescent="0.35">
      <c r="B247" s="49" t="s">
        <v>131</v>
      </c>
      <c r="C247" s="132" t="str">
        <f><![CDATA[CONCATENATE(IF(ISNUMBER(SEARCH(M129,E199)),Q129&V1,""),IF(ISNUMBER(SEARCH(M130,E199)),Q130&V1,""),IF(ISNUMBER(SEARCH(M131,E199)),Q131&V1,""),IF(ISNUMBER(SEARCH(M132,E199)),Q132&V1,""),IF(ISNUMBER(SEARCH(M133,E199)),Q133&V1,""),IF(ISNUMBER(SEARCH(M134,E199)),Q134&V1,""))]]></f>
        <v xml:space="preserve">0.000158730158730159, </v>
      </c>
      <c r="D247" s="54">
        <f aca="1" ca="1" ref="D247" t="array">MIN(0+TRIM(MID(SUBSTITUTE(","&amp;X247,",",REPT(" ",300)),ROW(INDIRECT("1:"&amp;1+LEN(X247)-LEN(SUBSTITUTE(X247,",",""))))*300,300)))</f>
        <v>1.58730158730159E-4</v>
      </c>
      <c r="E247" s="36">
        <f ca="1" si="20" t="shared"/>
        <v>9.5238095238095403E-3</v>
      </c>
      <c r="F247" s="36">
        <f ca="1" si="21" t="shared"/>
        <v>2.380952380952385E-4</v>
      </c>
      <c r="G247" s="128">
        <f ca="1" si="23" t="shared"/>
        <v>7.9365079365079501E-5</v>
      </c>
      <c r="H247" s="46"/>
      <c r="I247" s="46"/>
      <c r="J247" s="137"/>
      <c r="K247" s="71"/>
      <c r="L247" s="71"/>
      <c r="X247" s="87" t="str">
        <f si="22" t="shared"/>
        <v>0.000158730158730159</v>
      </c>
    </row>
    <row customHeight="1" ht="39.950000000000003" r="248" spans="2:24" x14ac:dyDescent="0.35">
      <c r="B248" s="49" t="s">
        <v>132</v>
      </c>
      <c r="C248" s="132" t="str">
        <f><![CDATA[CONCATENATE(IF(ISNUMBER(SEARCH(M129,E200)),Q129&V1,""),IF(ISNUMBER(SEARCH(M130,E200)),Q130&V1,""),IF(ISNUMBER(SEARCH(M131,E200)),Q131&V1,""),IF(ISNUMBER(SEARCH(M132,E200)),Q132&V1,""),IF(ISNUMBER(SEARCH(M133,E200)),Q133&V1,""),IF(ISNUMBER(SEARCH(M134,E200)),Q134&V1,""))]]></f>
        <v xml:space="preserve">0.000158730158730159, </v>
      </c>
      <c r="D248" s="54">
        <f aca="1" ca="1" ref="D248" t="array">MIN(0+TRIM(MID(SUBSTITUTE(","&amp;X248,",",REPT(" ",300)),ROW(INDIRECT("1:"&amp;1+LEN(X248)-LEN(SUBSTITUTE(X248,",",""))))*300,300)))</f>
        <v>1.58730158730159E-4</v>
      </c>
      <c r="E248" s="36">
        <f ca="1" si="20" t="shared"/>
        <v>9.5238095238095403E-3</v>
      </c>
      <c r="F248" s="36">
        <f ca="1" si="21" t="shared"/>
        <v>2.380952380952385E-4</v>
      </c>
      <c r="G248" s="128">
        <f ca="1">(D248*C200)/(D200*1000)</f>
        <v>5.9523809523809627E-4</v>
      </c>
      <c r="H248" s="46"/>
      <c r="I248" s="46"/>
      <c r="J248" s="137"/>
      <c r="X248" s="87" t="str">
        <f si="22" t="shared"/>
        <v>0.000158730158730159</v>
      </c>
    </row>
    <row customHeight="1" ht="30" r="249" spans="2:24" x14ac:dyDescent="0.35"/>
    <row customHeight="1" ht="39.950000000000003" r="250" spans="2:24" x14ac:dyDescent="0.4">
      <c r="B250" s="57" t="s">
        <v>224</v>
      </c>
      <c r="C250" s="136" t="str">
        <f>L135</f>
        <v>P2Active2</v>
      </c>
      <c r="D250" s="46"/>
      <c r="E250" s="46"/>
      <c r="F250" s="46"/>
      <c r="G250" s="46"/>
      <c r="H250" s="46"/>
      <c r="I250" s="46"/>
      <c r="J250" s="46"/>
      <c r="K250" s="46"/>
      <c r="X250" s="122" t="s">
        <v>225</v>
      </c>
    </row>
    <row customHeight="1" ht="63.75" r="251" spans="2:24" x14ac:dyDescent="0.35">
      <c r="B251" s="47" t="s">
        <v>217</v>
      </c>
      <c r="C251" s="123" t="s">
        <v>220</v>
      </c>
      <c r="D251" s="124" t="s">
        <v>226</v>
      </c>
      <c r="E251" s="125" t="s">
        <v>145</v>
      </c>
      <c r="F251" s="125" t="s">
        <v>146</v>
      </c>
      <c r="G251" s="125" t="s">
        <v>222</v>
      </c>
      <c r="H251" s="57"/>
      <c r="I251" s="57"/>
      <c r="J251" s="57"/>
      <c r="K251" s="46"/>
      <c r="X251" s="87" t="s">
        <v>223</v>
      </c>
    </row>
    <row customHeight="1" ht="72" r="252" spans="2:24" x14ac:dyDescent="0.35">
      <c r="B252" s="52" t="s">
        <v>120</v>
      </c>
      <c r="C252" s="127" t="str">
        <f><![CDATA[CONCATENATE(IF(ISNUMBER(SEARCH(M135,E193)),Q135&V1,""),IF(ISNUMBER(SEARCH(M136,E193)),Q136&V1,""),IF(ISNUMBER(SEARCH(M137,E193)),Q137&V1,""),IF(ISNUMBER(SEARCH(M138,E193)),Q138&V1,""),IF(ISNUMBER(SEARCH(M139,E193)),Q139&V1,""),IF(ISNUMBER(SEARCH(M140,E193)),Q140&V1,""))]]></f>
        <v xml:space="preserve">0.00784313725490196, 0.00404040404040404, </v>
      </c>
      <c r="D252" s="54">
        <f ca="1">MIN(0+TRIM(MID(SUBSTITUTE(","&amp;X252,",",REPT(" ",300)),ROW(INDIRECT("1:"&amp;1+LEN(X252)-LEN(SUBSTITUTE(X252,",",""))))*300,300)))</f>
        <v>7.8431372549019607E-3</v>
      </c>
      <c r="E252" s="36">
        <f ca="1" ref="E252:E259" si="24" t="shared">D252*E28</f>
        <v>0.47058823529411764</v>
      </c>
      <c r="F252" s="36">
        <f ca="1" ref="F252:F259" si="25" t="shared">E252/F28</f>
        <v>1.1764705882352941E-2</v>
      </c>
      <c r="G252" s="128">
        <f ca="1">(D252*C193)/(D193*1000)</f>
        <v>1.0588235294117647E-2</v>
      </c>
      <c r="H252" s="46"/>
      <c r="I252" s="46"/>
      <c r="J252" s="137"/>
      <c r="K252" s="46"/>
      <c r="X252" s="87" t="str">
        <f ref="X252:X259" si="26" t="shared">LEFT(C252,LEN(C252)-2)</f>
        <v>0.00784313725490196, 0.00404040404040404</v>
      </c>
    </row>
    <row customHeight="1" ht="39.950000000000003" r="253" spans="2:24" x14ac:dyDescent="0.35">
      <c r="B253" s="52" t="s">
        <v>121</v>
      </c>
      <c r="C253" s="129" t="str">
        <f><![CDATA[CONCATENATE(IF(ISNUMBER(SEARCH(M135,E194)),Q135&V1,""),IF(ISNUMBER(SEARCH(M136,E194)),Q136&V1,""),IF(ISNUMBER(SEARCH(M137,E194)),Q137&V1,""),IF(ISNUMBER(SEARCH(M138,E194)),Q138&V1,""),IF(ISNUMBER(SEARCH(M139,E194)),Q139&V1,""),IF(ISNUMBER(SEARCH(M140,E194)),Q140&V1,""))]]></f>
        <v xml:space="preserve">0.00784313725490196, 0.00404040404040404, </v>
      </c>
      <c r="D253" s="54">
        <f ca="1">MIN(0+TRIM(MID(SUBSTITUTE(","&amp;X253,",",REPT(" ",300)),ROW(INDIRECT("1:"&amp;1+LEN(X253)-LEN(SUBSTITUTE(X253,",",""))))*300,300)))</f>
        <v>7.8431372549019607E-3</v>
      </c>
      <c r="E253" s="36">
        <f ca="1" si="24" t="shared"/>
        <v>0.47058823529411764</v>
      </c>
      <c r="F253" s="36">
        <f ca="1" si="25" t="shared"/>
        <v>1.1764705882352941E-2</v>
      </c>
      <c r="G253" s="128">
        <f ca="1" ref="G253:G259" si="27" t="shared">(D253*C194)/(D194*1000)</f>
        <v>7.8431372549019605E-4</v>
      </c>
      <c r="H253" s="46"/>
      <c r="I253" s="46"/>
      <c r="J253" s="137"/>
      <c r="K253" s="46"/>
      <c r="L253" s="71"/>
      <c r="X253" s="87" t="str">
        <f si="26" t="shared"/>
        <v>0.00784313725490196, 0.00404040404040404</v>
      </c>
    </row>
    <row customHeight="1" ht="39.950000000000003" r="254" spans="2:24" x14ac:dyDescent="0.35">
      <c r="B254" s="52" t="s">
        <v>122</v>
      </c>
      <c r="C254" s="130" t="str">
        <f><![CDATA[CONCATENATE(IF(ISNUMBER(SEARCH(M135,E195)),Q135&V1,""),IF(ISNUMBER(SEARCH(M136,E195)),Q136&V1,""),IF(ISNUMBER(SEARCH(M137,E195)),Q137&V1,""),IF(ISNUMBER(SEARCH(M138,E195)),Q138&V1,""),IF(ISNUMBER(SEARCH(M139,E195)),Q139&V1,""),IF(ISNUMBER(SEARCH(M140,E195)),Q140&V1,""))]]></f>
        <v xml:space="preserve">0.00784313725490196, 0.00634920634920635, 0.00404040404040404, </v>
      </c>
      <c r="D254" s="54">
        <f ca="1">MIN(0+TRIM(MID(SUBSTITUTE(","&amp;X254,",",REPT(" ",300)),ROW(INDIRECT("1:"&amp;1+LEN(X254)-LEN(SUBSTITUTE(X254,",",""))))*300,300)))</f>
        <v>7.8431372549019607E-3</v>
      </c>
      <c r="E254" s="36">
        <f ca="1" si="24" t="shared"/>
        <v>0.47058823529411764</v>
      </c>
      <c r="F254" s="36">
        <f ca="1" si="25" t="shared"/>
        <v>1.1764705882352941E-2</v>
      </c>
      <c r="G254" s="128">
        <f ca="1" si="27" t="shared"/>
        <v>9.8039215686274508E-3</v>
      </c>
      <c r="H254" s="46"/>
      <c r="I254" s="46"/>
      <c r="J254" s="137"/>
      <c r="K254" s="71"/>
      <c r="L254" s="71"/>
      <c r="X254" s="87" t="str">
        <f si="26" t="shared"/>
        <v>0.00784313725490196, 0.00634920634920635, 0.00404040404040404</v>
      </c>
    </row>
    <row customHeight="1" ht="39.950000000000003" r="255" spans="2:24" x14ac:dyDescent="0.35">
      <c r="B255" s="52" t="s">
        <v>125</v>
      </c>
      <c r="C255" s="130" t="str">
        <f><![CDATA[CONCATENATE(IF(ISNUMBER(SEARCH(M135,E196)),Q135&V1,""),IF(ISNUMBER(SEARCH(M136,E196)),Q136&V1,""),IF(ISNUMBER(SEARCH(M137,E196)),Q137&V1,""),IF(ISNUMBER(SEARCH(M138,E196)),Q138&V1,""),IF(ISNUMBER(SEARCH(M139,E196)),Q139&V1,""),IF(ISNUMBER(SEARCH(M140,E196)),Q140&V1,""))]]></f>
        <v/>
      </c>
      <c r="D255" s="54" t="e">
        <f aca="1" ca="1" ref="D255" t="array">MIN(0+TRIM(MID(SUBSTITUTE(","&amp;X255,",",REPT(" ",300)),ROW(INDIRECT("1:"&amp;1+LEN(X255)-LEN(SUBSTITUTE(X255,",",""))))*300,300)))</f>
        <v>#VALUE!</v>
      </c>
      <c r="E255" s="36" t="e">
        <f ca="1" si="24" t="shared"/>
        <v>#VALUE!</v>
      </c>
      <c r="F255" s="36" t="e">
        <f ca="1" si="25" t="shared"/>
        <v>#VALUE!</v>
      </c>
      <c r="G255" s="128" t="e">
        <f ca="1" si="27" t="shared"/>
        <v>#VALUE!</v>
      </c>
      <c r="H255" s="46"/>
      <c r="I255" s="46"/>
      <c r="J255" s="137"/>
      <c r="K255" s="71"/>
      <c r="L255" s="71"/>
      <c r="X255" s="87" t="e">
        <f si="26" t="shared"/>
        <v>#VALUE!</v>
      </c>
    </row>
    <row customHeight="1" ht="39.950000000000003" r="256" spans="2:24" x14ac:dyDescent="0.35">
      <c r="B256" s="49" t="s">
        <v>127</v>
      </c>
      <c r="C256" s="132" t="str">
        <f><![CDATA[CONCATENATE(IF(ISNUMBER(SEARCH(M135,E197)),Q135&V1,""),IF(ISNUMBER(SEARCH(M136,E197)),Q136&V1,""),IF(ISNUMBER(SEARCH(M137,E197)),Q137&V1,""),IF(ISNUMBER(SEARCH(M138,E197)),Q138&V1,""),IF(ISNUMBER(SEARCH(M139,E197)),Q139&V1,""),IF(ISNUMBER(SEARCH(M140,E197)),Q140&V1,""))]]></f>
        <v xml:space="preserve">0.00634920634920635, </v>
      </c>
      <c r="D256" s="54">
        <f aca="1" ca="1" ref="D256" t="array">MIN(0+TRIM(MID(SUBSTITUTE(","&amp;X256,",",REPT(" ",300)),ROW(INDIRECT("1:"&amp;1+LEN(X256)-LEN(SUBSTITUTE(X256,",",""))))*300,300)))</f>
        <v>6.3492063492063501E-3</v>
      </c>
      <c r="E256" s="36">
        <f ca="1" si="24" t="shared"/>
        <v>0.38095238095238099</v>
      </c>
      <c r="F256" s="36">
        <f ca="1" si="25" t="shared"/>
        <v>9.5238095238095247E-3</v>
      </c>
      <c r="G256" s="128">
        <f ca="1" si="27" t="shared"/>
        <v>1.5873015873015876E-2</v>
      </c>
      <c r="H256" s="46"/>
      <c r="I256" s="46"/>
      <c r="J256" s="137"/>
      <c r="K256" s="71"/>
      <c r="L256" s="71"/>
      <c r="X256" s="87" t="str">
        <f si="26" t="shared"/>
        <v>0.00634920634920635</v>
      </c>
    </row>
    <row customHeight="1" ht="39.950000000000003" r="257" spans="2:24" x14ac:dyDescent="0.35">
      <c r="B257" s="49" t="s">
        <v>109</v>
      </c>
      <c r="C257" s="134" t="str">
        <f><![CDATA[CONCATENATE(IF(ISNUMBER(SEARCH(M135,E198)),Q135&V1,""),IF(ISNUMBER(SEARCH(M136,E198)),Q136&V1,""),IF(ISNUMBER(SEARCH(M137,E198)),Q137&V1,""),IF(ISNUMBER(SEARCH(M138,E198)),Q138&V1,""),IF(ISNUMBER(SEARCH(M139,E198)),Q139&V1,""),IF(ISNUMBER(SEARCH(M140,E198)),Q140&V1,""))]]></f>
        <v xml:space="preserve">0.00634920634920635, </v>
      </c>
      <c r="D257" s="54">
        <f aca="1" ca="1" ref="D257" t="array">MIN(0+TRIM(MID(SUBSTITUTE(","&amp;X257,",",REPT(" ",300)),ROW(INDIRECT("1:"&amp;1+LEN(X257)-LEN(SUBSTITUTE(X257,",",""))))*300,300)))</f>
        <v>6.3492063492063501E-3</v>
      </c>
      <c r="E257" s="36">
        <f ca="1" si="24" t="shared"/>
        <v>0.38095238095238099</v>
      </c>
      <c r="F257" s="36">
        <f ca="1" si="25" t="shared"/>
        <v>9.5238095238095247E-3</v>
      </c>
      <c r="G257" s="128">
        <f ca="1" si="27" t="shared"/>
        <v>4.761904761904763E-4</v>
      </c>
      <c r="H257" s="46"/>
      <c r="I257" s="46"/>
      <c r="J257" s="137"/>
      <c r="K257" s="71"/>
      <c r="L257" s="71"/>
      <c r="X257" s="87" t="str">
        <f si="26" t="shared"/>
        <v>0.00634920634920635</v>
      </c>
    </row>
    <row customHeight="1" ht="39.950000000000003" r="258" spans="2:24" x14ac:dyDescent="0.35">
      <c r="B258" s="49" t="s">
        <v>131</v>
      </c>
      <c r="C258" s="132" t="str">
        <f><![CDATA[CONCATENATE(IF(ISNUMBER(SEARCH(M135,E199)),Q135&V1,""),IF(ISNUMBER(SEARCH(M136,E199)),Q136&V1,""),IF(ISNUMBER(SEARCH(M137,E199)),Q137&V1,""),IF(ISNUMBER(SEARCH(M138,E199)),Q138&V1,""),IF(ISNUMBER(SEARCH(M139,E199)),Q139&V1,""),IF(ISNUMBER(SEARCH(M140,E199)),Q140&V1,""))]]></f>
        <v xml:space="preserve">0.00634920634920635, </v>
      </c>
      <c r="D258" s="54">
        <f aca="1" ca="1" ref="D258" t="array">MIN(0+TRIM(MID(SUBSTITUTE(","&amp;X258,",",REPT(" ",300)),ROW(INDIRECT("1:"&amp;1+LEN(X258)-LEN(SUBSTITUTE(X258,",",""))))*300,300)))</f>
        <v>6.3492063492063501E-3</v>
      </c>
      <c r="E258" s="36">
        <f ca="1" si="24" t="shared"/>
        <v>0.38095238095238099</v>
      </c>
      <c r="F258" s="36">
        <f ca="1" si="25" t="shared"/>
        <v>9.5238095238095247E-3</v>
      </c>
      <c r="G258" s="128">
        <f ca="1" si="27" t="shared"/>
        <v>3.174603174603175E-3</v>
      </c>
      <c r="H258" s="46"/>
      <c r="I258" s="46"/>
      <c r="J258" s="137"/>
      <c r="K258" s="71"/>
      <c r="L258" s="71"/>
      <c r="X258" s="87" t="str">
        <f si="26" t="shared"/>
        <v>0.00634920634920635</v>
      </c>
    </row>
    <row customHeight="1" ht="39.950000000000003" r="259" spans="2:24" x14ac:dyDescent="0.35">
      <c r="B259" s="49" t="s">
        <v>132</v>
      </c>
      <c r="C259" s="132" t="str">
        <f><![CDATA[CONCATENATE(IF(ISNUMBER(SEARCH(M135,E200)),Q135&V1,""),IF(ISNUMBER(SEARCH(M136,E200)),Q136&V1,""),IF(ISNUMBER(SEARCH(M137,E200)),Q137&V1,""),IF(ISNUMBER(SEARCH(M138,E200)),Q138&V1,""),IF(ISNUMBER(SEARCH(M139,E200)),Q139&V1,""),IF(ISNUMBER(SEARCH(M140,E200)),Q140&V1,""))]]></f>
        <v xml:space="preserve">0.00634920634920635, </v>
      </c>
      <c r="D259" s="54">
        <f aca="1" ca="1" ref="D259" t="array">MIN(0+TRIM(MID(SUBSTITUTE(","&amp;X259,",",REPT(" ",300)),ROW(INDIRECT("1:"&amp;1+LEN(X259)-LEN(SUBSTITUTE(X259,",",""))))*300,300)))</f>
        <v>6.3492063492063501E-3</v>
      </c>
      <c r="E259" s="36">
        <f ca="1" si="24" t="shared"/>
        <v>0.38095238095238099</v>
      </c>
      <c r="F259" s="36">
        <f ca="1" si="25" t="shared"/>
        <v>9.5238095238095247E-3</v>
      </c>
      <c r="G259" s="128">
        <f ca="1" si="27" t="shared"/>
        <v>2.3809523809523812E-2</v>
      </c>
      <c r="H259" s="46"/>
      <c r="I259" s="46"/>
      <c r="J259" s="137"/>
      <c r="X259" s="87" t="str">
        <f si="26" t="shared"/>
        <v>0.00634920634920635</v>
      </c>
    </row>
    <row customHeight="1" ht="30" r="260" spans="2:24" x14ac:dyDescent="0.35"/>
    <row customHeight="1" ht="39.950000000000003" r="261" spans="2:24" x14ac:dyDescent="0.4">
      <c r="B261" s="57" t="s">
        <v>224</v>
      </c>
      <c r="C261" s="136" t="str">
        <f>L141</f>
        <v>P2Active3</v>
      </c>
      <c r="D261" s="46"/>
      <c r="E261" s="46"/>
      <c r="F261" s="46"/>
      <c r="G261" s="46"/>
      <c r="H261" s="46"/>
      <c r="I261" s="46"/>
      <c r="J261" s="46"/>
      <c r="K261" s="46"/>
      <c r="X261" s="122" t="s">
        <v>225</v>
      </c>
    </row>
    <row customHeight="1" ht="63.75" r="262" spans="2:24" x14ac:dyDescent="0.35">
      <c r="B262" s="47" t="s">
        <v>217</v>
      </c>
      <c r="C262" s="123" t="s">
        <v>220</v>
      </c>
      <c r="D262" s="124" t="s">
        <v>226</v>
      </c>
      <c r="E262" s="125" t="s">
        <v>145</v>
      </c>
      <c r="F262" s="125" t="s">
        <v>146</v>
      </c>
      <c r="G262" s="125" t="s">
        <v>222</v>
      </c>
      <c r="H262" s="57"/>
      <c r="I262" s="57"/>
      <c r="J262" s="57"/>
      <c r="K262" s="46"/>
      <c r="X262" s="87" t="s">
        <v>223</v>
      </c>
    </row>
    <row customHeight="1" ht="72" r="263" spans="2:24" x14ac:dyDescent="0.35">
      <c r="B263" s="52" t="s">
        <v>120</v>
      </c>
      <c r="C263" s="127" t="str">
        <f><![CDATA[CONCATENATE(IF(ISNUMBER(SEARCH(M141,E193)),Q141&V1,""),IF(ISNUMBER(SEARCH(M142,E193)),Q142&V1,""),IF(ISNUMBER(SEARCH(M143,E193)),Q143&V1,""),IF(ISNUMBER(SEARCH(M144,E193)),Q144&V1,""),IF(ISNUMBER(SEARCH(M145,E193)),Q145&V1,""),IF(ISNUMBER(SEARCH(M146,E193)),Q146&V1,""))]]></f>
        <v xml:space="preserve">0.00392156862745098, 0.00202020202020202, </v>
      </c>
      <c r="D263" s="54">
        <f ca="1">MIN(0+TRIM(MID(SUBSTITUTE(","&amp;X263,",",REPT(" ",300)),ROW(INDIRECT("1:"&amp;1+LEN(X263)-LEN(SUBSTITUTE(X263,",",""))))*300,300)))</f>
        <v>3.9215686274509803E-3</v>
      </c>
      <c r="E263" s="36">
        <f ca="1" ref="E263:E270" si="28" t="shared">D263*E28</f>
        <v>0.23529411764705882</v>
      </c>
      <c r="F263" s="36">
        <f ca="1" ref="F263:F270" si="29" t="shared">E263/F28</f>
        <v>5.8823529411764705E-3</v>
      </c>
      <c r="G263" s="128">
        <f ca="1">(D263*C193)/(D193*1000)</f>
        <v>5.2941176470588233E-3</v>
      </c>
      <c r="H263" s="46"/>
      <c r="I263" s="46"/>
      <c r="J263" s="137"/>
      <c r="K263" s="46"/>
      <c r="X263" s="87" t="str">
        <f ref="X263:X270" si="30" t="shared">LEFT(C263,LEN(C263)-2)</f>
        <v>0.00392156862745098, 0.00202020202020202</v>
      </c>
    </row>
    <row customHeight="1" ht="39.950000000000003" r="264" spans="2:24" x14ac:dyDescent="0.35">
      <c r="B264" s="52" t="s">
        <v>121</v>
      </c>
      <c r="C264" s="129" t="str">
        <f><![CDATA[CONCATENATE(IF(ISNUMBER(SEARCH(M141,E194)),Q141&V1,""),IF(ISNUMBER(SEARCH(M142,E194)),Q142&V1,""),IF(ISNUMBER(SEARCH(M143,E194)),Q143&V1,""),IF(ISNUMBER(SEARCH(M144,E194)),Q144&V1,""),IF(ISNUMBER(SEARCH(M145,E194)),Q145&V1,""),IF(ISNUMBER(SEARCH(M146,E194)),Q146&V1,""))]]></f>
        <v xml:space="preserve">0.00392156862745098, 0.00202020202020202, </v>
      </c>
      <c r="D264" s="54">
        <f ca="1">MIN(0+TRIM(MID(SUBSTITUTE(","&amp;X264,",",REPT(" ",300)),ROW(INDIRECT("1:"&amp;1+LEN(X264)-LEN(SUBSTITUTE(X264,",",""))))*300,300)))</f>
        <v>3.9215686274509803E-3</v>
      </c>
      <c r="E264" s="36">
        <f ca="1" si="28" t="shared"/>
        <v>0.23529411764705882</v>
      </c>
      <c r="F264" s="36">
        <f ca="1" si="29" t="shared"/>
        <v>5.8823529411764705E-3</v>
      </c>
      <c r="G264" s="128">
        <f ca="1" ref="G264:G270" si="31" t="shared">(D264*C194)/(D194*1000)</f>
        <v>3.9215686274509802E-4</v>
      </c>
      <c r="H264" s="46"/>
      <c r="I264" s="46"/>
      <c r="J264" s="137"/>
      <c r="K264" s="46"/>
      <c r="L264" s="71"/>
      <c r="X264" s="87" t="str">
        <f si="30" t="shared"/>
        <v>0.00392156862745098, 0.00202020202020202</v>
      </c>
    </row>
    <row customHeight="1" ht="39.950000000000003" r="265" spans="2:24" x14ac:dyDescent="0.35">
      <c r="B265" s="52" t="s">
        <v>122</v>
      </c>
      <c r="C265" s="130" t="str">
        <f><![CDATA[CONCATENATE(IF(ISNUMBER(SEARCH(M141,E195)),Q141&V1,""),IF(ISNUMBER(SEARCH(M142,E195)),Q142&V1,""),IF(ISNUMBER(SEARCH(M143,E195)),Q143&V1,""),IF(ISNUMBER(SEARCH(M144,E195)),Q144&V1,""),IF(ISNUMBER(SEARCH(M145,E195)),Q145&V1,""),IF(ISNUMBER(SEARCH(M146,E195)),Q146&V1,""))]]></f>
        <v xml:space="preserve">0.00392156862745098, 0.00317460317460317, 0.00202020202020202, </v>
      </c>
      <c r="D265" s="54">
        <f ca="1">MIN(0+TRIM(MID(SUBSTITUTE(","&amp;X265,",",REPT(" ",300)),ROW(INDIRECT("1:"&amp;1+LEN(X265)-LEN(SUBSTITUTE(X265,",",""))))*300,300)))</f>
        <v>3.9215686274509803E-3</v>
      </c>
      <c r="E265" s="36">
        <f ca="1" si="28" t="shared"/>
        <v>0.23529411764705882</v>
      </c>
      <c r="F265" s="36">
        <f ca="1" si="29" t="shared"/>
        <v>5.8823529411764705E-3</v>
      </c>
      <c r="G265" s="128">
        <f ca="1" si="31" t="shared"/>
        <v>4.9019607843137254E-3</v>
      </c>
      <c r="H265" s="46"/>
      <c r="I265" s="46"/>
      <c r="J265" s="137"/>
      <c r="K265" s="71"/>
      <c r="L265" s="71"/>
      <c r="X265" s="87" t="str">
        <f si="30" t="shared"/>
        <v>0.00392156862745098, 0.00317460317460317, 0.00202020202020202</v>
      </c>
    </row>
    <row customHeight="1" ht="39.950000000000003" r="266" spans="2:24" x14ac:dyDescent="0.35">
      <c r="B266" s="52" t="s">
        <v>125</v>
      </c>
      <c r="C266" s="130" t="str">
        <f><![CDATA[CONCATENATE(IF(ISNUMBER(SEARCH(M141,E196)),Q141&V1,""),IF(ISNUMBER(SEARCH(M142,E196)),Q142&V1,""),IF(ISNUMBER(SEARCH(M143,E196)),Q143&V1,""),IF(ISNUMBER(SEARCH(M144,E196)),Q144&V1,""),IF(ISNUMBER(SEARCH(M145,E196)),Q145&V1,""),IF(ISNUMBER(SEARCH(M146,E196)),Q146&V1,""))]]></f>
        <v/>
      </c>
      <c r="D266" s="54" t="e">
        <f aca="1" ca="1" ref="D266" t="array">MIN(0+TRIM(MID(SUBSTITUTE(","&amp;X266,",",REPT(" ",300)),ROW(INDIRECT("1:"&amp;1+LEN(X266)-LEN(SUBSTITUTE(X266,",",""))))*300,300)))</f>
        <v>#VALUE!</v>
      </c>
      <c r="E266" s="36" t="e">
        <f ca="1" si="28" t="shared"/>
        <v>#VALUE!</v>
      </c>
      <c r="F266" s="36" t="e">
        <f ca="1" si="29" t="shared"/>
        <v>#VALUE!</v>
      </c>
      <c r="G266" s="128" t="e">
        <f ca="1" si="31" t="shared"/>
        <v>#VALUE!</v>
      </c>
      <c r="H266" s="46"/>
      <c r="I266" s="46"/>
      <c r="J266" s="137"/>
      <c r="K266" s="71"/>
      <c r="L266" s="71"/>
      <c r="X266" s="87" t="e">
        <f si="30" t="shared"/>
        <v>#VALUE!</v>
      </c>
    </row>
    <row customHeight="1" ht="39.950000000000003" r="267" spans="2:24" x14ac:dyDescent="0.35">
      <c r="B267" s="49" t="s">
        <v>127</v>
      </c>
      <c r="C267" s="132" t="str">
        <f><![CDATA[CONCATENATE(IF(ISNUMBER(SEARCH(M141,E197)),Q141&V1,""),IF(ISNUMBER(SEARCH(M142,E197)),Q142&V1,""),IF(ISNUMBER(SEARCH(M143,E197)),Q143&V1,""),IF(ISNUMBER(SEARCH(M144,E197)),Q144&V1,""),IF(ISNUMBER(SEARCH(M145,E197)),Q145&V1,""),IF(ISNUMBER(SEARCH(M146,E197)),Q146&V1,""))]]></f>
        <v xml:space="preserve">0.00317460317460317, </v>
      </c>
      <c r="D267" s="54">
        <f aca="1" ca="1" ref="D267" t="array">MIN(0+TRIM(MID(SUBSTITUTE(","&amp;X267,",",REPT(" ",300)),ROW(INDIRECT("1:"&amp;1+LEN(X267)-LEN(SUBSTITUTE(X267,",",""))))*300,300)))</f>
        <v>3.1746031746031698E-3</v>
      </c>
      <c r="E267" s="36">
        <f ca="1" si="28" t="shared"/>
        <v>0.19047619047619019</v>
      </c>
      <c r="F267" s="36">
        <f ca="1" si="29" t="shared"/>
        <v>4.7619047619047545E-3</v>
      </c>
      <c r="G267" s="128">
        <f ca="1" si="31" t="shared"/>
        <v>7.9365079365079239E-3</v>
      </c>
      <c r="H267" s="46"/>
      <c r="I267" s="46"/>
      <c r="J267" s="137"/>
      <c r="K267" s="71"/>
      <c r="L267" s="71"/>
      <c r="X267" s="87" t="str">
        <f si="30" t="shared"/>
        <v>0.00317460317460317</v>
      </c>
    </row>
    <row customHeight="1" ht="39.950000000000003" r="268" spans="2:24" x14ac:dyDescent="0.35">
      <c r="B268" s="49" t="s">
        <v>109</v>
      </c>
      <c r="C268" s="134" t="str">
        <f><![CDATA[CONCATENATE(IF(ISNUMBER(SEARCH(M141,E198)),Q141&V1,""),IF(ISNUMBER(SEARCH(M142,E198)),Q142&V1,""),IF(ISNUMBER(SEARCH(M143,E198)),Q143&V1,""),IF(ISNUMBER(SEARCH(M144,E198)),Q144&V1,""),IF(ISNUMBER(SEARCH(M145,E198)),Q145&V1,""),IF(ISNUMBER(SEARCH(M146,E198)),Q146&V1,""))]]></f>
        <v xml:space="preserve">0.00317460317460317, </v>
      </c>
      <c r="D268" s="54">
        <f aca="1" ca="1" ref="D268" t="array">MIN(0+TRIM(MID(SUBSTITUTE(","&amp;X268,",",REPT(" ",300)),ROW(INDIRECT("1:"&amp;1+LEN(X268)-LEN(SUBSTITUTE(X268,",",""))))*300,300)))</f>
        <v>3.1746031746031698E-3</v>
      </c>
      <c r="E268" s="36">
        <f ca="1" si="28" t="shared"/>
        <v>0.19047619047619019</v>
      </c>
      <c r="F268" s="36">
        <f ca="1" si="29" t="shared"/>
        <v>4.7619047619047545E-3</v>
      </c>
      <c r="G268" s="128">
        <f ca="1" si="31" t="shared"/>
        <v>2.3809523809523774E-4</v>
      </c>
      <c r="H268" s="46"/>
      <c r="I268" s="46"/>
      <c r="J268" s="137"/>
      <c r="K268" s="71"/>
      <c r="L268" s="71"/>
      <c r="X268" s="87" t="str">
        <f si="30" t="shared"/>
        <v>0.00317460317460317</v>
      </c>
    </row>
    <row customHeight="1" ht="39.950000000000003" r="269" spans="2:24" x14ac:dyDescent="0.35">
      <c r="B269" s="49" t="s">
        <v>131</v>
      </c>
      <c r="C269" s="132" t="str">
        <f><![CDATA[CONCATENATE(IF(ISNUMBER(SEARCH(M141,E199)),Q141&V1,""),IF(ISNUMBER(SEARCH(M142,E199)),Q142&V1,""),IF(ISNUMBER(SEARCH(M143,E199)),Q143&V1,""),IF(ISNUMBER(SEARCH(M144,E199)),Q144&V1,""),IF(ISNUMBER(SEARCH(M145,E199)),Q145&V1,""),IF(ISNUMBER(SEARCH(M146,E199)),Q146&V1,""))]]></f>
        <v xml:space="preserve">0.00317460317460317, </v>
      </c>
      <c r="D269" s="54">
        <f aca="1" ca="1" ref="D269" t="array">MIN(0+TRIM(MID(SUBSTITUTE(","&amp;X269,",",REPT(" ",300)),ROW(INDIRECT("1:"&amp;1+LEN(X269)-LEN(SUBSTITUTE(X269,",",""))))*300,300)))</f>
        <v>3.1746031746031698E-3</v>
      </c>
      <c r="E269" s="36">
        <f ca="1" si="28" t="shared"/>
        <v>0.19047619047619019</v>
      </c>
      <c r="F269" s="36">
        <f ca="1" si="29" t="shared"/>
        <v>4.7619047619047545E-3</v>
      </c>
      <c r="G269" s="128">
        <f ca="1" si="31" t="shared"/>
        <v>1.5873015873015849E-3</v>
      </c>
      <c r="H269" s="46"/>
      <c r="I269" s="46"/>
      <c r="J269" s="137"/>
      <c r="K269" s="71"/>
      <c r="L269" s="71"/>
      <c r="X269" s="87" t="str">
        <f si="30" t="shared"/>
        <v>0.00317460317460317</v>
      </c>
    </row>
    <row customHeight="1" ht="39.950000000000003" r="270" spans="2:24" x14ac:dyDescent="0.35">
      <c r="B270" s="49" t="s">
        <v>132</v>
      </c>
      <c r="C270" s="132" t="str">
        <f><![CDATA[CONCATENATE(IF(ISNUMBER(SEARCH(M141,E200)),Q141&V1,""),IF(ISNUMBER(SEARCH(M142,E200)),Q142&V1,""),IF(ISNUMBER(SEARCH(M143,E200)),Q143&V1,""),IF(ISNUMBER(SEARCH(M144,E200)),Q144&V1,""),IF(ISNUMBER(SEARCH(M145,E200)),Q145&V1,""),IF(ISNUMBER(SEARCH(M146,E200)),Q146&V1,""))]]></f>
        <v xml:space="preserve">0.00317460317460317, </v>
      </c>
      <c r="D270" s="54">
        <f aca="1" ca="1" ref="D270" t="array">MIN(0+TRIM(MID(SUBSTITUTE(","&amp;X270,",",REPT(" ",300)),ROW(INDIRECT("1:"&amp;1+LEN(X270)-LEN(SUBSTITUTE(X270,",",""))))*300,300)))</f>
        <v>3.1746031746031698E-3</v>
      </c>
      <c r="E270" s="36">
        <f ca="1" si="28" t="shared"/>
        <v>0.19047619047619019</v>
      </c>
      <c r="F270" s="36">
        <f ca="1" si="29" t="shared"/>
        <v>4.7619047619047545E-3</v>
      </c>
      <c r="G270" s="128">
        <f ca="1" si="31" t="shared"/>
        <v>1.1904761904761887E-2</v>
      </c>
      <c r="H270" s="46"/>
      <c r="I270" s="46"/>
      <c r="J270" s="137"/>
      <c r="X270" s="87" t="str">
        <f si="30" t="shared"/>
        <v>0.00317460317460317</v>
      </c>
    </row>
    <row customHeight="1" ht="30" r="271" spans="2:24" x14ac:dyDescent="0.35"/>
    <row customHeight="1" ht="39.950000000000003" r="272" spans="2:24" x14ac:dyDescent="0.4">
      <c r="B272" s="57" t="s">
        <v>224</v>
      </c>
      <c r="C272" s="136" t="str">
        <f>L147</f>
        <v>P2Active4</v>
      </c>
      <c r="D272" s="46"/>
      <c r="E272" s="46"/>
      <c r="F272" s="46"/>
      <c r="G272" s="46"/>
      <c r="H272" s="46"/>
      <c r="I272" s="46"/>
      <c r="J272" s="46"/>
      <c r="K272" s="46"/>
      <c r="X272" s="122" t="s">
        <v>225</v>
      </c>
    </row>
    <row customHeight="1" ht="63.75" r="273" spans="2:24" x14ac:dyDescent="0.35">
      <c r="B273" s="47" t="s">
        <v>217</v>
      </c>
      <c r="C273" s="123" t="s">
        <v>220</v>
      </c>
      <c r="D273" s="124" t="s">
        <v>226</v>
      </c>
      <c r="E273" s="125" t="s">
        <v>145</v>
      </c>
      <c r="F273" s="125" t="s">
        <v>146</v>
      </c>
      <c r="G273" s="125" t="s">
        <v>222</v>
      </c>
      <c r="H273" s="57"/>
      <c r="I273" s="57"/>
      <c r="J273" s="57"/>
      <c r="K273" s="46"/>
      <c r="X273" s="87" t="s">
        <v>223</v>
      </c>
    </row>
    <row customHeight="1" ht="72" r="274" spans="2:24" x14ac:dyDescent="0.35">
      <c r="B274" s="52" t="s">
        <v>120</v>
      </c>
      <c r="C274" s="127" t="str">
        <f><![CDATA[CONCATENATE(IF(ISNUMBER(SEARCH(M147,E193)),Q147&V1,""),IF(ISNUMBER(SEARCH(M148,E193)),Q148&V1,""),IF(ISNUMBER(SEARCH(M149,E193)),Q149&V1,""),IF(ISNUMBER(SEARCH(M150,E193)),Q150&V1,""),IF(ISNUMBER(SEARCH(M151,E193)),Q151&V1,""),IF(ISNUMBER(SEARCH(M152,E193)),Q152&V1,""))]]></f>
        <v xml:space="preserve">0.00196078431372549, 0.00101010101010101, </v>
      </c>
      <c r="D274" s="54">
        <f ca="1">MIN(0+TRIM(MID(SUBSTITUTE(","&amp;X274,",",REPT(" ",300)),ROW(INDIRECT("1:"&amp;1+LEN(X274)-LEN(SUBSTITUTE(X274,",",""))))*300,300)))</f>
        <v>1.9607843137254902E-3</v>
      </c>
      <c r="E274" s="36">
        <f ca="1" ref="E274:E281" si="32" t="shared">D274*E28</f>
        <v>0.11764705882352941</v>
      </c>
      <c r="F274" s="36">
        <f ca="1" ref="F274:F281" si="33" t="shared">E274/F28</f>
        <v>2.9411764705882353E-3</v>
      </c>
      <c r="G274" s="128">
        <f ca="1">(D274*C193)/(D193*1000)</f>
        <v>2.6470588235294116E-3</v>
      </c>
      <c r="H274" s="46"/>
      <c r="I274" s="46"/>
      <c r="J274" s="137"/>
      <c r="K274" s="46"/>
      <c r="X274" s="87" t="str">
        <f ref="X274:X281" si="34" t="shared">LEFT(C274,LEN(C274)-2)</f>
        <v>0.00196078431372549, 0.00101010101010101</v>
      </c>
    </row>
    <row customHeight="1" ht="39.950000000000003" r="275" spans="2:24" x14ac:dyDescent="0.35">
      <c r="B275" s="52" t="s">
        <v>121</v>
      </c>
      <c r="C275" s="129" t="str">
        <f><![CDATA[CONCATENATE(IF(ISNUMBER(SEARCH(M147,E194)),Q147&V1,""),IF(ISNUMBER(SEARCH(M148,E194)),Q148&V1,""),IF(ISNUMBER(SEARCH(M149,E194)),Q149&V1,""),IF(ISNUMBER(SEARCH(M150,E194)),Q150&V1,""),IF(ISNUMBER(SEARCH(M151,E194)),Q151&V1,""),IF(ISNUMBER(SEARCH(M152,E194)),Q152&V1,""))]]></f>
        <v xml:space="preserve">0.00196078431372549, 0.00101010101010101, </v>
      </c>
      <c r="D275" s="54">
        <f ca="1">MIN(0+TRIM(MID(SUBSTITUTE(","&amp;X275,",",REPT(" ",300)),ROW(INDIRECT("1:"&amp;1+LEN(X275)-LEN(SUBSTITUTE(X275,",",""))))*300,300)))</f>
        <v>1.9607843137254902E-3</v>
      </c>
      <c r="E275" s="36">
        <f ca="1" si="32" t="shared"/>
        <v>0.11764705882352941</v>
      </c>
      <c r="F275" s="36">
        <f ca="1" si="33" t="shared"/>
        <v>2.9411764705882353E-3</v>
      </c>
      <c r="G275" s="128">
        <f ca="1" ref="G275:G281" si="35" t="shared">(D275*C194)/(D194*1000)</f>
        <v>1.9607843137254901E-4</v>
      </c>
      <c r="H275" s="46"/>
      <c r="I275" s="46"/>
      <c r="J275" s="137"/>
      <c r="K275" s="46"/>
      <c r="L275" s="71"/>
      <c r="X275" s="87" t="str">
        <f si="34" t="shared"/>
        <v>0.00196078431372549, 0.00101010101010101</v>
      </c>
    </row>
    <row customHeight="1" ht="39.950000000000003" r="276" spans="2:24" x14ac:dyDescent="0.35">
      <c r="B276" s="52" t="s">
        <v>122</v>
      </c>
      <c r="C276" s="130" t="str">
        <f><![CDATA[CONCATENATE(IF(ISNUMBER(SEARCH(M147,E195)),Q147&V1,""),IF(ISNUMBER(SEARCH(M148,E195)),Q148&V1,""),IF(ISNUMBER(SEARCH(M149,E195)),Q149&V1,""),IF(ISNUMBER(SEARCH(M150,E195)),Q150&V1,""),IF(ISNUMBER(SEARCH(M151,E195)),Q151&V1,""),IF(ISNUMBER(SEARCH(M152,E195)),Q152&V1,""))]]></f>
        <v xml:space="preserve">0.00196078431372549, 0.00158730158730159, 0.00101010101010101, </v>
      </c>
      <c r="D276" s="54">
        <f ca="1">MIN(0+TRIM(MID(SUBSTITUTE(","&amp;X276,",",REPT(" ",300)),ROW(INDIRECT("1:"&amp;1+LEN(X276)-LEN(SUBSTITUTE(X276,",",""))))*300,300)))</f>
        <v>1.9607843137254902E-3</v>
      </c>
      <c r="E276" s="36">
        <f ca="1" si="32" t="shared"/>
        <v>0.11764705882352941</v>
      </c>
      <c r="F276" s="36">
        <f ca="1" si="33" t="shared"/>
        <v>2.9411764705882353E-3</v>
      </c>
      <c r="G276" s="128">
        <f ca="1" si="35" t="shared"/>
        <v>2.4509803921568627E-3</v>
      </c>
      <c r="H276" s="46"/>
      <c r="I276" s="46"/>
      <c r="J276" s="137"/>
      <c r="K276" s="71"/>
      <c r="L276" s="71"/>
      <c r="X276" s="87" t="str">
        <f si="34" t="shared"/>
        <v>0.00196078431372549, 0.00158730158730159, 0.00101010101010101</v>
      </c>
    </row>
    <row customHeight="1" ht="39.950000000000003" r="277" spans="2:24" x14ac:dyDescent="0.35">
      <c r="B277" s="52" t="s">
        <v>125</v>
      </c>
      <c r="C277" s="130" t="str">
        <f><![CDATA[CONCATENATE(IF(ISNUMBER(SEARCH(M147,E196)),Q147&V1,""),IF(ISNUMBER(SEARCH(M148,E196)),Q148&V1,""),IF(ISNUMBER(SEARCH(M149,E196)),Q149&V1,""),IF(ISNUMBER(SEARCH(M150,E196)),Q150&V1,""),IF(ISNUMBER(SEARCH(M151,E196)),Q151&V1,""),IF(ISNUMBER(SEARCH(M152,E196)),Q152&V1,""))]]></f>
        <v/>
      </c>
      <c r="D277" s="54" t="e">
        <f aca="1" ca="1" ref="D277" t="array">MIN(0+TRIM(MID(SUBSTITUTE(","&amp;X277,",",REPT(" ",300)),ROW(INDIRECT("1:"&amp;1+LEN(X277)-LEN(SUBSTITUTE(X277,",",""))))*300,300)))</f>
        <v>#VALUE!</v>
      </c>
      <c r="E277" s="36" t="e">
        <f ca="1" si="32" t="shared"/>
        <v>#VALUE!</v>
      </c>
      <c r="F277" s="36" t="e">
        <f ca="1" si="33" t="shared"/>
        <v>#VALUE!</v>
      </c>
      <c r="G277" s="128" t="e">
        <f ca="1" si="35" t="shared"/>
        <v>#VALUE!</v>
      </c>
      <c r="H277" s="46"/>
      <c r="I277" s="46"/>
      <c r="J277" s="137"/>
      <c r="K277" s="71"/>
      <c r="L277" s="71"/>
      <c r="X277" s="87" t="e">
        <f si="34" t="shared"/>
        <v>#VALUE!</v>
      </c>
    </row>
    <row customHeight="1" ht="39.950000000000003" r="278" spans="2:24" x14ac:dyDescent="0.35">
      <c r="B278" s="49" t="s">
        <v>127</v>
      </c>
      <c r="C278" s="132" t="str">
        <f><![CDATA[CONCATENATE(IF(ISNUMBER(SEARCH(M147,E197)),Q147&V1,""),IF(ISNUMBER(SEARCH(M148,E197)),Q148&V1,""),IF(ISNUMBER(SEARCH(M149,E197)),Q149&V1,""),IF(ISNUMBER(SEARCH(M150,E197)),Q150&V1,""),IF(ISNUMBER(SEARCH(M151,E197)),Q151&V1,""),IF(ISNUMBER(SEARCH(M152,E197)),Q152&V1,""))]]></f>
        <v xml:space="preserve">0.00158730158730159, </v>
      </c>
      <c r="D278" s="54">
        <f aca="1" ca="1" ref="D278" t="array">MIN(0+TRIM(MID(SUBSTITUTE(","&amp;X278,",",REPT(" ",300)),ROW(INDIRECT("1:"&amp;1+LEN(X278)-LEN(SUBSTITUTE(X278,",",""))))*300,300)))</f>
        <v>1.5873015873015899E-3</v>
      </c>
      <c r="E278" s="36">
        <f ca="1" si="32" t="shared"/>
        <v>9.5238095238095399E-2</v>
      </c>
      <c r="F278" s="36">
        <f ca="1" si="33" t="shared"/>
        <v>2.3809523809523851E-3</v>
      </c>
      <c r="G278" s="128">
        <f ca="1" si="35" t="shared"/>
        <v>3.968253968253975E-3</v>
      </c>
      <c r="H278" s="46"/>
      <c r="I278" s="46"/>
      <c r="J278" s="137"/>
      <c r="K278" s="71"/>
      <c r="L278" s="71"/>
      <c r="X278" s="87" t="str">
        <f si="34" t="shared"/>
        <v>0.00158730158730159</v>
      </c>
    </row>
    <row customHeight="1" ht="39.950000000000003" r="279" spans="2:24" x14ac:dyDescent="0.35">
      <c r="B279" s="49" t="s">
        <v>109</v>
      </c>
      <c r="C279" s="134" t="str">
        <f><![CDATA[CONCATENATE(IF(ISNUMBER(SEARCH(M147,E198)),Q147&V1,""),IF(ISNUMBER(SEARCH(M148,E198)),Q148&V1,""),IF(ISNUMBER(SEARCH(M149,E198)),Q149&V1,""),IF(ISNUMBER(SEARCH(M150,E198)),Q150&V1,""),IF(ISNUMBER(SEARCH(M151,E198)),Q151&V1,""),IF(ISNUMBER(SEARCH(M152,E198)),Q152&V1,""))]]></f>
        <v xml:space="preserve">0.00158730158730159, </v>
      </c>
      <c r="D279" s="54">
        <f aca="1" ca="1" ref="D279" t="array">MIN(0+TRIM(MID(SUBSTITUTE(","&amp;X279,",",REPT(" ",300)),ROW(INDIRECT("1:"&amp;1+LEN(X279)-LEN(SUBSTITUTE(X279,",",""))))*300,300)))</f>
        <v>1.5873015873015899E-3</v>
      </c>
      <c r="E279" s="36">
        <f ca="1" si="32" t="shared"/>
        <v>9.5238095238095399E-2</v>
      </c>
      <c r="F279" s="36">
        <f ca="1" si="33" t="shared"/>
        <v>2.3809523809523851E-3</v>
      </c>
      <c r="G279" s="128">
        <f ca="1" si="35" t="shared"/>
        <v>1.1904761904761925E-4</v>
      </c>
      <c r="H279" s="46"/>
      <c r="I279" s="46"/>
      <c r="J279" s="137"/>
      <c r="K279" s="71"/>
      <c r="L279" s="71"/>
      <c r="X279" s="87" t="str">
        <f si="34" t="shared"/>
        <v>0.00158730158730159</v>
      </c>
    </row>
    <row customHeight="1" ht="39.950000000000003" r="280" spans="2:24" x14ac:dyDescent="0.35">
      <c r="B280" s="49" t="s">
        <v>131</v>
      </c>
      <c r="C280" s="132" t="str">
        <f><![CDATA[CONCATENATE(IF(ISNUMBER(SEARCH(M147,E199)),Q147&V1,""),IF(ISNUMBER(SEARCH(M148,E199)),Q148&V1,""),IF(ISNUMBER(SEARCH(M149,E199)),Q149&V1,""),IF(ISNUMBER(SEARCH(M150,E199)),Q150&V1,""),IF(ISNUMBER(SEARCH(M151,E199)),Q151&V1,""),IF(ISNUMBER(SEARCH(M152,E199)),Q152&V1,""))]]></f>
        <v xml:space="preserve">0.00158730158730159, </v>
      </c>
      <c r="D280" s="54">
        <f aca="1" ca="1" ref="D280" t="array">MIN(0+TRIM(MID(SUBSTITUTE(","&amp;X280,",",REPT(" ",300)),ROW(INDIRECT("1:"&amp;1+LEN(X280)-LEN(SUBSTITUTE(X280,",",""))))*300,300)))</f>
        <v>1.5873015873015899E-3</v>
      </c>
      <c r="E280" s="36">
        <f ca="1" si="32" t="shared"/>
        <v>9.5238095238095399E-2</v>
      </c>
      <c r="F280" s="36">
        <f ca="1" si="33" t="shared"/>
        <v>2.3809523809523851E-3</v>
      </c>
      <c r="G280" s="128">
        <f ca="1" si="35" t="shared"/>
        <v>7.9365079365079495E-4</v>
      </c>
      <c r="H280" s="46"/>
      <c r="I280" s="46"/>
      <c r="J280" s="137"/>
      <c r="K280" s="71"/>
      <c r="L280" s="71"/>
      <c r="X280" s="87" t="str">
        <f si="34" t="shared"/>
        <v>0.00158730158730159</v>
      </c>
    </row>
    <row customHeight="1" ht="39.950000000000003" r="281" spans="2:24" x14ac:dyDescent="0.35">
      <c r="B281" s="49" t="s">
        <v>132</v>
      </c>
      <c r="C281" s="132" t="str">
        <f><![CDATA[CONCATENATE(IF(ISNUMBER(SEARCH(M147,E200)),Q147&V1,""),IF(ISNUMBER(SEARCH(M148,E200)),Q148&V1,""),IF(ISNUMBER(SEARCH(M149,E200)),Q149&V1,""),IF(ISNUMBER(SEARCH(M150,E200)),Q150&V1,""),IF(ISNUMBER(SEARCH(M151,E200)),Q151&V1,""),IF(ISNUMBER(SEARCH(M152,E200)),Q152&V1,""))]]></f>
        <v xml:space="preserve">0.00158730158730159, </v>
      </c>
      <c r="D281" s="54">
        <f aca="1" ca="1" ref="D281" t="array">MIN(0+TRIM(MID(SUBSTITUTE(","&amp;X281,",",REPT(" ",300)),ROW(INDIRECT("1:"&amp;1+LEN(X281)-LEN(SUBSTITUTE(X281,",",""))))*300,300)))</f>
        <v>1.5873015873015899E-3</v>
      </c>
      <c r="E281" s="36">
        <f ca="1" si="32" t="shared"/>
        <v>9.5238095238095399E-2</v>
      </c>
      <c r="F281" s="36">
        <f ca="1" si="33" t="shared"/>
        <v>2.3809523809523851E-3</v>
      </c>
      <c r="G281" s="128">
        <f ca="1" si="35" t="shared"/>
        <v>5.9523809523809616E-3</v>
      </c>
      <c r="H281" s="46"/>
      <c r="I281" s="46"/>
      <c r="J281" s="137"/>
      <c r="X281" s="87" t="str">
        <f si="34" t="shared"/>
        <v>0.00158730158730159</v>
      </c>
    </row>
    <row customHeight="1" ht="30" r="282" spans="2:24" x14ac:dyDescent="0.35"/>
    <row customHeight="1" ht="39.950000000000003" r="283" spans="2:24" x14ac:dyDescent="0.4">
      <c r="B283" s="57" t="s">
        <v>224</v>
      </c>
      <c r="C283" s="136" t="str">
        <f>B157</f>
        <v>P3Active1</v>
      </c>
      <c r="D283" s="46"/>
      <c r="E283" s="46"/>
      <c r="F283" s="46"/>
      <c r="G283" s="46"/>
      <c r="H283" s="46"/>
      <c r="I283" s="46"/>
      <c r="J283" s="46"/>
      <c r="K283" s="46"/>
      <c r="X283" s="122" t="s">
        <v>225</v>
      </c>
    </row>
    <row customHeight="1" ht="63.75" r="284" spans="2:24" x14ac:dyDescent="0.35">
      <c r="B284" s="47" t="s">
        <v>217</v>
      </c>
      <c r="C284" s="123" t="s">
        <v>220</v>
      </c>
      <c r="D284" s="124" t="s">
        <v>226</v>
      </c>
      <c r="E284" s="125" t="s">
        <v>145</v>
      </c>
      <c r="F284" s="125" t="s">
        <v>146</v>
      </c>
      <c r="G284" s="125" t="s">
        <v>222</v>
      </c>
      <c r="H284" s="57"/>
      <c r="I284" s="57"/>
      <c r="J284" s="57"/>
      <c r="K284" s="46"/>
      <c r="X284" s="87" t="s">
        <v>223</v>
      </c>
    </row>
    <row customHeight="1" ht="72" r="285" spans="2:24" x14ac:dyDescent="0.35">
      <c r="B285" s="52" t="s">
        <v>120</v>
      </c>
      <c r="C285" s="127" t="str">
        <f><![CDATA[CONCATENATE(IF(ISNUMBER(SEARCH(C157,E193)),G157&V1,""),IF(ISNUMBER(SEARCH(C158,E193)),G158&V1,""),IF(ISNUMBER(SEARCH(C159,E193)),G159&V1,""),IF(ISNUMBER(SEARCH(C160,E193)),G160&V1,""),IF(ISNUMBER(SEARCH(C161,E193)),G161&V1,""),IF(ISNUMBER(SEARCH(C162,E193)),G162&V1,""))]]></f>
        <v xml:space="preserve">0.00583333333333333, 0.0017156862745098, 0.00226851851851852, </v>
      </c>
      <c r="D285" s="54">
        <f ca="1">MIN(0+TRIM(MID(SUBSTITUTE(","&amp;X285,",",REPT(" ",300)),ROW(INDIRECT("1:"&amp;1+LEN(X285)-LEN(SUBSTITUTE(X285,",",""))))*300,300)))</f>
        <v>5.8333333333333301E-3</v>
      </c>
      <c r="E285" s="36">
        <f ca="1" ref="E285:E292" si="36" t="shared">D285*E28</f>
        <v>0.34999999999999981</v>
      </c>
      <c r="F285" s="36">
        <f ca="1" ref="F285:F292" si="37" t="shared">E285/F28</f>
        <v>8.7499999999999956E-3</v>
      </c>
      <c r="G285" s="128">
        <f ca="1">(D285*C193)/(D193*1000)</f>
        <v>7.8749999999999966E-3</v>
      </c>
      <c r="H285" s="46"/>
      <c r="I285" s="46"/>
      <c r="J285" s="137"/>
      <c r="K285" s="46"/>
      <c r="X285" s="87" t="str">
        <f ref="X285:X292" si="38" t="shared">LEFT(C285,LEN(C285)-2)</f>
        <v>0.00583333333333333, 0.0017156862745098, 0.00226851851851852</v>
      </c>
    </row>
    <row customHeight="1" ht="39.950000000000003" r="286" spans="2:24" x14ac:dyDescent="0.35">
      <c r="B286" s="52" t="s">
        <v>121</v>
      </c>
      <c r="C286" s="129" t="str">
        <f><![CDATA[CONCATENATE(IF(ISNUMBER(SEARCH(C157,E194)),G157&V1,""),IF(ISNUMBER(SEARCH(C158,E194)),G158&V1,""),IF(ISNUMBER(SEARCH(C159,E194)),G159&V1,""),IF(ISNUMBER(SEARCH(C160,E194)),G160&V1,""),IF(ISNUMBER(SEARCH(C161,E194)),G161&V1,""),IF(ISNUMBER(SEARCH(C162,E194)),G162&V1,""))]]></f>
        <v xml:space="preserve">0.00583333333333333, 0.0017156862745098, 0.00226851851851852, </v>
      </c>
      <c r="D286" s="54">
        <f ca="1">MIN(0+TRIM(MID(SUBSTITUTE(","&amp;X286,",",REPT(" ",300)),ROW(INDIRECT("1:"&amp;1+LEN(X286)-LEN(SUBSTITUTE(X286,",",""))))*300,300)))</f>
        <v>5.8333333333333301E-3</v>
      </c>
      <c r="E286" s="36">
        <f ca="1" si="36" t="shared"/>
        <v>0.34999999999999981</v>
      </c>
      <c r="F286" s="36">
        <f ca="1" si="37" t="shared"/>
        <v>8.7499999999999956E-3</v>
      </c>
      <c r="G286" s="128">
        <f ca="1" ref="G286:G292" si="39" t="shared">(D286*C194)/(D194*1000)</f>
        <v>5.8333333333333306E-4</v>
      </c>
      <c r="H286" s="46"/>
      <c r="I286" s="46"/>
      <c r="J286" s="137"/>
      <c r="K286" s="46"/>
      <c r="L286" s="71"/>
      <c r="X286" s="87" t="str">
        <f si="38" t="shared"/>
        <v>0.00583333333333333, 0.0017156862745098, 0.00226851851851852</v>
      </c>
    </row>
    <row customHeight="1" ht="39.950000000000003" r="287" spans="2:24" x14ac:dyDescent="0.35">
      <c r="B287" s="52" t="s">
        <v>122</v>
      </c>
      <c r="C287" s="130" t="str">
        <f><![CDATA[CONCATENATE(IF(ISNUMBER(SEARCH(C157,E195)),G157&V1,""),IF(ISNUMBER(SEARCH(C158,E195)),G158&V1,""),IF(ISNUMBER(SEARCH(C159,E195)),G159&V1,""),IF(ISNUMBER(SEARCH(C160,E195)),G160&V1,""),IF(ISNUMBER(SEARCH(C161,E195)),G161&V1,""),IF(ISNUMBER(SEARCH(C162,E195)),G162&V1,""))]]></f>
        <v xml:space="preserve">0.00583333333333333, 0.0017156862745098, 0.00226851851851852, </v>
      </c>
      <c r="D287" s="54">
        <f ca="1">MIN(0+TRIM(MID(SUBSTITUTE(","&amp;X287,",",REPT(" ",300)),ROW(INDIRECT("1:"&amp;1+LEN(X287)-LEN(SUBSTITUTE(X287,",",""))))*300,300)))</f>
        <v>5.8333333333333301E-3</v>
      </c>
      <c r="E287" s="36">
        <f ca="1" si="36" t="shared"/>
        <v>0.34999999999999981</v>
      </c>
      <c r="F287" s="36">
        <f ca="1" si="37" t="shared"/>
        <v>8.7499999999999956E-3</v>
      </c>
      <c r="G287" s="128">
        <f ca="1" si="39" t="shared"/>
        <v>7.2916666666666624E-3</v>
      </c>
      <c r="H287" s="46"/>
      <c r="I287" s="46"/>
      <c r="J287" s="137"/>
      <c r="K287" s="71"/>
      <c r="L287" s="71"/>
      <c r="X287" s="87" t="str">
        <f si="38" t="shared"/>
        <v>0.00583333333333333, 0.0017156862745098, 0.00226851851851852</v>
      </c>
    </row>
    <row customHeight="1" ht="39.950000000000003" r="288" spans="2:24" x14ac:dyDescent="0.35">
      <c r="B288" s="52" t="s">
        <v>125</v>
      </c>
      <c r="C288" s="130" t="str">
        <f><![CDATA[CONCATENATE(IF(ISNUMBER(SEARCH(C157,E196)),G157&V1,""),IF(ISNUMBER(SEARCH(C158,E196)),G158&V1,""),IF(ISNUMBER(SEARCH(C159,E196)),G159&V1,""),IF(ISNUMBER(SEARCH(C160,E196)),G160&V1,""),IF(ISNUMBER(SEARCH(C161,E196)),G161&V1,""),IF(ISNUMBER(SEARCH(C162,E196)),G162&V1,""))]]></f>
        <v xml:space="preserve">0.0017156862745098, </v>
      </c>
      <c r="D288" s="54">
        <f aca="1" ca="1" ref="D288" t="array">MIN(0+TRIM(MID(SUBSTITUTE(","&amp;X288,",",REPT(" ",300)),ROW(INDIRECT("1:"&amp;1+LEN(X288)-LEN(SUBSTITUTE(X288,",",""))))*300,300)))</f>
        <v>1.7156862745098E-3</v>
      </c>
      <c r="E288" s="36">
        <f ca="1" si="36" t="shared"/>
        <v>0.10294117647058799</v>
      </c>
      <c r="F288" s="36">
        <f ca="1" si="37" t="shared"/>
        <v>2.5735294117646998E-3</v>
      </c>
      <c r="G288" s="128">
        <f ca="1" si="39" t="shared"/>
        <v>3.0024509803921501E-3</v>
      </c>
      <c r="H288" s="46"/>
      <c r="I288" s="46"/>
      <c r="J288" s="137"/>
      <c r="K288" s="71"/>
      <c r="L288" s="71"/>
      <c r="X288" s="87" t="str">
        <f si="38" t="shared"/>
        <v>0.0017156862745098</v>
      </c>
    </row>
    <row customHeight="1" ht="39.950000000000003" r="289" spans="2:24" x14ac:dyDescent="0.35">
      <c r="B289" s="49" t="s">
        <v>127</v>
      </c>
      <c r="C289" s="132" t="str">
        <f><![CDATA[CONCATENATE(IF(ISNUMBER(SEARCH(C157,E197)),G157&V1,""),IF(ISNUMBER(SEARCH(C158,E197)),G158&V1,""),IF(ISNUMBER(SEARCH(C159,E197)),G159&V1,""),IF(ISNUMBER(SEARCH(C160,E197)),G160&V1,""),IF(ISNUMBER(SEARCH(C161,E197)),G161&V1,""),IF(ISNUMBER(SEARCH(C162,E197)),G162&V1,""))]]></f>
        <v xml:space="preserve">0.0017156862745098, </v>
      </c>
      <c r="D289" s="54">
        <f aca="1" ca="1" ref="D289" t="array">MIN(0+TRIM(MID(SUBSTITUTE(","&amp;X289,",",REPT(" ",300)),ROW(INDIRECT("1:"&amp;1+LEN(X289)-LEN(SUBSTITUTE(X289,",",""))))*300,300)))</f>
        <v>1.7156862745098E-3</v>
      </c>
      <c r="E289" s="36">
        <f ca="1" si="36" t="shared"/>
        <v>0.10294117647058799</v>
      </c>
      <c r="F289" s="36">
        <f ca="1" si="37" t="shared"/>
        <v>2.5735294117646998E-3</v>
      </c>
      <c r="G289" s="128">
        <f ca="1" si="39" t="shared"/>
        <v>4.2892156862744998E-3</v>
      </c>
      <c r="H289" s="46"/>
      <c r="I289" s="46"/>
      <c r="J289" s="137"/>
      <c r="K289" s="71"/>
      <c r="L289" s="71"/>
      <c r="X289" s="87" t="str">
        <f si="38" t="shared"/>
        <v>0.0017156862745098</v>
      </c>
    </row>
    <row customHeight="1" ht="39.950000000000003" r="290" spans="2:24" x14ac:dyDescent="0.35">
      <c r="B290" s="49" t="s">
        <v>109</v>
      </c>
      <c r="C290" s="134" t="str">
        <f><![CDATA[CONCATENATE(IF(ISNUMBER(SEARCH(C157,E198)),G157&V1,""),IF(ISNUMBER(SEARCH(C158,E198)),G158&V1,""),IF(ISNUMBER(SEARCH(C159,E198)),G159&V1,""),IF(ISNUMBER(SEARCH(C160,E198)),G160&V1,""),IF(ISNUMBER(SEARCH(C161,E198)),G161&V1,""),IF(ISNUMBER(SEARCH(C162,E198)),G162&V1,""))]]></f>
        <v xml:space="preserve">0.0017156862745098, </v>
      </c>
      <c r="D290" s="54">
        <f aca="1" ca="1" ref="D290" t="array">MIN(0+TRIM(MID(SUBSTITUTE(","&amp;X290,",",REPT(" ",300)),ROW(INDIRECT("1:"&amp;1+LEN(X290)-LEN(SUBSTITUTE(X290,",",""))))*300,300)))</f>
        <v>1.7156862745098E-3</v>
      </c>
      <c r="E290" s="36">
        <f ca="1" si="36" t="shared"/>
        <v>0.10294117647058799</v>
      </c>
      <c r="F290" s="36">
        <f ca="1" si="37" t="shared"/>
        <v>2.5735294117646998E-3</v>
      </c>
      <c r="G290" s="128">
        <f ca="1" si="39" t="shared"/>
        <v>1.2867647058823501E-4</v>
      </c>
      <c r="H290" s="46"/>
      <c r="I290" s="46"/>
      <c r="J290" s="137"/>
      <c r="K290" s="71"/>
      <c r="L290" s="71"/>
      <c r="X290" s="87" t="str">
        <f si="38" t="shared"/>
        <v>0.0017156862745098</v>
      </c>
    </row>
    <row customHeight="1" ht="39.950000000000003" r="291" spans="2:24" x14ac:dyDescent="0.35">
      <c r="B291" s="49" t="s">
        <v>131</v>
      </c>
      <c r="C291" s="132" t="str">
        <f><![CDATA[CONCATENATE(IF(ISNUMBER(SEARCH(C157,E199)),G157&V1,""),IF(ISNUMBER(SEARCH(C158,E199)),G158&V1,""),IF(ISNUMBER(SEARCH(C159,E199)),G159&V1,""),IF(ISNUMBER(SEARCH(C160,E199)),G160&V1,""),IF(ISNUMBER(SEARCH(C161,E199)),G161&V1,""),IF(ISNUMBER(SEARCH(C162,E199)),G162&V1,""))]]></f>
        <v/>
      </c>
      <c r="D291" s="54" t="e">
        <f aca="1" ca="1" ref="D291" t="array">MIN(0+TRIM(MID(SUBSTITUTE(","&amp;X291,",",REPT(" ",300)),ROW(INDIRECT("1:"&amp;1+LEN(X291)-LEN(SUBSTITUTE(X291,",",""))))*300,300)))</f>
        <v>#VALUE!</v>
      </c>
      <c r="E291" s="36" t="e">
        <f ca="1" si="36" t="shared"/>
        <v>#VALUE!</v>
      </c>
      <c r="F291" s="36" t="e">
        <f ca="1" si="37" t="shared"/>
        <v>#VALUE!</v>
      </c>
      <c r="G291" s="128" t="e">
        <f ca="1" si="39" t="shared"/>
        <v>#VALUE!</v>
      </c>
      <c r="H291" s="46"/>
      <c r="I291" s="46"/>
      <c r="J291" s="137"/>
      <c r="K291" s="71"/>
      <c r="L291" s="71"/>
      <c r="X291" s="87" t="e">
        <f si="38" t="shared"/>
        <v>#VALUE!</v>
      </c>
    </row>
    <row customHeight="1" ht="39.950000000000003" r="292" spans="2:24" x14ac:dyDescent="0.35">
      <c r="B292" s="49" t="s">
        <v>132</v>
      </c>
      <c r="C292" s="132" t="str">
        <f><![CDATA[CONCATENATE(IF(ISNUMBER(SEARCH(C157,E200)),G157&V1,""),IF(ISNUMBER(SEARCH(C158,E200)),G158&V1,""),IF(ISNUMBER(SEARCH(C159,E200)),G159&V1,""),IF(ISNUMBER(SEARCH(C160,E200)),G160&V1,""),IF(ISNUMBER(SEARCH(C161,E200)),G161&V1,""),IF(ISNUMBER(SEARCH(C162,E200)),G162&V1,""))]]></f>
        <v/>
      </c>
      <c r="D292" s="54" t="e">
        <f aca="1" ca="1" ref="D292" t="array">MIN(0+TRIM(MID(SUBSTITUTE(","&amp;X292,",",REPT(" ",300)),ROW(INDIRECT("1:"&amp;1+LEN(X292)-LEN(SUBSTITUTE(X292,",",""))))*300,300)))</f>
        <v>#VALUE!</v>
      </c>
      <c r="E292" s="36" t="e">
        <f ca="1" si="36" t="shared"/>
        <v>#VALUE!</v>
      </c>
      <c r="F292" s="36" t="e">
        <f ca="1" si="37" t="shared"/>
        <v>#VALUE!</v>
      </c>
      <c r="G292" s="128" t="e">
        <f ca="1" si="39" t="shared"/>
        <v>#VALUE!</v>
      </c>
      <c r="H292" s="46"/>
      <c r="I292" s="46"/>
      <c r="J292" s="137"/>
      <c r="X292" s="87" t="e">
        <f si="38" t="shared"/>
        <v>#VALUE!</v>
      </c>
    </row>
    <row customHeight="1" ht="30" r="293" spans="2:24" x14ac:dyDescent="0.35"/>
    <row customHeight="1" ht="39.950000000000003" r="294" spans="2:24" x14ac:dyDescent="0.4">
      <c r="B294" s="57" t="s">
        <v>224</v>
      </c>
      <c r="C294" s="136" t="str">
        <f>B163</f>
        <v>P3Active2</v>
      </c>
      <c r="D294" s="46"/>
      <c r="E294" s="46"/>
      <c r="F294" s="46"/>
      <c r="G294" s="46"/>
      <c r="H294" s="46"/>
      <c r="I294" s="46"/>
      <c r="J294" s="46"/>
      <c r="K294" s="46"/>
      <c r="X294" s="122" t="s">
        <v>225</v>
      </c>
    </row>
    <row customHeight="1" ht="63.75" r="295" spans="2:24" x14ac:dyDescent="0.35">
      <c r="B295" s="47" t="s">
        <v>217</v>
      </c>
      <c r="C295" s="123" t="s">
        <v>220</v>
      </c>
      <c r="D295" s="124" t="s">
        <v>226</v>
      </c>
      <c r="E295" s="125" t="s">
        <v>145</v>
      </c>
      <c r="F295" s="125" t="s">
        <v>146</v>
      </c>
      <c r="G295" s="125" t="s">
        <v>222</v>
      </c>
      <c r="H295" s="57"/>
      <c r="I295" s="57"/>
      <c r="J295" s="57"/>
      <c r="K295" s="46"/>
      <c r="X295" s="87" t="s">
        <v>223</v>
      </c>
    </row>
    <row customHeight="1" ht="72" r="296" spans="2:24" x14ac:dyDescent="0.35">
      <c r="B296" s="52" t="s">
        <v>120</v>
      </c>
      <c r="C296" s="127" t="str">
        <f><![CDATA[CONCATENATE(IF(ISNUMBER(SEARCH(C163,E193)),G163&V1,""),IF(ISNUMBER(SEARCH(C164,E193)),G164&V1,""),IF(ISNUMBER(SEARCH(C165,E193)),G165&V1,""),IF(ISNUMBER(SEARCH(C166,E193)),G166&V1,""),IF(ISNUMBER(SEARCH(C167,E193)),G167&V1,""),IF(ISNUMBER(SEARCH(C168,E193)),G168&V1,""))]]></f>
        <v xml:space="preserve">0.00666666666666667, 0.00196078431372549, 0.00259259259259259, </v>
      </c>
      <c r="D296" s="54">
        <f ca="1">MIN(0+TRIM(MID(SUBSTITUTE(","&amp;X296,",",REPT(" ",300)),ROW(INDIRECT("1:"&amp;1+LEN(X296)-LEN(SUBSTITUTE(X296,",",""))))*300,300)))</f>
        <v>6.6666666666666697E-3</v>
      </c>
      <c r="E296" s="36">
        <f ca="1" ref="E296:E303" si="40" t="shared">D296*E28</f>
        <v>0.40000000000000019</v>
      </c>
      <c r="F296" s="36">
        <f ca="1" ref="F296:F303" si="41" t="shared">E296/F28</f>
        <v>1.0000000000000005E-2</v>
      </c>
      <c r="G296" s="128">
        <f ca="1">(D296*C193)/(D193*1000)</f>
        <v>9.0000000000000045E-3</v>
      </c>
      <c r="H296" s="46"/>
      <c r="I296" s="46"/>
      <c r="J296" s="137"/>
      <c r="K296" s="46"/>
      <c r="X296" s="87" t="str">
        <f ref="X296:X303" si="42" t="shared">LEFT(C296,LEN(C296)-2)</f>
        <v>0.00666666666666667, 0.00196078431372549, 0.00259259259259259</v>
      </c>
    </row>
    <row customHeight="1" ht="39.950000000000003" r="297" spans="2:24" x14ac:dyDescent="0.35">
      <c r="B297" s="52" t="s">
        <v>121</v>
      </c>
      <c r="C297" s="129" t="str">
        <f><![CDATA[CONCATENATE(IF(ISNUMBER(SEARCH(C163,E194)),G163&V1,""),IF(ISNUMBER(SEARCH(C164,E194)),G164&V1,""),IF(ISNUMBER(SEARCH(C165,E194)),G165&V1,""),IF(ISNUMBER(SEARCH(C166,E194)),G166&V1,""),IF(ISNUMBER(SEARCH(C167,E194)),G167&V1,""),IF(ISNUMBER(SEARCH(C168,E194)),G168&V1,""))]]></f>
        <v xml:space="preserve">0.00666666666666667, 0.00196078431372549, 0.00259259259259259, </v>
      </c>
      <c r="D297" s="54">
        <f ca="1">MIN(0+TRIM(MID(SUBSTITUTE(","&amp;X297,",",REPT(" ",300)),ROW(INDIRECT("1:"&amp;1+LEN(X297)-LEN(SUBSTITUTE(X297,",",""))))*300,300)))</f>
        <v>6.6666666666666697E-3</v>
      </c>
      <c r="E297" s="36">
        <f ca="1" si="40" t="shared"/>
        <v>0.40000000000000019</v>
      </c>
      <c r="F297" s="36">
        <f ca="1" si="41" t="shared"/>
        <v>1.0000000000000005E-2</v>
      </c>
      <c r="G297" s="128">
        <f ca="1" ref="G297:G303" si="43" t="shared">(D297*C194)/(D194*1000)</f>
        <v>6.6666666666666697E-4</v>
      </c>
      <c r="H297" s="46"/>
      <c r="I297" s="46"/>
      <c r="J297" s="137"/>
      <c r="K297" s="46"/>
      <c r="L297" s="71"/>
      <c r="X297" s="87" t="str">
        <f si="42" t="shared"/>
        <v>0.00666666666666667, 0.00196078431372549, 0.00259259259259259</v>
      </c>
    </row>
    <row customHeight="1" ht="39.950000000000003" r="298" spans="2:24" x14ac:dyDescent="0.35">
      <c r="B298" s="52" t="s">
        <v>122</v>
      </c>
      <c r="C298" s="130" t="str">
        <f><![CDATA[CONCATENATE(IF(ISNUMBER(SEARCH(C163,E195)),G163&V1,""),IF(ISNUMBER(SEARCH(C164,E195)),G164&V1,""),IF(ISNUMBER(SEARCH(C165,E195)),G165&V1,""),IF(ISNUMBER(SEARCH(C166,E195)),G166&V1,""),IF(ISNUMBER(SEARCH(C167,E195)),G167&V1,""),IF(ISNUMBER(SEARCH(C168,E195)),G168&V1,""))]]></f>
        <v xml:space="preserve">0.00666666666666667, 0.00196078431372549, 0.00259259259259259, </v>
      </c>
      <c r="D298" s="54">
        <f ca="1">MIN(0+TRIM(MID(SUBSTITUTE(","&amp;X298,",",REPT(" ",300)),ROW(INDIRECT("1:"&amp;1+LEN(X298)-LEN(SUBSTITUTE(X298,",",""))))*300,300)))</f>
        <v>6.6666666666666697E-3</v>
      </c>
      <c r="E298" s="36">
        <f ca="1" si="40" t="shared"/>
        <v>0.40000000000000019</v>
      </c>
      <c r="F298" s="36">
        <f ca="1" si="41" t="shared"/>
        <v>1.0000000000000005E-2</v>
      </c>
      <c r="G298" s="128">
        <f ca="1" si="43" t="shared"/>
        <v>8.3333333333333367E-3</v>
      </c>
      <c r="H298" s="46"/>
      <c r="I298" s="46"/>
      <c r="J298" s="137"/>
      <c r="K298" s="71"/>
      <c r="L298" s="71"/>
      <c r="X298" s="87" t="str">
        <f si="42" t="shared"/>
        <v>0.00666666666666667, 0.00196078431372549, 0.00259259259259259</v>
      </c>
    </row>
    <row customHeight="1" ht="39.950000000000003" r="299" spans="2:24" x14ac:dyDescent="0.35">
      <c r="B299" s="52" t="s">
        <v>125</v>
      </c>
      <c r="C299" s="130" t="str">
        <f><![CDATA[CONCATENATE(IF(ISNUMBER(SEARCH(C163,E196)),G163&V1,""),IF(ISNUMBER(SEARCH(C164,E196)),G164&V1,""),IF(ISNUMBER(SEARCH(C165,E196)),G165&V1,""),IF(ISNUMBER(SEARCH(C166,E196)),G166&V1,""),IF(ISNUMBER(SEARCH(C167,E196)),G167&V1,""),IF(ISNUMBER(SEARCH(C168,E196)),G168&V1,""))]]></f>
        <v xml:space="preserve">0.00196078431372549, </v>
      </c>
      <c r="D299" s="54">
        <f aca="1" ca="1" ref="D299" t="array">MIN(0+TRIM(MID(SUBSTITUTE(","&amp;X299,",",REPT(" ",300)),ROW(INDIRECT("1:"&amp;1+LEN(X299)-LEN(SUBSTITUTE(X299,",",""))))*300,300)))</f>
        <v>1.9607843137254902E-3</v>
      </c>
      <c r="E299" s="36">
        <f ca="1" si="40" t="shared"/>
        <v>0.11764705882352941</v>
      </c>
      <c r="F299" s="36">
        <f ca="1" si="41" t="shared"/>
        <v>2.9411764705882353E-3</v>
      </c>
      <c r="G299" s="128">
        <f ca="1" si="43" t="shared"/>
        <v>3.4313725490196078E-3</v>
      </c>
      <c r="H299" s="46"/>
      <c r="I299" s="46"/>
      <c r="J299" s="137"/>
      <c r="K299" s="71"/>
      <c r="L299" s="71"/>
      <c r="X299" s="87" t="str">
        <f si="42" t="shared"/>
        <v>0.00196078431372549</v>
      </c>
    </row>
    <row customHeight="1" ht="39.950000000000003" r="300" spans="2:24" x14ac:dyDescent="0.35">
      <c r="B300" s="49" t="s">
        <v>127</v>
      </c>
      <c r="C300" s="132" t="str">
        <f><![CDATA[CONCATENATE(IF(ISNUMBER(SEARCH(C163,E197)),G163&V1,""),IF(ISNUMBER(SEARCH(C164,E197)),G164&V1,""),IF(ISNUMBER(SEARCH(C165,E197)),G165&V1,""),IF(ISNUMBER(SEARCH(C166,E197)),G166&V1,""),IF(ISNUMBER(SEARCH(C167,E197)),G167&V1,""),IF(ISNUMBER(SEARCH(C168,E197)),G168&V1,""))]]></f>
        <v xml:space="preserve">0.00196078431372549, </v>
      </c>
      <c r="D300" s="54">
        <f aca="1" ca="1" ref="D300" t="array">MIN(0+TRIM(MID(SUBSTITUTE(","&amp;X300,",",REPT(" ",300)),ROW(INDIRECT("1:"&amp;1+LEN(X300)-LEN(SUBSTITUTE(X300,",",""))))*300,300)))</f>
        <v>1.9607843137254902E-3</v>
      </c>
      <c r="E300" s="36">
        <f ca="1" si="40" t="shared"/>
        <v>0.11764705882352941</v>
      </c>
      <c r="F300" s="36">
        <f ca="1" si="41" t="shared"/>
        <v>2.9411764705882353E-3</v>
      </c>
      <c r="G300" s="128">
        <f ca="1" si="43" t="shared"/>
        <v>4.9019607843137254E-3</v>
      </c>
      <c r="H300" s="46"/>
      <c r="I300" s="46"/>
      <c r="J300" s="137"/>
      <c r="K300" s="71"/>
      <c r="L300" s="71"/>
      <c r="X300" s="87" t="str">
        <f si="42" t="shared"/>
        <v>0.00196078431372549</v>
      </c>
    </row>
    <row customHeight="1" ht="39.950000000000003" r="301" spans="2:24" x14ac:dyDescent="0.35">
      <c r="B301" s="49" t="s">
        <v>109</v>
      </c>
      <c r="C301" s="134" t="str">
        <f><![CDATA[CONCATENATE(IF(ISNUMBER(SEARCH(C163,E198)),G163&V1,""),IF(ISNUMBER(SEARCH(C164,E198)),G164&V1,""),IF(ISNUMBER(SEARCH(C165,E198)),G165&V1,""),IF(ISNUMBER(SEARCH(C166,E198)),G166&V1,""),IF(ISNUMBER(SEARCH(C167,E198)),G167&V1,""),IF(ISNUMBER(SEARCH(C168,E198)),G168&V1,""))]]></f>
        <v xml:space="preserve">0.00196078431372549, </v>
      </c>
      <c r="D301" s="54">
        <f aca="1" ca="1" ref="D301" t="array">MIN(0+TRIM(MID(SUBSTITUTE(","&amp;X301,",",REPT(" ",300)),ROW(INDIRECT("1:"&amp;1+LEN(X301)-LEN(SUBSTITUTE(X301,",",""))))*300,300)))</f>
        <v>1.9607843137254902E-3</v>
      </c>
      <c r="E301" s="36">
        <f ca="1" si="40" t="shared"/>
        <v>0.11764705882352941</v>
      </c>
      <c r="F301" s="36">
        <f ca="1" si="41" t="shared"/>
        <v>2.9411764705882353E-3</v>
      </c>
      <c r="G301" s="128">
        <f ca="1" si="43" t="shared"/>
        <v>1.4705882352941175E-4</v>
      </c>
      <c r="H301" s="46"/>
      <c r="I301" s="46"/>
      <c r="J301" s="137"/>
      <c r="K301" s="71"/>
      <c r="L301" s="71"/>
      <c r="X301" s="87" t="str">
        <f si="42" t="shared"/>
        <v>0.00196078431372549</v>
      </c>
    </row>
    <row customHeight="1" ht="39.950000000000003" r="302" spans="2:24" x14ac:dyDescent="0.35">
      <c r="B302" s="49" t="s">
        <v>131</v>
      </c>
      <c r="C302" s="132" t="str">
        <f><![CDATA[CONCATENATE(IF(ISNUMBER(SEARCH(C163,E199)),G163&V1,""),IF(ISNUMBER(SEARCH(C164,E199)),G164&V1,""),IF(ISNUMBER(SEARCH(C165,E199)),G165&V1,""),IF(ISNUMBER(SEARCH(C166,E199)),G166&V1,""),IF(ISNUMBER(SEARCH(C167,E199)),G167&V1,""),IF(ISNUMBER(SEARCH(C168,E199)),G168&V1,""))]]></f>
        <v/>
      </c>
      <c r="D302" s="54" t="e">
        <f aca="1" ca="1" ref="D302" t="array">MIN(0+TRIM(MID(SUBSTITUTE(","&amp;X302,",",REPT(" ",300)),ROW(INDIRECT("1:"&amp;1+LEN(X302)-LEN(SUBSTITUTE(X302,",",""))))*300,300)))</f>
        <v>#VALUE!</v>
      </c>
      <c r="E302" s="36" t="e">
        <f ca="1" si="40" t="shared"/>
        <v>#VALUE!</v>
      </c>
      <c r="F302" s="36" t="e">
        <f ca="1" si="41" t="shared"/>
        <v>#VALUE!</v>
      </c>
      <c r="G302" s="128" t="e">
        <f ca="1" si="43" t="shared"/>
        <v>#VALUE!</v>
      </c>
      <c r="H302" s="46"/>
      <c r="I302" s="46"/>
      <c r="J302" s="137"/>
      <c r="K302" s="71"/>
      <c r="L302" s="71"/>
      <c r="X302" s="87" t="e">
        <f si="42" t="shared"/>
        <v>#VALUE!</v>
      </c>
    </row>
    <row customHeight="1" ht="39.950000000000003" r="303" spans="2:24" x14ac:dyDescent="0.35">
      <c r="B303" s="49" t="s">
        <v>132</v>
      </c>
      <c r="C303" s="132" t="str">
        <f><![CDATA[CONCATENATE(IF(ISNUMBER(SEARCH(C163,E200)),G163&V1,""),IF(ISNUMBER(SEARCH(C164,E200)),G164&V1,""),IF(ISNUMBER(SEARCH(C165,E200)),G165&V1,""),IF(ISNUMBER(SEARCH(C166,E200)),G166&V1,""),IF(ISNUMBER(SEARCH(C167,E200)),G167&V1,""),IF(ISNUMBER(SEARCH(C168,E200)),G168&V1,""))]]></f>
        <v/>
      </c>
      <c r="D303" s="54" t="e">
        <f aca="1" ca="1" ref="D303" t="array">MIN(0+TRIM(MID(SUBSTITUTE(","&amp;X303,",",REPT(" ",300)),ROW(INDIRECT("1:"&amp;1+LEN(X303)-LEN(SUBSTITUTE(X303,",",""))))*300,300)))</f>
        <v>#VALUE!</v>
      </c>
      <c r="E303" s="36" t="e">
        <f ca="1" si="40" t="shared"/>
        <v>#VALUE!</v>
      </c>
      <c r="F303" s="36" t="e">
        <f ca="1" si="41" t="shared"/>
        <v>#VALUE!</v>
      </c>
      <c r="G303" s="128" t="e">
        <f ca="1" si="43" t="shared"/>
        <v>#VALUE!</v>
      </c>
      <c r="H303" s="46"/>
      <c r="I303" s="46"/>
      <c r="J303" s="137"/>
      <c r="X303" s="87" t="e">
        <f si="42" t="shared"/>
        <v>#VALUE!</v>
      </c>
    </row>
    <row customHeight="1" ht="30" r="304" spans="2:24" x14ac:dyDescent="0.35"/>
    <row customHeight="1" ht="39.950000000000003" r="305" spans="2:24" x14ac:dyDescent="0.4">
      <c r="B305" s="57" t="s">
        <v>224</v>
      </c>
      <c r="C305" s="136" t="str">
        <f>B169</f>
        <v>P3Active3</v>
      </c>
      <c r="D305" s="46"/>
      <c r="E305" s="46"/>
      <c r="F305" s="46"/>
      <c r="G305" s="46"/>
      <c r="H305" s="46"/>
      <c r="I305" s="46"/>
      <c r="J305" s="46"/>
      <c r="K305" s="46"/>
      <c r="X305" s="122" t="s">
        <v>225</v>
      </c>
    </row>
    <row customHeight="1" ht="63.75" r="306" spans="2:24" x14ac:dyDescent="0.35">
      <c r="B306" s="47" t="s">
        <v>217</v>
      </c>
      <c r="C306" s="123" t="s">
        <v>220</v>
      </c>
      <c r="D306" s="124" t="s">
        <v>226</v>
      </c>
      <c r="E306" s="125" t="s">
        <v>145</v>
      </c>
      <c r="F306" s="125" t="s">
        <v>146</v>
      </c>
      <c r="G306" s="125" t="s">
        <v>222</v>
      </c>
      <c r="H306" s="57"/>
      <c r="I306" s="57"/>
      <c r="J306" s="57"/>
      <c r="K306" s="46"/>
      <c r="X306" s="87" t="s">
        <v>223</v>
      </c>
    </row>
    <row customHeight="1" ht="72" r="307" spans="2:24" x14ac:dyDescent="0.35">
      <c r="B307" s="52" t="s">
        <v>120</v>
      </c>
      <c r="C307" s="127" t="str">
        <f><![CDATA[CONCATENATE(IF(ISNUMBER(SEARCH(C169,E193)),G169&V1,""),IF(ISNUMBER(SEARCH(C170,E193)),G170&V1,""),IF(ISNUMBER(SEARCH(C171,E193)),G171&V1,""),IF(ISNUMBER(SEARCH(C172,E193)),G172&V1,""),IF(ISNUMBER(SEARCH(C173,E193)),G173&V1,""),IF(ISNUMBER(SEARCH(C174,E193)),G174&V1,""))]]></f>
        <v xml:space="preserve">0.00833333333333333, 0.00245098039215686, 0.00324074074074074, </v>
      </c>
      <c r="D307" s="54">
        <f ca="1">MIN(0+TRIM(MID(SUBSTITUTE(","&amp;X307,",",REPT(" ",300)),ROW(INDIRECT("1:"&amp;1+LEN(X307)-LEN(SUBSTITUTE(X307,",",""))))*300,300)))</f>
        <v>8.3333333333333297E-3</v>
      </c>
      <c r="E307" s="36">
        <f ca="1" ref="E307:E314" si="44" t="shared">D307*E28</f>
        <v>0.49999999999999978</v>
      </c>
      <c r="F307" s="36">
        <f ca="1" ref="F307:F314" si="45" t="shared">E307/F28</f>
        <v>1.2499999999999994E-2</v>
      </c>
      <c r="G307" s="128">
        <f ca="1">(D307*C193)/(D193*1000)</f>
        <v>1.1249999999999996E-2</v>
      </c>
      <c r="H307" s="46"/>
      <c r="I307" s="46"/>
      <c r="J307" s="137"/>
      <c r="K307" s="46"/>
      <c r="X307" s="87" t="str">
        <f ref="X307:X314" si="46" t="shared">LEFT(C307,LEN(C307)-2)</f>
        <v>0.00833333333333333, 0.00245098039215686, 0.00324074074074074</v>
      </c>
    </row>
    <row customHeight="1" ht="39.950000000000003" r="308" spans="2:24" x14ac:dyDescent="0.35">
      <c r="B308" s="52" t="s">
        <v>121</v>
      </c>
      <c r="C308" s="129" t="str">
        <f><![CDATA[CONCATENATE(IF(ISNUMBER(SEARCH(C169,E194)),G169&V1,""),IF(ISNUMBER(SEARCH(C170,E194)),G170&V1,""),IF(ISNUMBER(SEARCH(C171,E194)),G171&V1,""),IF(ISNUMBER(SEARCH(C172,E194)),G172&V1,""),IF(ISNUMBER(SEARCH(C173,E194)),G173&V1,""),IF(ISNUMBER(SEARCH(C174,E194)),G174&V1,""))]]></f>
        <v xml:space="preserve">0.00833333333333333, 0.00245098039215686, 0.00324074074074074, </v>
      </c>
      <c r="D308" s="54">
        <f ca="1">MIN(0+TRIM(MID(SUBSTITUTE(","&amp;X308,",",REPT(" ",300)),ROW(INDIRECT("1:"&amp;1+LEN(X308)-LEN(SUBSTITUTE(X308,",",""))))*300,300)))</f>
        <v>8.3333333333333297E-3</v>
      </c>
      <c r="E308" s="36">
        <f ca="1" si="44" t="shared"/>
        <v>0.49999999999999978</v>
      </c>
      <c r="F308" s="36">
        <f ca="1" si="45" t="shared"/>
        <v>1.2499999999999994E-2</v>
      </c>
      <c r="G308" s="128">
        <f ca="1" ref="G308:G314" si="47" t="shared">(D308*C194)/(D194*1000)</f>
        <v>8.3333333333333306E-4</v>
      </c>
      <c r="H308" s="46"/>
      <c r="I308" s="46"/>
      <c r="J308" s="137"/>
      <c r="K308" s="46"/>
      <c r="L308" s="71"/>
      <c r="X308" s="87" t="str">
        <f si="46" t="shared"/>
        <v>0.00833333333333333, 0.00245098039215686, 0.00324074074074074</v>
      </c>
    </row>
    <row customHeight="1" ht="39.950000000000003" r="309" spans="2:24" x14ac:dyDescent="0.35">
      <c r="B309" s="52" t="s">
        <v>122</v>
      </c>
      <c r="C309" s="130" t="str">
        <f><![CDATA[CONCATENATE(IF(ISNUMBER(SEARCH(C169,E195)),G169&V1,""),IF(ISNUMBER(SEARCH(C170,E195)),G170&V1,""),IF(ISNUMBER(SEARCH(C171,E195)),G171&V1,""),IF(ISNUMBER(SEARCH(C172,E195)),G172&V1,""),IF(ISNUMBER(SEARCH(C173,E195)),G173&V1,""),IF(ISNUMBER(SEARCH(C174,E195)),G174&V1,""))]]></f>
        <v xml:space="preserve">0.00833333333333333, 0.00245098039215686, 0.00324074074074074, </v>
      </c>
      <c r="D309" s="54">
        <f ca="1">MIN(0+TRIM(MID(SUBSTITUTE(","&amp;X309,",",REPT(" ",300)),ROW(INDIRECT("1:"&amp;1+LEN(X309)-LEN(SUBSTITUTE(X309,",",""))))*300,300)))</f>
        <v>8.3333333333333297E-3</v>
      </c>
      <c r="E309" s="36">
        <f ca="1" si="44" t="shared"/>
        <v>0.49999999999999978</v>
      </c>
      <c r="F309" s="36">
        <f ca="1" si="45" t="shared"/>
        <v>1.2499999999999994E-2</v>
      </c>
      <c r="G309" s="128">
        <f ca="1" si="47" t="shared"/>
        <v>1.0416666666666663E-2</v>
      </c>
      <c r="H309" s="46"/>
      <c r="I309" s="46"/>
      <c r="J309" s="137"/>
      <c r="K309" s="71"/>
      <c r="L309" s="71"/>
      <c r="X309" s="87" t="str">
        <f si="46" t="shared"/>
        <v>0.00833333333333333, 0.00245098039215686, 0.00324074074074074</v>
      </c>
    </row>
    <row customHeight="1" ht="39.950000000000003" r="310" spans="2:24" x14ac:dyDescent="0.35">
      <c r="B310" s="52" t="s">
        <v>125</v>
      </c>
      <c r="C310" s="130" t="str">
        <f><![CDATA[CONCATENATE(IF(ISNUMBER(SEARCH(C169,E196)),G169&V1,""),IF(ISNUMBER(SEARCH(C170,E196)),G170&V1,""),IF(ISNUMBER(SEARCH(C171,E196)),G171&V1,""),IF(ISNUMBER(SEARCH(C172,E196)),G172&V1,""),IF(ISNUMBER(SEARCH(C173,E196)),G173&V1,""),IF(ISNUMBER(SEARCH(C174,E196)),G174&V1,""))]]></f>
        <v xml:space="preserve">0.00245098039215686, </v>
      </c>
      <c r="D310" s="54">
        <f aca="1" ca="1" ref="D310" t="array">MIN(0+TRIM(MID(SUBSTITUTE(","&amp;X310,",",REPT(" ",300)),ROW(INDIRECT("1:"&amp;1+LEN(X310)-LEN(SUBSTITUTE(X310,",",""))))*300,300)))</f>
        <v>2.4509803921568601E-3</v>
      </c>
      <c r="E310" s="36">
        <f ca="1" si="44" t="shared"/>
        <v>0.1470588235294116</v>
      </c>
      <c r="F310" s="36">
        <f ca="1" si="45" t="shared"/>
        <v>3.6764705882352902E-3</v>
      </c>
      <c r="G310" s="128">
        <f ca="1" si="47" t="shared"/>
        <v>4.289215686274505E-3</v>
      </c>
      <c r="H310" s="46"/>
      <c r="I310" s="46"/>
      <c r="J310" s="137"/>
      <c r="K310" s="71"/>
      <c r="L310" s="71"/>
      <c r="X310" s="87" t="str">
        <f si="46" t="shared"/>
        <v>0.00245098039215686</v>
      </c>
    </row>
    <row customHeight="1" ht="39.950000000000003" r="311" spans="2:24" x14ac:dyDescent="0.35">
      <c r="B311" s="49" t="s">
        <v>127</v>
      </c>
      <c r="C311" s="132" t="str">
        <f><![CDATA[CONCATENATE(IF(ISNUMBER(SEARCH(C169,E197)),G169&V1,""),IF(ISNUMBER(SEARCH(C170,E197)),G170&V1,""),IF(ISNUMBER(SEARCH(C171,E197)),G171&V1,""),IF(ISNUMBER(SEARCH(C172,E197)),G172&V1,""),IF(ISNUMBER(SEARCH(C173,E197)),G173&V1,""),IF(ISNUMBER(SEARCH(C174,E197)),G174&V1,""))]]></f>
        <v xml:space="preserve">0.00245098039215686, </v>
      </c>
      <c r="D311" s="54">
        <f aca="1" ca="1" ref="D311" t="array">MIN(0+TRIM(MID(SUBSTITUTE(","&amp;X311,",",REPT(" ",300)),ROW(INDIRECT("1:"&amp;1+LEN(X311)-LEN(SUBSTITUTE(X311,",",""))))*300,300)))</f>
        <v>2.4509803921568601E-3</v>
      </c>
      <c r="E311" s="36">
        <f ca="1" si="44" t="shared"/>
        <v>0.1470588235294116</v>
      </c>
      <c r="F311" s="36">
        <f ca="1" si="45" t="shared"/>
        <v>3.6764705882352902E-3</v>
      </c>
      <c r="G311" s="128">
        <f ca="1" si="47" t="shared"/>
        <v>6.1274509803921507E-3</v>
      </c>
      <c r="H311" s="46"/>
      <c r="I311" s="46"/>
      <c r="J311" s="137"/>
      <c r="K311" s="71"/>
      <c r="L311" s="71"/>
      <c r="X311" s="87" t="str">
        <f si="46" t="shared"/>
        <v>0.00245098039215686</v>
      </c>
    </row>
    <row customHeight="1" ht="39.950000000000003" r="312" spans="2:24" x14ac:dyDescent="0.35">
      <c r="B312" s="49" t="s">
        <v>109</v>
      </c>
      <c r="C312" s="134" t="str">
        <f><![CDATA[CONCATENATE(IF(ISNUMBER(SEARCH(C169,E198)),G169&V1,""),IF(ISNUMBER(SEARCH(C170,E198)),G170&V1,""),IF(ISNUMBER(SEARCH(C171,E198)),G171&V1,""),IF(ISNUMBER(SEARCH(C172,E198)),G172&V1,""),IF(ISNUMBER(SEARCH(C173,E198)),G173&V1,""),IF(ISNUMBER(SEARCH(C174,E198)),G174&V1,""))]]></f>
        <v xml:space="preserve">0.00245098039215686, </v>
      </c>
      <c r="D312" s="54">
        <f aca="1" ca="1" ref="D312" t="array">MIN(0+TRIM(MID(SUBSTITUTE(","&amp;X312,",",REPT(" ",300)),ROW(INDIRECT("1:"&amp;1+LEN(X312)-LEN(SUBSTITUTE(X312,",",""))))*300,300)))</f>
        <v>2.4509803921568601E-3</v>
      </c>
      <c r="E312" s="36">
        <f ca="1" si="44" t="shared"/>
        <v>0.1470588235294116</v>
      </c>
      <c r="F312" s="36">
        <f ca="1" si="45" t="shared"/>
        <v>3.6764705882352902E-3</v>
      </c>
      <c r="G312" s="128">
        <f ca="1" si="47" t="shared"/>
        <v>1.8382352941176451E-4</v>
      </c>
      <c r="H312" s="46"/>
      <c r="I312" s="46"/>
      <c r="J312" s="137"/>
      <c r="K312" s="71"/>
      <c r="L312" s="71"/>
      <c r="X312" s="87" t="str">
        <f si="46" t="shared"/>
        <v>0.00245098039215686</v>
      </c>
    </row>
    <row customHeight="1" ht="39.950000000000003" r="313" spans="2:24" x14ac:dyDescent="0.35">
      <c r="B313" s="49" t="s">
        <v>131</v>
      </c>
      <c r="C313" s="132" t="str">
        <f><![CDATA[CONCATENATE(IF(ISNUMBER(SEARCH(C169,E199)),G169&V1,""),IF(ISNUMBER(SEARCH(C170,E199)),G170&V1,""),IF(ISNUMBER(SEARCH(C171,E199)),G171&V1,""),IF(ISNUMBER(SEARCH(C172,E199)),G172&V1,""),IF(ISNUMBER(SEARCH(C173,E199)),G173&V1,""),IF(ISNUMBER(SEARCH(C174,E199)),G174&V1,""))]]></f>
        <v/>
      </c>
      <c r="D313" s="54" t="e">
        <f aca="1" ca="1" ref="D313" t="array">MIN(0+TRIM(MID(SUBSTITUTE(","&amp;X313,",",REPT(" ",300)),ROW(INDIRECT("1:"&amp;1+LEN(X313)-LEN(SUBSTITUTE(X313,",",""))))*300,300)))</f>
        <v>#VALUE!</v>
      </c>
      <c r="E313" s="36" t="e">
        <f ca="1" si="44" t="shared"/>
        <v>#VALUE!</v>
      </c>
      <c r="F313" s="36" t="e">
        <f ca="1" si="45" t="shared"/>
        <v>#VALUE!</v>
      </c>
      <c r="G313" s="128" t="e">
        <f ca="1" si="47" t="shared"/>
        <v>#VALUE!</v>
      </c>
      <c r="H313" s="46"/>
      <c r="I313" s="46"/>
      <c r="J313" s="137"/>
      <c r="K313" s="71"/>
      <c r="L313" s="71"/>
      <c r="X313" s="87" t="e">
        <f si="46" t="shared"/>
        <v>#VALUE!</v>
      </c>
    </row>
    <row customHeight="1" ht="39.950000000000003" r="314" spans="2:24" x14ac:dyDescent="0.35">
      <c r="B314" s="49" t="s">
        <v>132</v>
      </c>
      <c r="C314" s="132" t="str">
        <f><![CDATA[CONCATENATE(IF(ISNUMBER(SEARCH(C169,E200)),G169&V1,""),IF(ISNUMBER(SEARCH(C170,E200)),G170&V1,""),IF(ISNUMBER(SEARCH(C171,E200)),G171&V1,""),IF(ISNUMBER(SEARCH(C172,E200)),G172&V1,""),IF(ISNUMBER(SEARCH(C173,E200)),G173&V1,""),IF(ISNUMBER(SEARCH(C174,E200)),G174&V1,""))]]></f>
        <v/>
      </c>
      <c r="D314" s="54" t="e">
        <f aca="1" ca="1" ref="D314" t="array">MIN(0+TRIM(MID(SUBSTITUTE(","&amp;X314,",",REPT(" ",300)),ROW(INDIRECT("1:"&amp;1+LEN(X314)-LEN(SUBSTITUTE(X314,",",""))))*300,300)))</f>
        <v>#VALUE!</v>
      </c>
      <c r="E314" s="36" t="e">
        <f ca="1" si="44" t="shared"/>
        <v>#VALUE!</v>
      </c>
      <c r="F314" s="36" t="e">
        <f ca="1" si="45" t="shared"/>
        <v>#VALUE!</v>
      </c>
      <c r="G314" s="128" t="e">
        <f ca="1" si="47" t="shared"/>
        <v>#VALUE!</v>
      </c>
      <c r="H314" s="46"/>
      <c r="I314" s="46"/>
      <c r="J314" s="137"/>
      <c r="X314" s="87" t="e">
        <f si="46" t="shared"/>
        <v>#VALUE!</v>
      </c>
    </row>
    <row customHeight="1" ht="30" r="315" spans="2:24" x14ac:dyDescent="0.35"/>
    <row customHeight="1" ht="39.950000000000003" r="316" spans="2:24" x14ac:dyDescent="0.4">
      <c r="B316" s="57" t="s">
        <v>224</v>
      </c>
      <c r="C316" s="136" t="str">
        <f>B175</f>
        <v>P3Active4</v>
      </c>
      <c r="D316" s="46"/>
      <c r="E316" s="46"/>
      <c r="F316" s="46"/>
      <c r="G316" s="46"/>
      <c r="H316" s="46"/>
      <c r="I316" s="46"/>
      <c r="J316" s="46"/>
      <c r="K316" s="46"/>
      <c r="X316" s="122" t="s">
        <v>225</v>
      </c>
    </row>
    <row customHeight="1" ht="63.75" r="317" spans="2:24" x14ac:dyDescent="0.35">
      <c r="B317" s="47" t="s">
        <v>217</v>
      </c>
      <c r="C317" s="123" t="s">
        <v>220</v>
      </c>
      <c r="D317" s="124" t="s">
        <v>226</v>
      </c>
      <c r="E317" s="125" t="s">
        <v>145</v>
      </c>
      <c r="F317" s="125" t="s">
        <v>146</v>
      </c>
      <c r="G317" s="125" t="s">
        <v>222</v>
      </c>
      <c r="H317" s="57"/>
      <c r="I317" s="57"/>
      <c r="J317" s="57"/>
      <c r="K317" s="46"/>
      <c r="X317" s="87" t="s">
        <v>223</v>
      </c>
    </row>
    <row customHeight="1" ht="72" r="318" spans="2:24" x14ac:dyDescent="0.35">
      <c r="B318" s="52" t="s">
        <v>120</v>
      </c>
      <c r="C318" s="127" t="str">
        <f><![CDATA[CONCATENATE(IF(ISNUMBER(SEARCH(C175,E193)),G175&V1,""),IF(ISNUMBER(SEARCH(C176,E193)),G176&V1,""),IF(ISNUMBER(SEARCH(C177,E193)),G177&V1,""),IF(ISNUMBER(SEARCH(C178,E193)),G178&V1,""),IF(ISNUMBER(SEARCH(C179,E193)),G179&V1,""),IF(ISNUMBER(SEARCH(C180,E193)),G180&V1,""))]]></f>
        <v xml:space="preserve">0.00583333333333333, 0.0017156862745098, 0.00226851851851852, </v>
      </c>
      <c r="D318" s="54">
        <f ca="1">MIN(0+TRIM(MID(SUBSTITUTE(","&amp;X318,",",REPT(" ",300)),ROW(INDIRECT("1:"&amp;1+LEN(X318)-LEN(SUBSTITUTE(X318,",",""))))*300,300)))</f>
        <v>5.8333333333333301E-3</v>
      </c>
      <c r="E318" s="36">
        <f ca="1" ref="E318:E325" si="48" t="shared">D318*E28</f>
        <v>0.34999999999999981</v>
      </c>
      <c r="F318" s="36">
        <f ca="1" ref="F318:F325" si="49" t="shared">E318/F28</f>
        <v>8.7499999999999956E-3</v>
      </c>
      <c r="G318" s="128">
        <f ca="1">(D318*C193)/(D193*1000)</f>
        <v>7.8749999999999966E-3</v>
      </c>
      <c r="H318" s="46"/>
      <c r="I318" s="46"/>
      <c r="J318" s="137"/>
      <c r="K318" s="46"/>
      <c r="X318" s="87" t="str">
        <f ref="X318:X325" si="50" t="shared">LEFT(C318,LEN(C318)-2)</f>
        <v>0.00583333333333333, 0.0017156862745098, 0.00226851851851852</v>
      </c>
    </row>
    <row customHeight="1" ht="39.950000000000003" r="319" spans="2:24" x14ac:dyDescent="0.35">
      <c r="B319" s="52" t="s">
        <v>121</v>
      </c>
      <c r="C319" s="129" t="str">
        <f><![CDATA[CONCATENATE(IF(ISNUMBER(SEARCH(C175,E194)),G175&V1,""),IF(ISNUMBER(SEARCH(C176,E194)),G176&V1,""),IF(ISNUMBER(SEARCH(C177,E194)),G177&V1,""),IF(ISNUMBER(SEARCH(C178,E194)),G178&V1,""),IF(ISNUMBER(SEARCH(C179,E194)),G179&V1,""),IF(ISNUMBER(SEARCH(C180,E194)),G180&V1,""))]]></f>
        <v xml:space="preserve">0.00583333333333333, 0.0017156862745098, 0.00226851851851852, </v>
      </c>
      <c r="D319" s="54">
        <f ca="1">MIN(0+TRIM(MID(SUBSTITUTE(","&amp;X319,",",REPT(" ",300)),ROW(INDIRECT("1:"&amp;1+LEN(X319)-LEN(SUBSTITUTE(X319,",",""))))*300,300)))</f>
        <v>5.8333333333333301E-3</v>
      </c>
      <c r="E319" s="36">
        <f ca="1" si="48" t="shared"/>
        <v>0.34999999999999981</v>
      </c>
      <c r="F319" s="36">
        <f ca="1" si="49" t="shared"/>
        <v>8.7499999999999956E-3</v>
      </c>
      <c r="G319" s="128">
        <f ca="1" ref="G319:G325" si="51" t="shared">(D319*C194)/(D194*1000)</f>
        <v>5.8333333333333306E-4</v>
      </c>
      <c r="H319" s="46"/>
      <c r="I319" s="46"/>
      <c r="J319" s="137"/>
      <c r="K319" s="46"/>
      <c r="L319" s="71"/>
      <c r="X319" s="87" t="str">
        <f si="50" t="shared"/>
        <v>0.00583333333333333, 0.0017156862745098, 0.00226851851851852</v>
      </c>
    </row>
    <row customHeight="1" ht="39.950000000000003" r="320" spans="2:24" x14ac:dyDescent="0.35">
      <c r="B320" s="52" t="s">
        <v>122</v>
      </c>
      <c r="C320" s="130" t="str">
        <f><![CDATA[CONCATENATE(IF(ISNUMBER(SEARCH(C175,E195)),G175&V1,""),IF(ISNUMBER(SEARCH(C176,E195)),G176&V1,""),IF(ISNUMBER(SEARCH(C177,E195)),G177&V1,""),IF(ISNUMBER(SEARCH(C178,E195)),G178&V1,""),IF(ISNUMBER(SEARCH(C179,E195)),G179&V1,""),IF(ISNUMBER(SEARCH(C180,E195)),G180&V1,""))]]></f>
        <v xml:space="preserve">0.00583333333333333, 0.0017156862745098, 0.00226851851851852, </v>
      </c>
      <c r="D320" s="54">
        <f ca="1">MIN(0+TRIM(MID(SUBSTITUTE(","&amp;X320,",",REPT(" ",300)),ROW(INDIRECT("1:"&amp;1+LEN(X320)-LEN(SUBSTITUTE(X320,",",""))))*300,300)))</f>
        <v>5.8333333333333301E-3</v>
      </c>
      <c r="E320" s="36">
        <f ca="1" si="48" t="shared"/>
        <v>0.34999999999999981</v>
      </c>
      <c r="F320" s="36">
        <f ca="1" si="49" t="shared"/>
        <v>8.7499999999999956E-3</v>
      </c>
      <c r="G320" s="128">
        <f ca="1" si="51" t="shared"/>
        <v>7.2916666666666624E-3</v>
      </c>
      <c r="H320" s="46"/>
      <c r="I320" s="46"/>
      <c r="J320" s="137"/>
      <c r="K320" s="71"/>
      <c r="L320" s="71"/>
      <c r="X320" s="87" t="str">
        <f si="50" t="shared"/>
        <v>0.00583333333333333, 0.0017156862745098, 0.00226851851851852</v>
      </c>
    </row>
    <row customHeight="1" ht="39.950000000000003" r="321" spans="2:24" x14ac:dyDescent="0.35">
      <c r="B321" s="52" t="s">
        <v>125</v>
      </c>
      <c r="C321" s="130" t="str">
        <f><![CDATA[CONCATENATE(IF(ISNUMBER(SEARCH(C175,E196)),G175&V1,""),IF(ISNUMBER(SEARCH(C176,E196)),G176&V1,""),IF(ISNUMBER(SEARCH(C177,E196)),G177&V1,""),IF(ISNUMBER(SEARCH(C178,E196)),G178&V1,""),IF(ISNUMBER(SEARCH(C179,E196)),G179&V1,""),IF(ISNUMBER(SEARCH(C180,E196)),G180&V1,""))]]></f>
        <v xml:space="preserve">0.0017156862745098, </v>
      </c>
      <c r="D321" s="54">
        <f aca="1" ca="1" ref="D321" t="array">MIN(0+TRIM(MID(SUBSTITUTE(","&amp;X321,",",REPT(" ",300)),ROW(INDIRECT("1:"&amp;1+LEN(X321)-LEN(SUBSTITUTE(X321,",",""))))*300,300)))</f>
        <v>1.7156862745098E-3</v>
      </c>
      <c r="E321" s="36">
        <f ca="1" si="48" t="shared"/>
        <v>0.10294117647058799</v>
      </c>
      <c r="F321" s="36">
        <f ca="1" si="49" t="shared"/>
        <v>2.5735294117646998E-3</v>
      </c>
      <c r="G321" s="128">
        <f ca="1" si="51" t="shared"/>
        <v>3.0024509803921501E-3</v>
      </c>
      <c r="H321" s="46"/>
      <c r="I321" s="46"/>
      <c r="J321" s="137"/>
      <c r="K321" s="71"/>
      <c r="L321" s="71"/>
      <c r="X321" s="87" t="str">
        <f si="50" t="shared"/>
        <v>0.0017156862745098</v>
      </c>
    </row>
    <row customHeight="1" ht="39.950000000000003" r="322" spans="2:24" x14ac:dyDescent="0.35">
      <c r="B322" s="49" t="s">
        <v>127</v>
      </c>
      <c r="C322" s="132" t="str">
        <f><![CDATA[CONCATENATE(IF(ISNUMBER(SEARCH(C175,E197)),G175&V1,""),IF(ISNUMBER(SEARCH(C176,E197)),G176&V1,""),IF(ISNUMBER(SEARCH(C177,E197)),G177&V1,""),IF(ISNUMBER(SEARCH(C178,E197)),G178&V1,""),IF(ISNUMBER(SEARCH(C179,E197)),G179&V1,""),IF(ISNUMBER(SEARCH(C180,E197)),G180&V1,""))]]></f>
        <v xml:space="preserve">0.0017156862745098, </v>
      </c>
      <c r="D322" s="54">
        <f aca="1" ca="1" ref="D322" t="array">MIN(0+TRIM(MID(SUBSTITUTE(","&amp;X322,",",REPT(" ",300)),ROW(INDIRECT("1:"&amp;1+LEN(X322)-LEN(SUBSTITUTE(X322,",",""))))*300,300)))</f>
        <v>1.7156862745098E-3</v>
      </c>
      <c r="E322" s="36">
        <f ca="1" si="48" t="shared"/>
        <v>0.10294117647058799</v>
      </c>
      <c r="F322" s="36">
        <f ca="1" si="49" t="shared"/>
        <v>2.5735294117646998E-3</v>
      </c>
      <c r="G322" s="128">
        <f ca="1" si="51" t="shared"/>
        <v>4.2892156862744998E-3</v>
      </c>
      <c r="H322" s="46"/>
      <c r="I322" s="46"/>
      <c r="J322" s="137"/>
      <c r="K322" s="71"/>
      <c r="L322" s="71"/>
      <c r="X322" s="87" t="str">
        <f si="50" t="shared"/>
        <v>0.0017156862745098</v>
      </c>
    </row>
    <row customHeight="1" ht="39.950000000000003" r="323" spans="2:24" x14ac:dyDescent="0.35">
      <c r="B323" s="49" t="s">
        <v>109</v>
      </c>
      <c r="C323" s="134" t="str">
        <f><![CDATA[CONCATENATE(IF(ISNUMBER(SEARCH(C175,E198)),G175&V1,""),IF(ISNUMBER(SEARCH(C176,E198)),G176&V1,""),IF(ISNUMBER(SEARCH(C177,E198)),G177&V1,""),IF(ISNUMBER(SEARCH(C178,E198)),G178&V1,""),IF(ISNUMBER(SEARCH(C179,E198)),G179&V1,""),IF(ISNUMBER(SEARCH(C180,E198)),G180&V1,""))]]></f>
        <v xml:space="preserve">0.0017156862745098, </v>
      </c>
      <c r="D323" s="54">
        <f aca="1" ca="1" ref="D323" t="array">MIN(0+TRIM(MID(SUBSTITUTE(","&amp;X323,",",REPT(" ",300)),ROW(INDIRECT("1:"&amp;1+LEN(X323)-LEN(SUBSTITUTE(X323,",",""))))*300,300)))</f>
        <v>1.7156862745098E-3</v>
      </c>
      <c r="E323" s="36">
        <f ca="1" si="48" t="shared"/>
        <v>0.10294117647058799</v>
      </c>
      <c r="F323" s="36">
        <f ca="1" si="49" t="shared"/>
        <v>2.5735294117646998E-3</v>
      </c>
      <c r="G323" s="128">
        <f ca="1" si="51" t="shared"/>
        <v>1.2867647058823501E-4</v>
      </c>
      <c r="H323" s="46"/>
      <c r="I323" s="46"/>
      <c r="J323" s="137"/>
      <c r="K323" s="71"/>
      <c r="L323" s="71"/>
      <c r="X323" s="87" t="str">
        <f si="50" t="shared"/>
        <v>0.0017156862745098</v>
      </c>
    </row>
    <row customHeight="1" ht="39.950000000000003" r="324" spans="2:24" x14ac:dyDescent="0.35">
      <c r="B324" s="49" t="s">
        <v>131</v>
      </c>
      <c r="C324" s="132" t="str">
        <f><![CDATA[CONCATENATE(IF(ISNUMBER(SEARCH(C175,E199)),G175&V1,""),IF(ISNUMBER(SEARCH(C176,E199)),G176&V1,""),IF(ISNUMBER(SEARCH(C177,E199)),G177&V1,""),IF(ISNUMBER(SEARCH(C178,E199)),G178&V1,""),IF(ISNUMBER(SEARCH(C179,E199)),G179&V1,""),IF(ISNUMBER(SEARCH(C180,E199)),G180&V1,""))]]></f>
        <v/>
      </c>
      <c r="D324" s="54" t="e">
        <f aca="1" ca="1" ref="D324" t="array">MIN(0+TRIM(MID(SUBSTITUTE(","&amp;X324,",",REPT(" ",300)),ROW(INDIRECT("1:"&amp;1+LEN(X324)-LEN(SUBSTITUTE(X324,",",""))))*300,300)))</f>
        <v>#VALUE!</v>
      </c>
      <c r="E324" s="36" t="e">
        <f ca="1" si="48" t="shared"/>
        <v>#VALUE!</v>
      </c>
      <c r="F324" s="36" t="e">
        <f ca="1" si="49" t="shared"/>
        <v>#VALUE!</v>
      </c>
      <c r="G324" s="128" t="e">
        <f ca="1" si="51" t="shared"/>
        <v>#VALUE!</v>
      </c>
      <c r="H324" s="46"/>
      <c r="I324" s="46"/>
      <c r="J324" s="137"/>
      <c r="K324" s="71"/>
      <c r="L324" s="71"/>
      <c r="X324" s="87" t="e">
        <f si="50" t="shared"/>
        <v>#VALUE!</v>
      </c>
    </row>
    <row customHeight="1" ht="39.950000000000003" r="325" spans="2:24" x14ac:dyDescent="0.35">
      <c r="B325" s="49" t="s">
        <v>132</v>
      </c>
      <c r="C325" s="132" t="str">
        <f><![CDATA[CONCATENATE(IF(ISNUMBER(SEARCH(C175,E200)),G175&V1,""),IF(ISNUMBER(SEARCH(C176,E200)),G176&V1,""),IF(ISNUMBER(SEARCH(C177,E200)),G177&V1,""),IF(ISNUMBER(SEARCH(C178,E200)),G178&V1,""),IF(ISNUMBER(SEARCH(C179,E200)),G179&V1,""),IF(ISNUMBER(SEARCH(C180,E200)),G180&V1,""))]]></f>
        <v/>
      </c>
      <c r="D325" s="54" t="e">
        <f aca="1" ca="1" ref="D325" t="array">MIN(0+TRIM(MID(SUBSTITUTE(","&amp;X325,",",REPT(" ",300)),ROW(INDIRECT("1:"&amp;1+LEN(X325)-LEN(SUBSTITUTE(X325,",",""))))*300,300)))</f>
        <v>#VALUE!</v>
      </c>
      <c r="E325" s="36" t="e">
        <f ca="1" si="48" t="shared"/>
        <v>#VALUE!</v>
      </c>
      <c r="F325" s="36" t="e">
        <f ca="1" si="49" t="shared"/>
        <v>#VALUE!</v>
      </c>
      <c r="G325" s="128" t="e">
        <f ca="1" si="51" t="shared"/>
        <v>#VALUE!</v>
      </c>
      <c r="H325" s="46"/>
      <c r="I325" s="46"/>
      <c r="J325" s="137"/>
      <c r="X325" s="87" t="e">
        <f si="50" t="shared"/>
        <v>#VALUE!</v>
      </c>
    </row>
    <row customHeight="1" ht="30" r="326" spans="2:24" x14ac:dyDescent="0.35"/>
    <row customHeight="1" ht="39.950000000000003" r="327" spans="2:24" x14ac:dyDescent="0.4">
      <c r="B327" s="57" t="s">
        <v>224</v>
      </c>
      <c r="C327" s="136" t="str">
        <f>L157</f>
        <v>P4Active1</v>
      </c>
      <c r="D327" s="46"/>
      <c r="E327" s="46"/>
      <c r="F327" s="46"/>
      <c r="G327" s="46"/>
      <c r="H327" s="46"/>
      <c r="I327" s="46"/>
      <c r="J327" s="46"/>
      <c r="K327" s="46"/>
      <c r="X327" s="122" t="s">
        <v>225</v>
      </c>
    </row>
    <row customHeight="1" ht="63.75" r="328" spans="2:24" x14ac:dyDescent="0.35">
      <c r="B328" s="47" t="s">
        <v>217</v>
      </c>
      <c r="C328" s="123" t="s">
        <v>220</v>
      </c>
      <c r="D328" s="124" t="s">
        <v>226</v>
      </c>
      <c r="E328" s="125" t="s">
        <v>145</v>
      </c>
      <c r="F328" s="125" t="s">
        <v>146</v>
      </c>
      <c r="G328" s="125" t="s">
        <v>222</v>
      </c>
      <c r="H328" s="57"/>
      <c r="I328" s="57"/>
      <c r="J328" s="57"/>
      <c r="K328" s="46"/>
      <c r="X328" s="87" t="s">
        <v>223</v>
      </c>
    </row>
    <row customHeight="1" ht="72" r="329" spans="2:24" x14ac:dyDescent="0.35">
      <c r="B329" s="52" t="s">
        <v>120</v>
      </c>
      <c r="C329" s="127" t="str">
        <f><![CDATA[CONCATENATE(IF(ISNUMBER(SEARCH(M157,E193)),Q157&V1,""),IF(ISNUMBER(SEARCH(M158,E193)),Q158&V1,""),IF(ISNUMBER(SEARCH(M159,E193)),Q159&V1,""),IF(ISNUMBER(SEARCH(M160,E193)),Q160&V1,""),IF(ISNUMBER(SEARCH(M161,E193)),Q161&V1,""),IF(ISNUMBER(SEARCH(M162,E193)),Q162&V1,""))]]></f>
        <v xml:space="preserve">0.00771604938271605, 0.00243506493506494, </v>
      </c>
      <c r="D329" s="54">
        <f ca="1">MIN(0+TRIM(MID(SUBSTITUTE(","&amp;X329,",",REPT(" ",300)),ROW(INDIRECT("1:"&amp;1+LEN(X329)-LEN(SUBSTITUTE(X329,",",""))))*300,300)))</f>
        <v>7.7160493827160498E-3</v>
      </c>
      <c r="E329" s="36">
        <f ca="1" ref="E329:E336" si="52" t="shared">D329*E28</f>
        <v>0.46296296296296297</v>
      </c>
      <c r="F329" s="36">
        <f ca="1" ref="F329:F336" si="53" t="shared">E329/F28</f>
        <v>1.1574074074074073E-2</v>
      </c>
      <c r="G329" s="128">
        <f ca="1">(D329*C193)/(D193*1000)</f>
        <v>1.0416666666666668E-2</v>
      </c>
      <c r="H329" s="46"/>
      <c r="I329" s="46"/>
      <c r="J329" s="137"/>
      <c r="K329" s="46"/>
      <c r="X329" s="87" t="str">
        <f ref="X329:X336" si="54" t="shared">LEFT(C329,LEN(C329)-2)</f>
        <v>0.00771604938271605, 0.00243506493506494</v>
      </c>
    </row>
    <row customHeight="1" ht="39.950000000000003" r="330" spans="2:24" x14ac:dyDescent="0.35">
      <c r="B330" s="52" t="s">
        <v>121</v>
      </c>
      <c r="C330" s="129" t="str">
        <f><![CDATA[CONCATENATE(IF(ISNUMBER(SEARCH(M157,E194)),Q157&V1,""),IF(ISNUMBER(SEARCH(M158,E194)),Q158&V1,""),IF(ISNUMBER(SEARCH(M159,E194)),Q159&V1,""),IF(ISNUMBER(SEARCH(M160,E194)),Q160&V1,""),IF(ISNUMBER(SEARCH(M161,E194)),Q161&V1,""),IF(ISNUMBER(SEARCH(M162,E194)),Q162&V1,""))]]></f>
        <v xml:space="preserve">0.00771604938271605, 0.00243506493506494, </v>
      </c>
      <c r="D330" s="54">
        <f ca="1">MIN(0+TRIM(MID(SUBSTITUTE(","&amp;X330,",",REPT(" ",300)),ROW(INDIRECT("1:"&amp;1+LEN(X330)-LEN(SUBSTITUTE(X330,",",""))))*300,300)))</f>
        <v>7.7160493827160498E-3</v>
      </c>
      <c r="E330" s="36">
        <f ca="1" si="52" t="shared"/>
        <v>0.46296296296296297</v>
      </c>
      <c r="F330" s="36">
        <f ca="1" si="53" t="shared"/>
        <v>1.1574074074074073E-2</v>
      </c>
      <c r="G330" s="128">
        <f ca="1" ref="G330:G336" si="55" t="shared">(D330*C194)/(D194*1000)</f>
        <v>7.71604938271605E-4</v>
      </c>
      <c r="H330" s="46"/>
      <c r="I330" s="46"/>
      <c r="J330" s="137"/>
      <c r="K330" s="46"/>
      <c r="L330" s="71"/>
      <c r="X330" s="87" t="str">
        <f si="54" t="shared"/>
        <v>0.00771604938271605, 0.00243506493506494</v>
      </c>
    </row>
    <row customHeight="1" ht="39.950000000000003" r="331" spans="2:24" x14ac:dyDescent="0.35">
      <c r="B331" s="52" t="s">
        <v>122</v>
      </c>
      <c r="C331" s="130" t="str">
        <f><![CDATA[CONCATENATE(IF(ISNUMBER(SEARCH(M157,E195)),Q157&V1,""),IF(ISNUMBER(SEARCH(M158,E195)),Q158&V1,""),IF(ISNUMBER(SEARCH(M159,E195)),Q159&V1,""),IF(ISNUMBER(SEARCH(M160,E195)),Q160&V1,""),IF(ISNUMBER(SEARCH(M161,E195)),Q161&V1,""),IF(ISNUMBER(SEARCH(M162,E195)),Q162&V1,""))]]></f>
        <v xml:space="preserve">0.00771604938271605, 0.00243506493506494, 0.00505952380952381, </v>
      </c>
      <c r="D331" s="54">
        <f ca="1">MIN(0+TRIM(MID(SUBSTITUTE(","&amp;X331,",",REPT(" ",300)),ROW(INDIRECT("1:"&amp;1+LEN(X331)-LEN(SUBSTITUTE(X331,",",""))))*300,300)))</f>
        <v>7.7160493827160498E-3</v>
      </c>
      <c r="E331" s="36">
        <f ca="1" si="52" t="shared"/>
        <v>0.46296296296296297</v>
      </c>
      <c r="F331" s="36">
        <f ca="1" si="53" t="shared"/>
        <v>1.1574074074074073E-2</v>
      </c>
      <c r="G331" s="128">
        <f ca="1" si="55" t="shared"/>
        <v>9.6450617283950629E-3</v>
      </c>
      <c r="H331" s="46"/>
      <c r="I331" s="46"/>
      <c r="J331" s="137"/>
      <c r="K331" s="71"/>
      <c r="L331" s="71"/>
      <c r="X331" s="87" t="str">
        <f si="54" t="shared"/>
        <v>0.00771604938271605, 0.00243506493506494, 0.00505952380952381</v>
      </c>
    </row>
    <row customHeight="1" ht="39.950000000000003" r="332" spans="2:24" x14ac:dyDescent="0.35">
      <c r="B332" s="52" t="s">
        <v>125</v>
      </c>
      <c r="C332" s="130" t="str">
        <f><![CDATA[CONCATENATE(IF(ISNUMBER(SEARCH(M157,E196)),Q157&V1,""),IF(ISNUMBER(SEARCH(M158,E196)),Q158&V1,""),IF(ISNUMBER(SEARCH(M159,E196)),Q159&V1,""),IF(ISNUMBER(SEARCH(M160,E196)),Q160&V1,""),IF(ISNUMBER(SEARCH(M161,E196)),Q161&V1,""),IF(ISNUMBER(SEARCH(M162,E196)),Q162&V1,""))]]></f>
        <v xml:space="preserve">0.00243506493506494, </v>
      </c>
      <c r="D332" s="54">
        <f aca="1" ca="1" ref="D332" t="array">MIN(0+TRIM(MID(SUBSTITUTE(","&amp;X332,",",REPT(" ",300)),ROW(INDIRECT("1:"&amp;1+LEN(X332)-LEN(SUBSTITUTE(X332,",",""))))*300,300)))</f>
        <v>2.4350649350649402E-3</v>
      </c>
      <c r="E332" s="36">
        <f ca="1" si="52" t="shared"/>
        <v>0.1461038961038964</v>
      </c>
      <c r="F332" s="36">
        <f ca="1" si="53" t="shared"/>
        <v>3.6525974025974099E-3</v>
      </c>
      <c r="G332" s="128">
        <f ca="1" si="55" t="shared"/>
        <v>4.2613636363636456E-3</v>
      </c>
      <c r="H332" s="46"/>
      <c r="I332" s="46"/>
      <c r="J332" s="137"/>
      <c r="K332" s="71"/>
      <c r="L332" s="71"/>
      <c r="X332" s="87" t="str">
        <f si="54" t="shared"/>
        <v>0.00243506493506494</v>
      </c>
    </row>
    <row customHeight="1" ht="39.950000000000003" r="333" spans="2:24" x14ac:dyDescent="0.35">
      <c r="B333" s="49" t="s">
        <v>127</v>
      </c>
      <c r="C333" s="132" t="str">
        <f><![CDATA[CONCATENATE(IF(ISNUMBER(SEARCH(M157,E197)),Q157&V1,""),IF(ISNUMBER(SEARCH(M158,E197)),Q158&V1,""),IF(ISNUMBER(SEARCH(M159,E197)),Q159&V1,""),IF(ISNUMBER(SEARCH(M160,E197)),Q160&V1,""),IF(ISNUMBER(SEARCH(M161,E197)),Q161&V1,""),IF(ISNUMBER(SEARCH(M162,E197)),Q162&V1,""))]]></f>
        <v xml:space="preserve">0.00243506493506494, 0.00505952380952381, </v>
      </c>
      <c r="D333" s="54">
        <f aca="1" ca="1" ref="D333" t="array">MIN(0+TRIM(MID(SUBSTITUTE(","&amp;X333,",",REPT(" ",300)),ROW(INDIRECT("1:"&amp;1+LEN(X333)-LEN(SUBSTITUTE(X333,",",""))))*300,300)))</f>
        <v>2.4350649350649402E-3</v>
      </c>
      <c r="E333" s="36">
        <f ca="1" si="52" t="shared"/>
        <v>0.1461038961038964</v>
      </c>
      <c r="F333" s="36">
        <f ca="1" si="53" t="shared"/>
        <v>3.6525974025974099E-3</v>
      </c>
      <c r="G333" s="128">
        <f ca="1" si="55" t="shared"/>
        <v>6.087662337662351E-3</v>
      </c>
      <c r="H333" s="46"/>
      <c r="I333" s="46"/>
      <c r="J333" s="137"/>
      <c r="K333" s="71"/>
      <c r="L333" s="71"/>
      <c r="X333" s="87" t="str">
        <f si="54" t="shared"/>
        <v>0.00243506493506494, 0.00505952380952381</v>
      </c>
    </row>
    <row customHeight="1" ht="39.950000000000003" r="334" spans="2:24" x14ac:dyDescent="0.35">
      <c r="B334" s="49" t="s">
        <v>109</v>
      </c>
      <c r="C334" s="134" t="str">
        <f><![CDATA[CONCATENATE(IF(ISNUMBER(SEARCH(M157,E198)),Q157&V1,""),IF(ISNUMBER(SEARCH(M158,E198)),Q158&V1,""),IF(ISNUMBER(SEARCH(M159,E198)),Q159&V1,""),IF(ISNUMBER(SEARCH(M160,E198)),Q160&V1,""),IF(ISNUMBER(SEARCH(M161,E198)),Q161&V1,""),IF(ISNUMBER(SEARCH(M162,E198)),Q162&V1,""))]]></f>
        <v xml:space="preserve">0.00243506493506494, 0.00505952380952381, </v>
      </c>
      <c r="D334" s="54">
        <f aca="1" ca="1" ref="D334" t="array">MIN(0+TRIM(MID(SUBSTITUTE(","&amp;X334,",",REPT(" ",300)),ROW(INDIRECT("1:"&amp;1+LEN(X334)-LEN(SUBSTITUTE(X334,",",""))))*300,300)))</f>
        <v>2.4350649350649402E-3</v>
      </c>
      <c r="E334" s="36">
        <f ca="1" si="52" t="shared"/>
        <v>0.1461038961038964</v>
      </c>
      <c r="F334" s="36">
        <f ca="1" si="53" t="shared"/>
        <v>3.6525974025974099E-3</v>
      </c>
      <c r="G334" s="128">
        <f ca="1" si="55" t="shared"/>
        <v>1.8262987012987052E-4</v>
      </c>
      <c r="H334" s="46"/>
      <c r="I334" s="46"/>
      <c r="J334" s="137"/>
      <c r="K334" s="71"/>
      <c r="L334" s="71"/>
      <c r="X334" s="87" t="str">
        <f si="54" t="shared"/>
        <v>0.00243506493506494, 0.00505952380952381</v>
      </c>
    </row>
    <row customHeight="1" ht="39.950000000000003" r="335" spans="2:24" x14ac:dyDescent="0.35">
      <c r="B335" s="49" t="s">
        <v>131</v>
      </c>
      <c r="C335" s="132" t="str">
        <f><![CDATA[CONCATENATE(IF(ISNUMBER(SEARCH(M157,E199)),Q157&V1,""),IF(ISNUMBER(SEARCH(M158,E199)),Q158&V1,""),IF(ISNUMBER(SEARCH(M159,E199)),Q159&V1,""),IF(ISNUMBER(SEARCH(M160,E199)),Q160&V1,""),IF(ISNUMBER(SEARCH(M161,E199)),Q161&V1,""),IF(ISNUMBER(SEARCH(M162,E199)),Q162&V1,""))]]></f>
        <v xml:space="preserve">0.00505952380952381, </v>
      </c>
      <c r="D335" s="54">
        <f aca="1" ca="1" ref="D335" t="array">MIN(0+TRIM(MID(SUBSTITUTE(","&amp;X335,",",REPT(" ",300)),ROW(INDIRECT("1:"&amp;1+LEN(X335)-LEN(SUBSTITUTE(X335,",",""))))*300,300)))</f>
        <v>5.0595238095238098E-3</v>
      </c>
      <c r="E335" s="36">
        <f ca="1" si="52" t="shared"/>
        <v>0.3035714285714286</v>
      </c>
      <c r="F335" s="36">
        <f ca="1" si="53" t="shared"/>
        <v>7.5892857142857151E-3</v>
      </c>
      <c r="G335" s="128">
        <f ca="1" si="55" t="shared"/>
        <v>2.5297619047619049E-3</v>
      </c>
      <c r="H335" s="46"/>
      <c r="I335" s="46"/>
      <c r="J335" s="137"/>
      <c r="K335" s="71"/>
      <c r="L335" s="71"/>
      <c r="X335" s="87" t="str">
        <f si="54" t="shared"/>
        <v>0.00505952380952381</v>
      </c>
    </row>
    <row customHeight="1" ht="39.950000000000003" r="336" spans="2:24" x14ac:dyDescent="0.35">
      <c r="B336" s="49" t="s">
        <v>132</v>
      </c>
      <c r="C336" s="132" t="str">
        <f><![CDATA[CONCATENATE(IF(ISNUMBER(SEARCH(M157,E200)),Q157&V1,""),IF(ISNUMBER(SEARCH(M158,E200)),Q158&V1,""),IF(ISNUMBER(SEARCH(M159,E200)),Q159&V1,""),IF(ISNUMBER(SEARCH(M160,E200)),Q160&V1,""),IF(ISNUMBER(SEARCH(M161,E200)),Q161&V1,""),IF(ISNUMBER(SEARCH(M162,E200)),Q162&V1,""))]]></f>
        <v xml:space="preserve">0.00505952380952381, </v>
      </c>
      <c r="D336" s="54">
        <f aca="1" ca="1" ref="D336" t="array">MIN(0+TRIM(MID(SUBSTITUTE(","&amp;X336,",",REPT(" ",300)),ROW(INDIRECT("1:"&amp;1+LEN(X336)-LEN(SUBSTITUTE(X336,",",""))))*300,300)))</f>
        <v>5.0595238095238098E-3</v>
      </c>
      <c r="E336" s="36">
        <f ca="1" si="52" t="shared"/>
        <v>0.3035714285714286</v>
      </c>
      <c r="F336" s="36">
        <f ca="1" si="53" t="shared"/>
        <v>7.5892857142857151E-3</v>
      </c>
      <c r="G336" s="128">
        <f ca="1" si="55" t="shared"/>
        <v>1.8973214285714288E-2</v>
      </c>
      <c r="H336" s="46"/>
      <c r="I336" s="46"/>
      <c r="J336" s="137"/>
      <c r="X336" s="87" t="str">
        <f si="54" t="shared"/>
        <v>0.00505952380952381</v>
      </c>
    </row>
    <row customHeight="1" ht="30" r="337" spans="2:24" x14ac:dyDescent="0.35"/>
    <row customHeight="1" ht="39.950000000000003" r="338" spans="2:24" x14ac:dyDescent="0.4">
      <c r="B338" s="57" t="s">
        <v>224</v>
      </c>
      <c r="C338" s="136" t="str">
        <f>L163</f>
        <v>P4Active2</v>
      </c>
      <c r="D338" s="46"/>
      <c r="E338" s="46"/>
      <c r="F338" s="46"/>
      <c r="G338" s="46"/>
      <c r="H338" s="46"/>
      <c r="I338" s="46"/>
      <c r="J338" s="46"/>
      <c r="K338" s="46"/>
      <c r="X338" s="122" t="s">
        <v>225</v>
      </c>
    </row>
    <row customHeight="1" ht="63.75" r="339" spans="2:24" x14ac:dyDescent="0.35">
      <c r="B339" s="47" t="s">
        <v>217</v>
      </c>
      <c r="C339" s="123" t="s">
        <v>220</v>
      </c>
      <c r="D339" s="124" t="s">
        <v>226</v>
      </c>
      <c r="E339" s="125" t="s">
        <v>145</v>
      </c>
      <c r="F339" s="125" t="s">
        <v>146</v>
      </c>
      <c r="G339" s="125" t="s">
        <v>222</v>
      </c>
      <c r="H339" s="57"/>
      <c r="I339" s="57"/>
      <c r="J339" s="57"/>
      <c r="K339" s="46"/>
      <c r="X339" s="87" t="s">
        <v>223</v>
      </c>
    </row>
    <row customHeight="1" ht="72" r="340" spans="2:24" x14ac:dyDescent="0.35">
      <c r="B340" s="52" t="s">
        <v>120</v>
      </c>
      <c r="C340" s="127" t="str">
        <f><![CDATA[CONCATENATE(IF(ISNUMBER(SEARCH(M163,E193)),Q163&V1,""),IF(ISNUMBER(SEARCH(M164,E193)),Q164&V1,""),IF(ISNUMBER(SEARCH(M165,E193)),Q165&V1,""),IF(ISNUMBER(SEARCH(M166,E193)),Q166&V1,""),IF(ISNUMBER(SEARCH(M167,E193)),Q167&V1,""),IF(ISNUMBER(SEARCH(M168,E193)),Q168&V1,""))]]></f>
        <v xml:space="preserve">0.00617283950617284, 0.00194805194805195, </v>
      </c>
      <c r="D340" s="54">
        <f ca="1">MIN(0+TRIM(MID(SUBSTITUTE(","&amp;X340,",",REPT(" ",300)),ROW(INDIRECT("1:"&amp;1+LEN(X340)-LEN(SUBSTITUTE(X340,",",""))))*300,300)))</f>
        <v>6.17283950617284E-3</v>
      </c>
      <c r="E340" s="36">
        <f ca="1" ref="E340:E347" si="56" t="shared">D340*E28</f>
        <v>0.37037037037037041</v>
      </c>
      <c r="F340" s="36">
        <f ca="1" ref="F340:F347" si="57" t="shared">E340/F28</f>
        <v>9.2592592592592605E-3</v>
      </c>
      <c r="G340" s="128">
        <f ca="1">(D340*C193)/(D193*1000)</f>
        <v>8.333333333333335E-3</v>
      </c>
      <c r="H340" s="46"/>
      <c r="I340" s="46"/>
      <c r="J340" s="137"/>
      <c r="K340" s="46"/>
      <c r="X340" s="87" t="str">
        <f ref="X340:X347" si="58" t="shared">LEFT(C340,LEN(C340)-2)</f>
        <v>0.00617283950617284, 0.00194805194805195</v>
      </c>
    </row>
    <row customHeight="1" ht="39.950000000000003" r="341" spans="2:24" x14ac:dyDescent="0.35">
      <c r="B341" s="52" t="s">
        <v>121</v>
      </c>
      <c r="C341" s="129" t="str">
        <f><![CDATA[CONCATENATE(IF(ISNUMBER(SEARCH(M163,E194)),Q163&V1,""),IF(ISNUMBER(SEARCH(M164,E194)),Q164&V1,""),IF(ISNUMBER(SEARCH(M165,E194)),Q165&V1,""),IF(ISNUMBER(SEARCH(M166,E194)),Q166&V1,""),IF(ISNUMBER(SEARCH(M167,E194)),Q167&V1,""),IF(ISNUMBER(SEARCH(M168,E194)),Q168&V1,""))]]></f>
        <v xml:space="preserve">0.00617283950617284, 0.00194805194805195, </v>
      </c>
      <c r="D341" s="54">
        <f ca="1">MIN(0+TRIM(MID(SUBSTITUTE(","&amp;X341,",",REPT(" ",300)),ROW(INDIRECT("1:"&amp;1+LEN(X341)-LEN(SUBSTITUTE(X341,",",""))))*300,300)))</f>
        <v>6.17283950617284E-3</v>
      </c>
      <c r="E341" s="36">
        <f ca="1" si="56" t="shared"/>
        <v>0.37037037037037041</v>
      </c>
      <c r="F341" s="36">
        <f ca="1" si="57" t="shared"/>
        <v>9.2592592592592605E-3</v>
      </c>
      <c r="G341" s="128">
        <f ca="1" ref="G341:G347" si="59" t="shared">(D341*C194)/(D194*1000)</f>
        <v>6.1728395061728405E-4</v>
      </c>
      <c r="H341" s="46"/>
      <c r="I341" s="46"/>
      <c r="J341" s="137"/>
      <c r="K341" s="46"/>
      <c r="L341" s="71"/>
      <c r="X341" s="87" t="str">
        <f si="58" t="shared"/>
        <v>0.00617283950617284, 0.00194805194805195</v>
      </c>
    </row>
    <row customHeight="1" ht="39.950000000000003" r="342" spans="2:24" x14ac:dyDescent="0.35">
      <c r="B342" s="52" t="s">
        <v>122</v>
      </c>
      <c r="C342" s="130" t="str">
        <f><![CDATA[CONCATENATE(IF(ISNUMBER(SEARCH(M163,E195)),Q163&V1,""),IF(ISNUMBER(SEARCH(M164,E195)),Q164&V1,""),IF(ISNUMBER(SEARCH(M165,E195)),Q165&V1,""),IF(ISNUMBER(SEARCH(M166,E195)),Q166&V1,""),IF(ISNUMBER(SEARCH(M167,E195)),Q167&V1,""),IF(ISNUMBER(SEARCH(M168,E195)),Q168&V1,""))]]></f>
        <v xml:space="preserve">0.00617283950617284, 0.00194805194805195, 0.00404761904761905, </v>
      </c>
      <c r="D342" s="54">
        <f ca="1">MIN(0+TRIM(MID(SUBSTITUTE(","&amp;X342,",",REPT(" ",300)),ROW(INDIRECT("1:"&amp;1+LEN(X342)-LEN(SUBSTITUTE(X342,",",""))))*300,300)))</f>
        <v>6.17283950617284E-3</v>
      </c>
      <c r="E342" s="36">
        <f ca="1" si="56" t="shared"/>
        <v>0.37037037037037041</v>
      </c>
      <c r="F342" s="36">
        <f ca="1" si="57" t="shared"/>
        <v>9.2592592592592605E-3</v>
      </c>
      <c r="G342" s="128">
        <f ca="1" si="59" t="shared"/>
        <v>7.716049382716049E-3</v>
      </c>
      <c r="H342" s="46"/>
      <c r="I342" s="46"/>
      <c r="J342" s="137"/>
      <c r="K342" s="71"/>
      <c r="L342" s="71"/>
      <c r="X342" s="87" t="str">
        <f si="58" t="shared"/>
        <v>0.00617283950617284, 0.00194805194805195, 0.00404761904761905</v>
      </c>
    </row>
    <row customHeight="1" ht="39.950000000000003" r="343" spans="2:24" x14ac:dyDescent="0.35">
      <c r="B343" s="52" t="s">
        <v>125</v>
      </c>
      <c r="C343" s="130" t="str">
        <f><![CDATA[CONCATENATE(IF(ISNUMBER(SEARCH(M163,E196)),Q163&V1,""),IF(ISNUMBER(SEARCH(M164,E196)),Q164&V1,""),IF(ISNUMBER(SEARCH(M165,E196)),Q165&V1,""),IF(ISNUMBER(SEARCH(M166,E196)),Q166&V1,""),IF(ISNUMBER(SEARCH(M167,E196)),Q167&V1,""),IF(ISNUMBER(SEARCH(M168,E196)),Q168&V1,""))]]></f>
        <v xml:space="preserve">0.00194805194805195, </v>
      </c>
      <c r="D343" s="54">
        <f aca="1" ca="1" ref="D343" t="array">MIN(0+TRIM(MID(SUBSTITUTE(","&amp;X343,",",REPT(" ",300)),ROW(INDIRECT("1:"&amp;1+LEN(X343)-LEN(SUBSTITUTE(X343,",",""))))*300,300)))</f>
        <v>1.94805194805195E-3</v>
      </c>
      <c r="E343" s="36">
        <f ca="1" si="56" t="shared"/>
        <v>0.11688311688311701</v>
      </c>
      <c r="F343" s="36">
        <f ca="1" si="57" t="shared"/>
        <v>2.9220779220779252E-3</v>
      </c>
      <c r="G343" s="128">
        <f ca="1" si="59" t="shared"/>
        <v>3.4090909090909124E-3</v>
      </c>
      <c r="H343" s="46"/>
      <c r="I343" s="46"/>
      <c r="J343" s="137"/>
      <c r="K343" s="71"/>
      <c r="L343" s="71"/>
      <c r="X343" s="87" t="str">
        <f si="58" t="shared"/>
        <v>0.00194805194805195</v>
      </c>
    </row>
    <row customHeight="1" ht="39.950000000000003" r="344" spans="2:24" x14ac:dyDescent="0.35">
      <c r="B344" s="49" t="s">
        <v>127</v>
      </c>
      <c r="C344" s="132" t="str">
        <f><![CDATA[CONCATENATE(IF(ISNUMBER(SEARCH(M163,E197)),Q163&V1,""),IF(ISNUMBER(SEARCH(M164,E197)),Q164&V1,""),IF(ISNUMBER(SEARCH(M165,E197)),Q165&V1,""),IF(ISNUMBER(SEARCH(M166,E197)),Q166&V1,""),IF(ISNUMBER(SEARCH(M167,E197)),Q167&V1,""),IF(ISNUMBER(SEARCH(M168,E197)),Q168&V1,""))]]></f>
        <v xml:space="preserve">0.00194805194805195, 0.00404761904761905, </v>
      </c>
      <c r="D344" s="54">
        <f aca="1" ca="1" ref="D344" t="array">MIN(0+TRIM(MID(SUBSTITUTE(","&amp;X344,",",REPT(" ",300)),ROW(INDIRECT("1:"&amp;1+LEN(X344)-LEN(SUBSTITUTE(X344,",",""))))*300,300)))</f>
        <v>1.94805194805195E-3</v>
      </c>
      <c r="E344" s="36">
        <f ca="1" si="56" t="shared"/>
        <v>0.11688311688311701</v>
      </c>
      <c r="F344" s="36">
        <f ca="1" si="57" t="shared"/>
        <v>2.9220779220779252E-3</v>
      </c>
      <c r="G344" s="128">
        <f ca="1" si="59" t="shared"/>
        <v>4.8701298701298744E-3</v>
      </c>
      <c r="H344" s="46"/>
      <c r="I344" s="46"/>
      <c r="J344" s="137"/>
      <c r="K344" s="71"/>
      <c r="L344" s="71"/>
      <c r="X344" s="87" t="str">
        <f si="58" t="shared"/>
        <v>0.00194805194805195, 0.00404761904761905</v>
      </c>
    </row>
    <row customHeight="1" ht="39.950000000000003" r="345" spans="2:24" x14ac:dyDescent="0.35">
      <c r="B345" s="49" t="s">
        <v>109</v>
      </c>
      <c r="C345" s="134" t="str">
        <f><![CDATA[CONCATENATE(IF(ISNUMBER(SEARCH(M163,E198)),Q163&V1,""),IF(ISNUMBER(SEARCH(M164,E198)),Q164&V1,""),IF(ISNUMBER(SEARCH(M165,E198)),Q165&V1,""),IF(ISNUMBER(SEARCH(M166,E198)),Q166&V1,""),IF(ISNUMBER(SEARCH(M167,E198)),Q167&V1,""),IF(ISNUMBER(SEARCH(M168,E198)),Q168&V1,""))]]></f>
        <v xml:space="preserve">0.00194805194805195, 0.00404761904761905, </v>
      </c>
      <c r="D345" s="54">
        <f aca="1" ca="1" ref="D345" t="array">MIN(0+TRIM(MID(SUBSTITUTE(","&amp;X345,",",REPT(" ",300)),ROW(INDIRECT("1:"&amp;1+LEN(X345)-LEN(SUBSTITUTE(X345,",",""))))*300,300)))</f>
        <v>1.94805194805195E-3</v>
      </c>
      <c r="E345" s="36">
        <f ca="1" si="56" t="shared"/>
        <v>0.11688311688311701</v>
      </c>
      <c r="F345" s="36">
        <f ca="1" si="57" t="shared"/>
        <v>2.9220779220779252E-3</v>
      </c>
      <c r="G345" s="128">
        <f ca="1" si="59" t="shared"/>
        <v>1.4610389610389624E-4</v>
      </c>
      <c r="H345" s="46"/>
      <c r="I345" s="46"/>
      <c r="J345" s="137"/>
      <c r="K345" s="71"/>
      <c r="L345" s="71"/>
      <c r="X345" s="87" t="str">
        <f si="58" t="shared"/>
        <v>0.00194805194805195, 0.00404761904761905</v>
      </c>
    </row>
    <row customHeight="1" ht="39.950000000000003" r="346" spans="2:24" x14ac:dyDescent="0.35">
      <c r="B346" s="49" t="s">
        <v>131</v>
      </c>
      <c r="C346" s="132" t="str">
        <f><![CDATA[CONCATENATE(IF(ISNUMBER(SEARCH(M163,E199)),Q163&V1,""),IF(ISNUMBER(SEARCH(M164,E199)),Q164&V1,""),IF(ISNUMBER(SEARCH(M165,E199)),Q165&V1,""),IF(ISNUMBER(SEARCH(M166,E199)),Q166&V1,""),IF(ISNUMBER(SEARCH(M167,E199)),Q167&V1,""),IF(ISNUMBER(SEARCH(M168,E199)),Q168&V1,""))]]></f>
        <v xml:space="preserve">0.00404761904761905, </v>
      </c>
      <c r="D346" s="54">
        <f aca="1" ca="1" ref="D346" t="array">MIN(0+TRIM(MID(SUBSTITUTE(","&amp;X346,",",REPT(" ",300)),ROW(INDIRECT("1:"&amp;1+LEN(X346)-LEN(SUBSTITUTE(X346,",",""))))*300,300)))</f>
        <v>4.0476190476190499E-3</v>
      </c>
      <c r="E346" s="36">
        <f ca="1" si="56" t="shared"/>
        <v>0.24285714285714299</v>
      </c>
      <c r="F346" s="36">
        <f ca="1" si="57" t="shared"/>
        <v>6.0714285714285748E-3</v>
      </c>
      <c r="G346" s="128">
        <f ca="1" si="59" t="shared"/>
        <v>2.0238095238095249E-3</v>
      </c>
      <c r="H346" s="46"/>
      <c r="I346" s="46"/>
      <c r="J346" s="137"/>
      <c r="K346" s="71"/>
      <c r="L346" s="71"/>
      <c r="X346" s="87" t="str">
        <f si="58" t="shared"/>
        <v>0.00404761904761905</v>
      </c>
    </row>
    <row customHeight="1" ht="39.950000000000003" r="347" spans="2:24" x14ac:dyDescent="0.35">
      <c r="B347" s="49" t="s">
        <v>132</v>
      </c>
      <c r="C347" s="132" t="str">
        <f><![CDATA[CONCATENATE(IF(ISNUMBER(SEARCH(M163,E200)),Q163&V1,""),IF(ISNUMBER(SEARCH(M164,E200)),Q164&V1,""),IF(ISNUMBER(SEARCH(M165,E200)),Q165&V1,""),IF(ISNUMBER(SEARCH(M166,E200)),Q166&V1,""),IF(ISNUMBER(SEARCH(M167,E200)),Q167&V1,""),IF(ISNUMBER(SEARCH(M168,E200)),Q168&V1,""))]]></f>
        <v xml:space="preserve">0.00404761904761905, </v>
      </c>
      <c r="D347" s="54">
        <f aca="1" ca="1" ref="D347" t="array">MIN(0+TRIM(MID(SUBSTITUTE(","&amp;X347,",",REPT(" ",300)),ROW(INDIRECT("1:"&amp;1+LEN(X347)-LEN(SUBSTITUTE(X347,",",""))))*300,300)))</f>
        <v>4.0476190476190499E-3</v>
      </c>
      <c r="E347" s="36">
        <f ca="1" si="56" t="shared"/>
        <v>0.24285714285714299</v>
      </c>
      <c r="F347" s="36">
        <f ca="1" si="57" t="shared"/>
        <v>6.0714285714285748E-3</v>
      </c>
      <c r="G347" s="128">
        <f ca="1" si="59" t="shared"/>
        <v>1.5178571428571437E-2</v>
      </c>
      <c r="H347" s="46"/>
      <c r="I347" s="46"/>
      <c r="J347" s="137"/>
      <c r="X347" s="87" t="str">
        <f si="58" t="shared"/>
        <v>0.00404761904761905</v>
      </c>
    </row>
    <row customHeight="1" ht="30" r="348" spans="2:24" x14ac:dyDescent="0.35"/>
    <row customHeight="1" ht="39.950000000000003" r="349" spans="2:24" x14ac:dyDescent="0.4">
      <c r="B349" s="57" t="s">
        <v>224</v>
      </c>
      <c r="C349" s="136" t="str">
        <f>L169</f>
        <v>P4Active3</v>
      </c>
      <c r="D349" s="46"/>
      <c r="E349" s="46"/>
      <c r="F349" s="46"/>
      <c r="G349" s="46"/>
      <c r="H349" s="46"/>
      <c r="I349" s="46"/>
      <c r="J349" s="46"/>
      <c r="K349" s="46"/>
      <c r="X349" s="122" t="s">
        <v>225</v>
      </c>
    </row>
    <row customHeight="1" ht="63.75" r="350" spans="2:24" x14ac:dyDescent="0.35">
      <c r="B350" s="47" t="s">
        <v>217</v>
      </c>
      <c r="C350" s="123" t="s">
        <v>220</v>
      </c>
      <c r="D350" s="124" t="s">
        <v>226</v>
      </c>
      <c r="E350" s="125" t="s">
        <v>145</v>
      </c>
      <c r="F350" s="125" t="s">
        <v>146</v>
      </c>
      <c r="G350" s="125" t="s">
        <v>222</v>
      </c>
      <c r="H350" s="57"/>
      <c r="I350" s="57"/>
      <c r="J350" s="57"/>
      <c r="K350" s="46"/>
      <c r="X350" s="87" t="s">
        <v>223</v>
      </c>
    </row>
    <row customHeight="1" ht="72" r="351" spans="2:24" x14ac:dyDescent="0.35">
      <c r="B351" s="52" t="s">
        <v>120</v>
      </c>
      <c r="C351" s="127" t="str">
        <f><![CDATA[CONCATENATE(IF(ISNUMBER(SEARCH(M169,E193)),Q169&V1,""),IF(ISNUMBER(SEARCH(M170,E193)),Q170&V1,""),IF(ISNUMBER(SEARCH(M171,E193)),Q171&V1,""),IF(ISNUMBER(SEARCH(M172,E193)),Q172&V1,""),IF(ISNUMBER(SEARCH(M173,E193)),Q173&V1,""),IF(ISNUMBER(SEARCH(M174,E193)),Q174&V1,""))]]></f>
        <v xml:space="preserve">0.0123456790123457, 0.0038961038961039, </v>
      </c>
      <c r="D351" s="54">
        <f ca="1">MIN(0+TRIM(MID(SUBSTITUTE(","&amp;X351,",",REPT(" ",300)),ROW(INDIRECT("1:"&amp;1+LEN(X351)-LEN(SUBSTITUTE(X351,",",""))))*300,300)))</f>
        <v>1.2345679012345699E-2</v>
      </c>
      <c r="E351" s="36">
        <f ca="1" ref="E351:E358" si="60" t="shared">D351*E28</f>
        <v>0.74074074074074192</v>
      </c>
      <c r="F351" s="36">
        <f ca="1" ref="F351:F358" si="61" t="shared">E351/F28</f>
        <v>1.8518518518518549E-2</v>
      </c>
      <c r="G351" s="128">
        <f ca="1">(D351*C193)/(D193*1000)</f>
        <v>1.6666666666666694E-2</v>
      </c>
      <c r="H351" s="46"/>
      <c r="I351" s="46"/>
      <c r="J351" s="137"/>
      <c r="K351" s="46"/>
      <c r="X351" s="87" t="str">
        <f ref="X351:X358" si="62" t="shared">LEFT(C351,LEN(C351)-2)</f>
        <v>0.0123456790123457, 0.0038961038961039</v>
      </c>
    </row>
    <row customHeight="1" ht="39.950000000000003" r="352" spans="2:24" x14ac:dyDescent="0.35">
      <c r="B352" s="52" t="s">
        <v>121</v>
      </c>
      <c r="C352" s="129" t="str">
        <f><![CDATA[CONCATENATE(IF(ISNUMBER(SEARCH(M169,E194)),Q169&V1,""),IF(ISNUMBER(SEARCH(M170,E194)),Q170&V1,""),IF(ISNUMBER(SEARCH(M171,E194)),Q171&V1,""),IF(ISNUMBER(SEARCH(M172,E194)),Q172&V1,""),IF(ISNUMBER(SEARCH(M173,E194)),Q173&V1,""),IF(ISNUMBER(SEARCH(M174,E194)),Q174&V1,""))]]></f>
        <v xml:space="preserve">0.0123456790123457, 0.0038961038961039, </v>
      </c>
      <c r="D352" s="54">
        <f ca="1">MIN(0+TRIM(MID(SUBSTITUTE(","&amp;X352,",",REPT(" ",300)),ROW(INDIRECT("1:"&amp;1+LEN(X352)-LEN(SUBSTITUTE(X352,",",""))))*300,300)))</f>
        <v>1.2345679012345699E-2</v>
      </c>
      <c r="E352" s="36">
        <f ca="1" si="60" t="shared"/>
        <v>0.74074074074074192</v>
      </c>
      <c r="F352" s="36">
        <f ca="1" si="61" t="shared"/>
        <v>1.8518518518518549E-2</v>
      </c>
      <c r="G352" s="128">
        <f ca="1" ref="G352:G358" si="63" t="shared">(D352*C194)/(D194*1000)</f>
        <v>1.2345679012345698E-3</v>
      </c>
      <c r="H352" s="46"/>
      <c r="I352" s="46"/>
      <c r="J352" s="137"/>
      <c r="K352" s="46"/>
      <c r="L352" s="71"/>
      <c r="X352" s="87" t="str">
        <f si="62" t="shared"/>
        <v>0.0123456790123457, 0.0038961038961039</v>
      </c>
    </row>
    <row customHeight="1" ht="39.950000000000003" r="353" spans="2:24" x14ac:dyDescent="0.35">
      <c r="B353" s="52" t="s">
        <v>122</v>
      </c>
      <c r="C353" s="130" t="str">
        <f><![CDATA[CONCATENATE(IF(ISNUMBER(SEARCH(M169,E195)),Q169&V1,""),IF(ISNUMBER(SEARCH(M170,E195)),Q170&V1,""),IF(ISNUMBER(SEARCH(M171,E195)),Q171&V1,""),IF(ISNUMBER(SEARCH(M172,E195)),Q172&V1,""),IF(ISNUMBER(SEARCH(M173,E195)),Q173&V1,""),IF(ISNUMBER(SEARCH(M174,E195)),Q174&V1,""))]]></f>
        <v xml:space="preserve">0.0123456790123457, 0.0038961038961039, 0.0080952380952381, </v>
      </c>
      <c r="D353" s="54">
        <f ca="1">MIN(0+TRIM(MID(SUBSTITUTE(","&amp;X353,",",REPT(" ",300)),ROW(INDIRECT("1:"&amp;1+LEN(X353)-LEN(SUBSTITUTE(X353,",",""))))*300,300)))</f>
        <v>1.2345679012345699E-2</v>
      </c>
      <c r="E353" s="36">
        <f ca="1" si="60" t="shared"/>
        <v>0.74074074074074192</v>
      </c>
      <c r="F353" s="36">
        <f ca="1" si="61" t="shared"/>
        <v>1.8518518518518549E-2</v>
      </c>
      <c r="G353" s="128">
        <f ca="1" si="63" t="shared"/>
        <v>1.5432098765432124E-2</v>
      </c>
      <c r="H353" s="46"/>
      <c r="I353" s="46"/>
      <c r="J353" s="137"/>
      <c r="K353" s="71"/>
      <c r="L353" s="71"/>
      <c r="X353" s="87" t="str">
        <f si="62" t="shared"/>
        <v>0.0123456790123457, 0.0038961038961039, 0.0080952380952381</v>
      </c>
    </row>
    <row customHeight="1" ht="39.950000000000003" r="354" spans="2:24" x14ac:dyDescent="0.35">
      <c r="B354" s="52" t="s">
        <v>125</v>
      </c>
      <c r="C354" s="130" t="str">
        <f><![CDATA[CONCATENATE(IF(ISNUMBER(SEARCH(M169,E196)),Q169&V1,""),IF(ISNUMBER(SEARCH(M170,E196)),Q170&V1,""),IF(ISNUMBER(SEARCH(M171,E196)),Q171&V1,""),IF(ISNUMBER(SEARCH(M172,E196)),Q172&V1,""),IF(ISNUMBER(SEARCH(M173,E196)),Q173&V1,""),IF(ISNUMBER(SEARCH(M174,E196)),Q174&V1,""))]]></f>
        <v xml:space="preserve">0.0038961038961039, </v>
      </c>
      <c r="D354" s="54">
        <f aca="1" ca="1" ref="D354" t="array">MIN(0+TRIM(MID(SUBSTITUTE(","&amp;X354,",",REPT(" ",300)),ROW(INDIRECT("1:"&amp;1+LEN(X354)-LEN(SUBSTITUTE(X354,",",""))))*300,300)))</f>
        <v>3.8961038961039E-3</v>
      </c>
      <c r="E354" s="36">
        <f ca="1" si="60" t="shared"/>
        <v>0.23376623376623401</v>
      </c>
      <c r="F354" s="36">
        <f ca="1" si="61" t="shared"/>
        <v>5.8441558441558504E-3</v>
      </c>
      <c r="G354" s="128">
        <f ca="1" si="63" t="shared"/>
        <v>6.8181818181818248E-3</v>
      </c>
      <c r="H354" s="46"/>
      <c r="I354" s="46"/>
      <c r="J354" s="137"/>
      <c r="K354" s="71"/>
      <c r="L354" s="71"/>
      <c r="X354" s="87" t="str">
        <f si="62" t="shared"/>
        <v>0.0038961038961039</v>
      </c>
    </row>
    <row customHeight="1" ht="39.950000000000003" r="355" spans="2:24" x14ac:dyDescent="0.35">
      <c r="B355" s="49" t="s">
        <v>127</v>
      </c>
      <c r="C355" s="132" t="str">
        <f><![CDATA[CONCATENATE(IF(ISNUMBER(SEARCH(M169,E197)),Q169&V1,""),IF(ISNUMBER(SEARCH(M170,E197)),Q170&V1,""),IF(ISNUMBER(SEARCH(M171,E197)),Q171&V1,""),IF(ISNUMBER(SEARCH(M172,E197)),Q172&V1,""),IF(ISNUMBER(SEARCH(M173,E197)),Q173&V1,""),IF(ISNUMBER(SEARCH(M174,E197)),Q174&V1,""))]]></f>
        <v xml:space="preserve">0.0038961038961039, 0.0080952380952381, </v>
      </c>
      <c r="D355" s="54">
        <f aca="1" ca="1" ref="D355" t="array">MIN(0+TRIM(MID(SUBSTITUTE(","&amp;X355,",",REPT(" ",300)),ROW(INDIRECT("1:"&amp;1+LEN(X355)-LEN(SUBSTITUTE(X355,",",""))))*300,300)))</f>
        <v>3.8961038961039E-3</v>
      </c>
      <c r="E355" s="36">
        <f ca="1" si="60" t="shared"/>
        <v>0.23376623376623401</v>
      </c>
      <c r="F355" s="36">
        <f ca="1" si="61" t="shared"/>
        <v>5.8441558441558504E-3</v>
      </c>
      <c r="G355" s="128">
        <f ca="1" si="63" t="shared"/>
        <v>9.7402597402597487E-3</v>
      </c>
      <c r="H355" s="46"/>
      <c r="I355" s="46"/>
      <c r="J355" s="137"/>
      <c r="K355" s="71"/>
      <c r="L355" s="71"/>
      <c r="X355" s="87" t="str">
        <f si="62" t="shared"/>
        <v>0.0038961038961039, 0.0080952380952381</v>
      </c>
    </row>
    <row customHeight="1" ht="39.950000000000003" r="356" spans="2:24" x14ac:dyDescent="0.35">
      <c r="B356" s="49" t="s">
        <v>109</v>
      </c>
      <c r="C356" s="134" t="str">
        <f><![CDATA[CONCATENATE(IF(ISNUMBER(SEARCH(M169,E198)),Q169&V1,""),IF(ISNUMBER(SEARCH(M170,E198)),Q170&V1,""),IF(ISNUMBER(SEARCH(M171,E198)),Q171&V1,""),IF(ISNUMBER(SEARCH(M172,E198)),Q172&V1,""),IF(ISNUMBER(SEARCH(M173,E198)),Q173&V1,""),IF(ISNUMBER(SEARCH(M174,E198)),Q174&V1,""))]]></f>
        <v xml:space="preserve">0.0038961038961039, 0.0080952380952381, </v>
      </c>
      <c r="D356" s="54">
        <f aca="1" ca="1" ref="D356" t="array">MIN(0+TRIM(MID(SUBSTITUTE(","&amp;X356,",",REPT(" ",300)),ROW(INDIRECT("1:"&amp;1+LEN(X356)-LEN(SUBSTITUTE(X356,",",""))))*300,300)))</f>
        <v>3.8961038961039E-3</v>
      </c>
      <c r="E356" s="36">
        <f ca="1" si="60" t="shared"/>
        <v>0.23376623376623401</v>
      </c>
      <c r="F356" s="36">
        <f ca="1" si="61" t="shared"/>
        <v>5.8441558441558504E-3</v>
      </c>
      <c r="G356" s="128">
        <f ca="1" si="63" t="shared"/>
        <v>2.9220779220779248E-4</v>
      </c>
      <c r="H356" s="46"/>
      <c r="I356" s="46"/>
      <c r="J356" s="137"/>
      <c r="K356" s="71"/>
      <c r="L356" s="71"/>
      <c r="X356" s="87" t="str">
        <f si="62" t="shared"/>
        <v>0.0038961038961039, 0.0080952380952381</v>
      </c>
    </row>
    <row customHeight="1" ht="39.950000000000003" r="357" spans="2:24" x14ac:dyDescent="0.35">
      <c r="B357" s="49" t="s">
        <v>131</v>
      </c>
      <c r="C357" s="132" t="str">
        <f><![CDATA[CONCATENATE(IF(ISNUMBER(SEARCH(M169,E199)),Q169&V1,""),IF(ISNUMBER(SEARCH(M170,E199)),Q170&V1,""),IF(ISNUMBER(SEARCH(M171,E199)),Q171&V1,""),IF(ISNUMBER(SEARCH(M172,E199)),Q172&V1,""),IF(ISNUMBER(SEARCH(M173,E199)),Q173&V1,""),IF(ISNUMBER(SEARCH(M174,E199)),Q174&V1,""))]]></f>
        <v xml:space="preserve">0.0080952380952381, </v>
      </c>
      <c r="D357" s="54">
        <f aca="1" ca="1" ref="D357" t="array">MIN(0+TRIM(MID(SUBSTITUTE(","&amp;X357,",",REPT(" ",300)),ROW(INDIRECT("1:"&amp;1+LEN(X357)-LEN(SUBSTITUTE(X357,",",""))))*300,300)))</f>
        <v>8.0952380952380998E-3</v>
      </c>
      <c r="E357" s="36">
        <f ca="1" si="60" t="shared"/>
        <v>0.48571428571428599</v>
      </c>
      <c r="F357" s="36">
        <f ca="1" si="61" t="shared"/>
        <v>1.214285714285715E-2</v>
      </c>
      <c r="G357" s="128">
        <f ca="1" si="63" t="shared"/>
        <v>4.0476190476190499E-3</v>
      </c>
      <c r="H357" s="46"/>
      <c r="I357" s="46"/>
      <c r="J357" s="137"/>
      <c r="K357" s="71"/>
      <c r="L357" s="71"/>
      <c r="X357" s="87" t="str">
        <f si="62" t="shared"/>
        <v>0.0080952380952381</v>
      </c>
    </row>
    <row customHeight="1" ht="39.950000000000003" r="358" spans="2:24" x14ac:dyDescent="0.35">
      <c r="B358" s="49" t="s">
        <v>132</v>
      </c>
      <c r="C358" s="132" t="str">
        <f><![CDATA[CONCATENATE(IF(ISNUMBER(SEARCH(M169,E200)),Q169&V1,""),IF(ISNUMBER(SEARCH(M170,E200)),Q170&V1,""),IF(ISNUMBER(SEARCH(M171,E200)),Q171&V1,""),IF(ISNUMBER(SEARCH(M172,E200)),Q172&V1,""),IF(ISNUMBER(SEARCH(M173,E200)),Q173&V1,""),IF(ISNUMBER(SEARCH(M174,E200)),Q174&V1,""))]]></f>
        <v xml:space="preserve">0.0080952380952381, </v>
      </c>
      <c r="D358" s="54">
        <f aca="1" ca="1" ref="D358" t="array">MIN(0+TRIM(MID(SUBSTITUTE(","&amp;X358,",",REPT(" ",300)),ROW(INDIRECT("1:"&amp;1+LEN(X358)-LEN(SUBSTITUTE(X358,",",""))))*300,300)))</f>
        <v>8.0952380952380998E-3</v>
      </c>
      <c r="E358" s="36">
        <f ca="1" si="60" t="shared"/>
        <v>0.48571428571428599</v>
      </c>
      <c r="F358" s="36">
        <f ca="1" si="61" t="shared"/>
        <v>1.214285714285715E-2</v>
      </c>
      <c r="G358" s="128">
        <f ca="1" si="63" t="shared"/>
        <v>3.0357142857142874E-2</v>
      </c>
      <c r="H358" s="46"/>
      <c r="I358" s="46"/>
      <c r="J358" s="137"/>
      <c r="X358" s="87" t="str">
        <f si="62" t="shared"/>
        <v>0.0080952380952381</v>
      </c>
    </row>
    <row customHeight="1" ht="30" r="359" spans="2:24" x14ac:dyDescent="0.35"/>
    <row customHeight="1" ht="39.950000000000003" r="360" spans="2:24" x14ac:dyDescent="0.4">
      <c r="B360" s="57" t="s">
        <v>224</v>
      </c>
      <c r="C360" s="136" t="str">
        <f>L175</f>
        <v>P4Active4</v>
      </c>
      <c r="D360" s="46"/>
      <c r="E360" s="46"/>
      <c r="F360" s="46"/>
      <c r="G360" s="46"/>
      <c r="H360" s="46"/>
      <c r="I360" s="46"/>
      <c r="J360" s="46"/>
      <c r="K360" s="46"/>
      <c r="X360" s="122" t="s">
        <v>225</v>
      </c>
    </row>
    <row customHeight="1" ht="63.75" r="361" spans="2:24" x14ac:dyDescent="0.35">
      <c r="B361" s="47" t="s">
        <v>217</v>
      </c>
      <c r="C361" s="123" t="s">
        <v>220</v>
      </c>
      <c r="D361" s="124" t="s">
        <v>226</v>
      </c>
      <c r="E361" s="125" t="s">
        <v>145</v>
      </c>
      <c r="F361" s="125" t="s">
        <v>146</v>
      </c>
      <c r="G361" s="125" t="s">
        <v>222</v>
      </c>
      <c r="H361" s="57"/>
      <c r="I361" s="57"/>
      <c r="J361" s="57"/>
      <c r="K361" s="46"/>
      <c r="X361" s="87" t="s">
        <v>223</v>
      </c>
    </row>
    <row customHeight="1" ht="72" r="362" spans="2:24" x14ac:dyDescent="0.35">
      <c r="B362" s="52" t="s">
        <v>120</v>
      </c>
      <c r="C362" s="127" t="str">
        <f><![CDATA[CONCATENATE(IF(ISNUMBER(SEARCH(M175,E193)),Q175&V1,""),IF(ISNUMBER(SEARCH(M176,E193)),Q176&V1,""),IF(ISNUMBER(SEARCH(M177,E193)),Q177&V1,""),IF(ISNUMBER(SEARCH(M178,E193)),Q178&V1,""),IF(ISNUMBER(SEARCH(M179,E193)),Q179&V1,""),IF(ISNUMBER(SEARCH(M180,E193)),Q180&V1,""))]]></f>
        <v xml:space="preserve">0.0108024691358025, 0.00340909090909091, </v>
      </c>
      <c r="D362" s="54">
        <f ca="1">MIN(0+TRIM(MID(SUBSTITUTE(","&amp;X362,",",REPT(" ",300)),ROW(INDIRECT("1:"&amp;1+LEN(X362)-LEN(SUBSTITUTE(X362,",",""))))*300,300)))</f>
        <v>1.08024691358025E-2</v>
      </c>
      <c r="E362" s="36">
        <f ca="1" ref="E362:E369" si="64" t="shared">D362*E28</f>
        <v>0.64814814814815003</v>
      </c>
      <c r="F362" s="36">
        <f ca="1" ref="F362:F369" si="65" t="shared">E362/F28</f>
        <v>1.6203703703703751E-2</v>
      </c>
      <c r="G362" s="128">
        <f ca="1">(D362*C193)/(D193*1000)</f>
        <v>1.4583333333333373E-2</v>
      </c>
      <c r="H362" s="46"/>
      <c r="I362" s="46"/>
      <c r="J362" s="137"/>
      <c r="K362" s="46"/>
      <c r="X362" s="87" t="str">
        <f ref="X362:X369" si="66" t="shared">LEFT(C362,LEN(C362)-2)</f>
        <v>0.0108024691358025, 0.00340909090909091</v>
      </c>
    </row>
    <row customHeight="1" ht="39.950000000000003" r="363" spans="2:24" x14ac:dyDescent="0.35">
      <c r="B363" s="52" t="s">
        <v>121</v>
      </c>
      <c r="C363" s="129" t="str">
        <f><![CDATA[CONCATENATE(IF(ISNUMBER(SEARCH(M175,E194)),Q175&V1,""),IF(ISNUMBER(SEARCH(M176,E194)),Q176&V1,""),IF(ISNUMBER(SEARCH(M177,E194)),Q177&V1,""),IF(ISNUMBER(SEARCH(M178,E194)),Q178&V1,""),IF(ISNUMBER(SEARCH(M179,E194)),Q179&V1,""),IF(ISNUMBER(SEARCH(M180,E194)),Q180&V1,""))]]></f>
        <v xml:space="preserve">0.0108024691358025, 0.00340909090909091, </v>
      </c>
      <c r="D363" s="54">
        <f ca="1">MIN(0+TRIM(MID(SUBSTITUTE(","&amp;X363,",",REPT(" ",300)),ROW(INDIRECT("1:"&amp;1+LEN(X363)-LEN(SUBSTITUTE(X363,",",""))))*300,300)))</f>
        <v>1.08024691358025E-2</v>
      </c>
      <c r="E363" s="36">
        <f ca="1" si="64" t="shared"/>
        <v>0.64814814814815003</v>
      </c>
      <c r="F363" s="36">
        <f ca="1" si="65" t="shared"/>
        <v>1.6203703703703751E-2</v>
      </c>
      <c r="G363" s="128">
        <f ca="1" ref="G363:G369" si="67" t="shared">(D363*C194)/(D194*1000)</f>
        <v>1.0802469135802501E-3</v>
      </c>
      <c r="H363" s="46"/>
      <c r="I363" s="46"/>
      <c r="J363" s="137"/>
      <c r="K363" s="46"/>
      <c r="L363" s="71"/>
      <c r="X363" s="87" t="str">
        <f si="66" t="shared"/>
        <v>0.0108024691358025, 0.00340909090909091</v>
      </c>
    </row>
    <row customHeight="1" ht="39.950000000000003" r="364" spans="2:24" x14ac:dyDescent="0.35">
      <c r="B364" s="52" t="s">
        <v>122</v>
      </c>
      <c r="C364" s="130" t="str">
        <f><![CDATA[CONCATENATE(IF(ISNUMBER(SEARCH(M175,E195)),Q175&V1,""),IF(ISNUMBER(SEARCH(M176,E195)),Q176&V1,""),IF(ISNUMBER(SEARCH(M177,E195)),Q177&V1,""),IF(ISNUMBER(SEARCH(M178,E195)),Q178&V1,""),IF(ISNUMBER(SEARCH(M179,E195)),Q179&V1,""),IF(ISNUMBER(SEARCH(M180,E195)),Q180&V1,""))]]></f>
        <v xml:space="preserve">0.0108024691358025, 0.00340909090909091, 0.00708333333333333, </v>
      </c>
      <c r="D364" s="54">
        <f ca="1">MIN(0+TRIM(MID(SUBSTITUTE(","&amp;X364,",",REPT(" ",300)),ROW(INDIRECT("1:"&amp;1+LEN(X364)-LEN(SUBSTITUTE(X364,",",""))))*300,300)))</f>
        <v>1.08024691358025E-2</v>
      </c>
      <c r="E364" s="36">
        <f ca="1" si="64" t="shared"/>
        <v>0.64814814814815003</v>
      </c>
      <c r="F364" s="36">
        <f ca="1" si="65" t="shared"/>
        <v>1.6203703703703751E-2</v>
      </c>
      <c r="G364" s="128">
        <f ca="1" si="67" t="shared"/>
        <v>1.3503086419753126E-2</v>
      </c>
      <c r="H364" s="46"/>
      <c r="I364" s="46"/>
      <c r="J364" s="137"/>
      <c r="K364" s="71"/>
      <c r="L364" s="71"/>
      <c r="X364" s="87" t="str">
        <f si="66" t="shared"/>
        <v>0.0108024691358025, 0.00340909090909091, 0.00708333333333333</v>
      </c>
    </row>
    <row customHeight="1" ht="39.950000000000003" r="365" spans="2:24" x14ac:dyDescent="0.35">
      <c r="B365" s="52" t="s">
        <v>125</v>
      </c>
      <c r="C365" s="130" t="str">
        <f><![CDATA[CONCATENATE(IF(ISNUMBER(SEARCH(M175,E196)),Q175&V1,""),IF(ISNUMBER(SEARCH(M176,E196)),Q176&V1,""),IF(ISNUMBER(SEARCH(M177,E196)),Q177&V1,""),IF(ISNUMBER(SEARCH(M178,E196)),Q178&V1,""),IF(ISNUMBER(SEARCH(M179,E196)),Q179&V1,""),IF(ISNUMBER(SEARCH(M180,E196)),Q180&V1,""))]]></f>
        <v xml:space="preserve">0.00340909090909091, </v>
      </c>
      <c r="D365" s="54">
        <f aca="1" ca="1" ref="D365" t="array">MIN(0+TRIM(MID(SUBSTITUTE(","&amp;X365,",",REPT(" ",300)),ROW(INDIRECT("1:"&amp;1+LEN(X365)-LEN(SUBSTITUTE(X365,",",""))))*300,300)))</f>
        <v>3.4090909090909098E-3</v>
      </c>
      <c r="E365" s="36">
        <f ca="1" si="64" t="shared"/>
        <v>0.20454545454545459</v>
      </c>
      <c r="F365" s="36">
        <f ca="1" si="65" t="shared"/>
        <v>5.1136363636363645E-3</v>
      </c>
      <c r="G365" s="128">
        <f ca="1" si="67" t="shared"/>
        <v>5.965909090909092E-3</v>
      </c>
      <c r="H365" s="46"/>
      <c r="I365" s="46"/>
      <c r="J365" s="137"/>
      <c r="K365" s="71"/>
      <c r="L365" s="71"/>
      <c r="X365" s="87" t="str">
        <f si="66" t="shared"/>
        <v>0.00340909090909091</v>
      </c>
    </row>
    <row customHeight="1" ht="39.950000000000003" r="366" spans="2:24" x14ac:dyDescent="0.35">
      <c r="B366" s="49" t="s">
        <v>127</v>
      </c>
      <c r="C366" s="132" t="str">
        <f><![CDATA[CONCATENATE(IF(ISNUMBER(SEARCH(M175,E197)),Q175&V1,""),IF(ISNUMBER(SEARCH(M176,E197)),Q176&V1,""),IF(ISNUMBER(SEARCH(M177,E197)),Q177&V1,""),IF(ISNUMBER(SEARCH(M178,E197)),Q178&V1,""),IF(ISNUMBER(SEARCH(M179,E197)),Q179&V1,""),IF(ISNUMBER(SEARCH(M180,E197)),Q180&V1,""))]]></f>
        <v xml:space="preserve">0.00340909090909091, 0.00708333333333333, </v>
      </c>
      <c r="D366" s="54">
        <f aca="1" ca="1" ref="D366" t="array">MIN(0+TRIM(MID(SUBSTITUTE(","&amp;X366,",",REPT(" ",300)),ROW(INDIRECT("1:"&amp;1+LEN(X366)-LEN(SUBSTITUTE(X366,",",""))))*300,300)))</f>
        <v>3.4090909090909098E-3</v>
      </c>
      <c r="E366" s="36">
        <f ca="1" si="64" t="shared"/>
        <v>0.20454545454545459</v>
      </c>
      <c r="F366" s="36">
        <f ca="1" si="65" t="shared"/>
        <v>5.1136363636363645E-3</v>
      </c>
      <c r="G366" s="128">
        <f ca="1" si="67" t="shared"/>
        <v>8.5227272727272756E-3</v>
      </c>
      <c r="H366" s="46"/>
      <c r="I366" s="46"/>
      <c r="J366" s="137"/>
      <c r="K366" s="71"/>
      <c r="L366" s="71"/>
      <c r="X366" s="87" t="str">
        <f si="66" t="shared"/>
        <v>0.00340909090909091, 0.00708333333333333</v>
      </c>
    </row>
    <row customHeight="1" ht="39.950000000000003" r="367" spans="2:24" x14ac:dyDescent="0.35">
      <c r="B367" s="49" t="s">
        <v>109</v>
      </c>
      <c r="C367" s="134" t="str">
        <f><![CDATA[CONCATENATE(IF(ISNUMBER(SEARCH(M175,E198)),Q175&V1,""),IF(ISNUMBER(SEARCH(M176,E198)),Q176&V1,""),IF(ISNUMBER(SEARCH(M177,E198)),Q177&V1,""),IF(ISNUMBER(SEARCH(M178,E198)),Q178&V1,""),IF(ISNUMBER(SEARCH(M179,E198)),Q179&V1,""),IF(ISNUMBER(SEARCH(M180,E198)),Q180&V1,""))]]></f>
        <v xml:space="preserve">0.00340909090909091, 0.00708333333333333, </v>
      </c>
      <c r="D367" s="54">
        <f aca="1" ca="1" ref="D367" t="array">MIN(0+TRIM(MID(SUBSTITUTE(","&amp;X367,",",REPT(" ",300)),ROW(INDIRECT("1:"&amp;1+LEN(X367)-LEN(SUBSTITUTE(X367,",",""))))*300,300)))</f>
        <v>3.4090909090909098E-3</v>
      </c>
      <c r="E367" s="36">
        <f ca="1" si="64" t="shared"/>
        <v>0.20454545454545459</v>
      </c>
      <c r="F367" s="36">
        <f ca="1" si="65" t="shared"/>
        <v>5.1136363636363645E-3</v>
      </c>
      <c r="G367" s="128">
        <f ca="1" si="67" t="shared"/>
        <v>2.5568181818181826E-4</v>
      </c>
      <c r="H367" s="46"/>
      <c r="I367" s="46"/>
      <c r="J367" s="137"/>
      <c r="K367" s="71"/>
      <c r="L367" s="71"/>
      <c r="X367" s="87" t="str">
        <f si="66" t="shared"/>
        <v>0.00340909090909091, 0.00708333333333333</v>
      </c>
    </row>
    <row customHeight="1" ht="39.950000000000003" r="368" spans="2:24" x14ac:dyDescent="0.35">
      <c r="B368" s="49" t="s">
        <v>131</v>
      </c>
      <c r="C368" s="132" t="str">
        <f><![CDATA[CONCATENATE(IF(ISNUMBER(SEARCH(M175,E199)),Q175&V1,""),IF(ISNUMBER(SEARCH(M176,E199)),Q176&V1,""),IF(ISNUMBER(SEARCH(M177,E199)),Q177&V1,""),IF(ISNUMBER(SEARCH(M178,E199)),Q178&V1,""),IF(ISNUMBER(SEARCH(M179,E199)),Q179&V1,""),IF(ISNUMBER(SEARCH(M180,E199)),Q180&V1,""))]]></f>
        <v xml:space="preserve">0.00708333333333333, </v>
      </c>
      <c r="D368" s="54">
        <f aca="1" ca="1" ref="D368" t="array">MIN(0+TRIM(MID(SUBSTITUTE(","&amp;X368,",",REPT(" ",300)),ROW(INDIRECT("1:"&amp;1+LEN(X368)-LEN(SUBSTITUTE(X368,",",""))))*300,300)))</f>
        <v>7.0833333333333304E-3</v>
      </c>
      <c r="E368" s="36">
        <f ca="1" si="64" t="shared"/>
        <v>0.42499999999999982</v>
      </c>
      <c r="F368" s="36">
        <f ca="1" si="65" t="shared"/>
        <v>1.0624999999999996E-2</v>
      </c>
      <c r="G368" s="128">
        <f ca="1" si="67" t="shared"/>
        <v>3.5416666666666652E-3</v>
      </c>
      <c r="H368" s="46"/>
      <c r="I368" s="46"/>
      <c r="J368" s="137"/>
      <c r="K368" s="71"/>
      <c r="L368" s="71"/>
      <c r="X368" s="87" t="str">
        <f si="66" t="shared"/>
        <v>0.00708333333333333</v>
      </c>
    </row>
    <row customHeight="1" ht="39.950000000000003" r="369" spans="2:24" x14ac:dyDescent="0.35">
      <c r="B369" s="49" t="s">
        <v>132</v>
      </c>
      <c r="C369" s="132" t="str">
        <f><![CDATA[CONCATENATE(IF(ISNUMBER(SEARCH(M175,E200)),Q175&V1,""),IF(ISNUMBER(SEARCH(M176,E200)),Q176&V1,""),IF(ISNUMBER(SEARCH(M177,E200)),Q177&V1,""),IF(ISNUMBER(SEARCH(M178,E200)),Q178&V1,""),IF(ISNUMBER(SEARCH(M179,E200)),Q179&V1,""),IF(ISNUMBER(SEARCH(M180,E200)),Q180&V1,""))]]></f>
        <v xml:space="preserve">0.00708333333333333, </v>
      </c>
      <c r="D369" s="54">
        <f aca="1" ca="1" ref="D369" t="array">MIN(0+TRIM(MID(SUBSTITUTE(","&amp;X369,",",REPT(" ",300)),ROW(INDIRECT("1:"&amp;1+LEN(X369)-LEN(SUBSTITUTE(X369,",",""))))*300,300)))</f>
        <v>7.0833333333333304E-3</v>
      </c>
      <c r="E369" s="36">
        <f ca="1" si="64" t="shared"/>
        <v>0.42499999999999982</v>
      </c>
      <c r="F369" s="36">
        <f ca="1" si="65" t="shared"/>
        <v>1.0624999999999996E-2</v>
      </c>
      <c r="G369" s="128">
        <f ca="1" si="67" t="shared"/>
        <v>2.6562499999999989E-2</v>
      </c>
      <c r="H369" s="46"/>
      <c r="I369" s="46"/>
      <c r="J369" s="137"/>
      <c r="X369" s="87" t="str">
        <f si="66" t="shared"/>
        <v>0.00708333333333333</v>
      </c>
    </row>
    <row customHeight="1" ht="30" r="370" spans="2:24" x14ac:dyDescent="0.35"/>
    <row customHeight="1" ht="30" r="371" spans="2:24" x14ac:dyDescent="0.35"/>
    <row customHeight="1" ht="30" r="372" spans="2:24" x14ac:dyDescent="0.35"/>
    <row customHeight="1" ht="30" r="373" spans="2:24" x14ac:dyDescent="0.35"/>
    <row customHeight="1" ht="30" r="374" spans="2:24" x14ac:dyDescent="0.35"/>
    <row customHeight="1" ht="30" r="375" spans="2:24" x14ac:dyDescent="0.35"/>
    <row customHeight="1" ht="30" r="376" spans="2:24" x14ac:dyDescent="0.35"/>
    <row customHeight="1" ht="30" r="377" spans="2:24" x14ac:dyDescent="0.35"/>
    <row customHeight="1" ht="30" r="378" spans="2:24" x14ac:dyDescent="0.35"/>
    <row customHeight="1" ht="30" r="379" spans="2:24" x14ac:dyDescent="0.35"/>
    <row customHeight="1" ht="30" r="380" spans="2:24" x14ac:dyDescent="0.35"/>
    <row customHeight="1" ht="30" r="381" spans="2:24" x14ac:dyDescent="0.35"/>
    <row customHeight="1" ht="30" r="382" spans="2:24" x14ac:dyDescent="0.35"/>
    <row customHeight="1" ht="30" r="383" spans="2:24" x14ac:dyDescent="0.35"/>
    <row customHeight="1" ht="30" r="384" spans="2:24" x14ac:dyDescent="0.35"/>
  </sheetData>
  <mergeCells count="139"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R21:R24"/>
    <mergeCell ref="S21:S24"/>
    <mergeCell ref="T21:T24"/>
    <mergeCell ref="U21:U24"/>
    <mergeCell ref="A23:A24"/>
    <mergeCell ref="D40:J40"/>
    <mergeCell ref="K40:Q40"/>
    <mergeCell ref="B21:B24"/>
    <mergeCell ref="M21:M24"/>
    <mergeCell ref="N21:N24"/>
    <mergeCell ref="O21:O24"/>
    <mergeCell ref="P21:P24"/>
    <mergeCell ref="Q21:Q24"/>
    <mergeCell ref="H54:H57"/>
    <mergeCell ref="O54:O57"/>
    <mergeCell ref="H58:H61"/>
    <mergeCell ref="O58:O61"/>
    <mergeCell ref="H62:H65"/>
    <mergeCell ref="O62:O65"/>
    <mergeCell ref="H42:H45"/>
    <mergeCell ref="O42:O45"/>
    <mergeCell ref="H46:H49"/>
    <mergeCell ref="O46:O49"/>
    <mergeCell ref="H50:H53"/>
    <mergeCell ref="O50:O53"/>
    <mergeCell ref="F95:F103"/>
    <mergeCell ref="L95:L103"/>
    <mergeCell ref="R95:R103"/>
    <mergeCell ref="F106:F114"/>
    <mergeCell ref="L106:L114"/>
    <mergeCell ref="R106:R114"/>
    <mergeCell ref="H66:H69"/>
    <mergeCell ref="O66:O69"/>
    <mergeCell ref="H70:H73"/>
    <mergeCell ref="O70:O73"/>
    <mergeCell ref="H74:H77"/>
    <mergeCell ref="O74:O77"/>
    <mergeCell ref="S129:S134"/>
    <mergeCell ref="T129:T134"/>
    <mergeCell ref="B135:B140"/>
    <mergeCell ref="H135:H140"/>
    <mergeCell ref="I135:I140"/>
    <mergeCell ref="J135:J140"/>
    <mergeCell ref="L135:L140"/>
    <mergeCell ref="R135:R140"/>
    <mergeCell ref="S135:S140"/>
    <mergeCell ref="T135:T140"/>
    <mergeCell ref="B129:B134"/>
    <mergeCell ref="H129:H134"/>
    <mergeCell ref="I129:I134"/>
    <mergeCell ref="J129:J134"/>
    <mergeCell ref="L129:L134"/>
    <mergeCell ref="R129:R134"/>
    <mergeCell ref="S141:S146"/>
    <mergeCell ref="T141:T146"/>
    <mergeCell ref="B147:B152"/>
    <mergeCell ref="H147:H152"/>
    <mergeCell ref="I147:I152"/>
    <mergeCell ref="J147:J152"/>
    <mergeCell ref="L147:L152"/>
    <mergeCell ref="R147:R152"/>
    <mergeCell ref="S147:S152"/>
    <mergeCell ref="T147:T152"/>
    <mergeCell ref="B141:B146"/>
    <mergeCell ref="H141:H146"/>
    <mergeCell ref="I141:I146"/>
    <mergeCell ref="J141:J146"/>
    <mergeCell ref="L141:L146"/>
    <mergeCell ref="R141:R146"/>
    <mergeCell ref="S157:S162"/>
    <mergeCell ref="T157:T162"/>
    <mergeCell ref="B163:B168"/>
    <mergeCell ref="H163:H168"/>
    <mergeCell ref="I163:I168"/>
    <mergeCell ref="J163:J168"/>
    <mergeCell ref="L163:L168"/>
    <mergeCell ref="R163:R168"/>
    <mergeCell ref="S163:S168"/>
    <mergeCell ref="T163:T168"/>
    <mergeCell ref="B157:B162"/>
    <mergeCell ref="H157:H162"/>
    <mergeCell ref="I157:I162"/>
    <mergeCell ref="J157:J162"/>
    <mergeCell ref="L157:L162"/>
    <mergeCell ref="R157:R162"/>
    <mergeCell ref="S169:S174"/>
    <mergeCell ref="T169:T174"/>
    <mergeCell ref="B175:B180"/>
    <mergeCell ref="H175:H180"/>
    <mergeCell ref="I175:I180"/>
    <mergeCell ref="J175:J180"/>
    <mergeCell ref="L175:L180"/>
    <mergeCell ref="R175:R180"/>
    <mergeCell ref="S175:S180"/>
    <mergeCell ref="T175:T180"/>
    <mergeCell ref="B169:B174"/>
    <mergeCell ref="H169:H174"/>
    <mergeCell ref="I169:I174"/>
    <mergeCell ref="J169:J174"/>
    <mergeCell ref="L169:L174"/>
    <mergeCell ref="R169:R174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Content</vt:lpstr>
      <vt:lpstr>Equipment</vt:lpstr>
      <vt:lpstr>Sheet3</vt:lpstr>
      <vt:lpstr>Solid_Calculation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2018-01-22T12:59:46Z</dcterms:modified>
</cp:coreProperties>
</file>