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esktop\Heston Calibration Finalized\"/>
    </mc:Choice>
  </mc:AlternateContent>
  <xr:revisionPtr revIDLastSave="0" documentId="13_ncr:1_{35FA3CC0-CD86-4464-813F-49E73596F87C}" xr6:coauthVersionLast="40" xr6:coauthVersionMax="40" xr10:uidLastSave="{00000000-0000-0000-0000-000000000000}"/>
  <bookViews>
    <workbookView xWindow="0" yWindow="0" windowWidth="19200" windowHeight="7440" xr2:uid="{00000000-000D-0000-FFFF-FFFF00000000}"/>
  </bookViews>
  <sheets>
    <sheet name="06_19_20 (1.5year) call" sheetId="2" r:id="rId1"/>
    <sheet name="12_20_19 (1year) cal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3" l="1"/>
  <c r="K8" i="3" s="1"/>
  <c r="L8" i="3" s="1"/>
  <c r="J12" i="3"/>
  <c r="K12" i="3" s="1"/>
  <c r="L12" i="3" s="1"/>
  <c r="J24" i="3"/>
  <c r="K24" i="3" s="1"/>
  <c r="L24" i="3" s="1"/>
  <c r="J28" i="3"/>
  <c r="K28" i="3" s="1"/>
  <c r="L28" i="3" s="1"/>
  <c r="I7" i="3"/>
  <c r="I8" i="3"/>
  <c r="I9" i="3"/>
  <c r="J9" i="3" s="1"/>
  <c r="K9" i="3" s="1"/>
  <c r="L9" i="3" s="1"/>
  <c r="I10" i="3"/>
  <c r="I11" i="3"/>
  <c r="I12" i="3"/>
  <c r="I13" i="3"/>
  <c r="J13" i="3" s="1"/>
  <c r="K13" i="3" s="1"/>
  <c r="L13" i="3" s="1"/>
  <c r="I14" i="3"/>
  <c r="I15" i="3"/>
  <c r="I16" i="3"/>
  <c r="I17" i="3"/>
  <c r="J17" i="3" s="1"/>
  <c r="K17" i="3" s="1"/>
  <c r="L17" i="3" s="1"/>
  <c r="I18" i="3"/>
  <c r="I19" i="3"/>
  <c r="I20" i="3"/>
  <c r="I21" i="3"/>
  <c r="J21" i="3" s="1"/>
  <c r="K21" i="3" s="1"/>
  <c r="L21" i="3" s="1"/>
  <c r="I22" i="3"/>
  <c r="I23" i="3"/>
  <c r="I24" i="3"/>
  <c r="I25" i="3"/>
  <c r="J25" i="3" s="1"/>
  <c r="K25" i="3" s="1"/>
  <c r="L25" i="3" s="1"/>
  <c r="I26" i="3"/>
  <c r="I27" i="3"/>
  <c r="I28" i="3"/>
  <c r="I29" i="3"/>
  <c r="J29" i="3" s="1"/>
  <c r="K29" i="3" s="1"/>
  <c r="L29" i="3" s="1"/>
  <c r="I30" i="3"/>
  <c r="I31" i="3"/>
  <c r="I32" i="3"/>
  <c r="I33" i="3"/>
  <c r="J33" i="3" s="1"/>
  <c r="K33" i="3" s="1"/>
  <c r="L33" i="3" s="1"/>
  <c r="I34" i="3"/>
  <c r="I35" i="3"/>
  <c r="I6" i="3"/>
  <c r="I5" i="3"/>
  <c r="I4" i="3"/>
  <c r="O3" i="3"/>
  <c r="J16" i="3" s="1"/>
  <c r="K16" i="3" s="1"/>
  <c r="L16" i="3" s="1"/>
  <c r="I3" i="3"/>
  <c r="L8" i="2"/>
  <c r="L13" i="2"/>
  <c r="L16" i="2"/>
  <c r="K7" i="2"/>
  <c r="L7" i="2" s="1"/>
  <c r="K8" i="2"/>
  <c r="K11" i="2"/>
  <c r="L11" i="2" s="1"/>
  <c r="K15" i="2"/>
  <c r="L15" i="2" s="1"/>
  <c r="K16" i="2"/>
  <c r="K19" i="2"/>
  <c r="L19" i="2" s="1"/>
  <c r="J7" i="2"/>
  <c r="J11" i="2"/>
  <c r="J14" i="2"/>
  <c r="K14" i="2" s="1"/>
  <c r="L14" i="2" s="1"/>
  <c r="J15" i="2"/>
  <c r="J19" i="2"/>
  <c r="I7" i="2"/>
  <c r="I8" i="2"/>
  <c r="J8" i="2" s="1"/>
  <c r="I9" i="2"/>
  <c r="J9" i="2" s="1"/>
  <c r="K9" i="2" s="1"/>
  <c r="L9" i="2" s="1"/>
  <c r="I10" i="2"/>
  <c r="J10" i="2" s="1"/>
  <c r="K10" i="2" s="1"/>
  <c r="L10" i="2" s="1"/>
  <c r="I11" i="2"/>
  <c r="I12" i="2"/>
  <c r="J12" i="2" s="1"/>
  <c r="K12" i="2" s="1"/>
  <c r="L12" i="2" s="1"/>
  <c r="I13" i="2"/>
  <c r="J13" i="2" s="1"/>
  <c r="K13" i="2" s="1"/>
  <c r="I14" i="2"/>
  <c r="I15" i="2"/>
  <c r="I16" i="2"/>
  <c r="J16" i="2" s="1"/>
  <c r="I17" i="2"/>
  <c r="J17" i="2" s="1"/>
  <c r="K17" i="2" s="1"/>
  <c r="L17" i="2" s="1"/>
  <c r="I18" i="2"/>
  <c r="J18" i="2" s="1"/>
  <c r="K18" i="2" s="1"/>
  <c r="L18" i="2" s="1"/>
  <c r="I19" i="2"/>
  <c r="I6" i="2"/>
  <c r="I5" i="2"/>
  <c r="I4" i="2"/>
  <c r="O3" i="2"/>
  <c r="I3" i="2"/>
  <c r="J35" i="3" l="1"/>
  <c r="K35" i="3" s="1"/>
  <c r="L35" i="3" s="1"/>
  <c r="J31" i="3"/>
  <c r="K31" i="3" s="1"/>
  <c r="L31" i="3" s="1"/>
  <c r="J27" i="3"/>
  <c r="K27" i="3" s="1"/>
  <c r="L27" i="3" s="1"/>
  <c r="J23" i="3"/>
  <c r="K23" i="3" s="1"/>
  <c r="L23" i="3" s="1"/>
  <c r="J19" i="3"/>
  <c r="K19" i="3" s="1"/>
  <c r="L19" i="3" s="1"/>
  <c r="J15" i="3"/>
  <c r="K15" i="3" s="1"/>
  <c r="L15" i="3" s="1"/>
  <c r="J11" i="3"/>
  <c r="K11" i="3" s="1"/>
  <c r="L11" i="3" s="1"/>
  <c r="J7" i="3"/>
  <c r="K7" i="3" s="1"/>
  <c r="L7" i="3" s="1"/>
  <c r="J20" i="3"/>
  <c r="K20" i="3" s="1"/>
  <c r="L20" i="3" s="1"/>
  <c r="J34" i="3"/>
  <c r="K34" i="3" s="1"/>
  <c r="L34" i="3" s="1"/>
  <c r="J30" i="3"/>
  <c r="K30" i="3" s="1"/>
  <c r="L30" i="3" s="1"/>
  <c r="J26" i="3"/>
  <c r="K26" i="3" s="1"/>
  <c r="L26" i="3" s="1"/>
  <c r="J22" i="3"/>
  <c r="K22" i="3" s="1"/>
  <c r="L22" i="3" s="1"/>
  <c r="J18" i="3"/>
  <c r="K18" i="3" s="1"/>
  <c r="L18" i="3" s="1"/>
  <c r="J14" i="3"/>
  <c r="K14" i="3" s="1"/>
  <c r="L14" i="3" s="1"/>
  <c r="J10" i="3"/>
  <c r="K10" i="3" s="1"/>
  <c r="L10" i="3" s="1"/>
  <c r="J32" i="3"/>
  <c r="K32" i="3" s="1"/>
  <c r="L32" i="3" s="1"/>
  <c r="J5" i="3"/>
  <c r="K5" i="3" s="1"/>
  <c r="L5" i="3" s="1"/>
  <c r="J3" i="3"/>
  <c r="K3" i="3" s="1"/>
  <c r="L3" i="3" s="1"/>
  <c r="J4" i="3"/>
  <c r="K4" i="3" s="1"/>
  <c r="L4" i="3" s="1"/>
  <c r="J6" i="3"/>
  <c r="K6" i="3" s="1"/>
  <c r="L6" i="3" s="1"/>
  <c r="J5" i="2"/>
  <c r="K5" i="2" s="1"/>
  <c r="L5" i="2" s="1"/>
  <c r="J6" i="2"/>
  <c r="K6" i="2" s="1"/>
  <c r="L6" i="2" s="1"/>
  <c r="J3" i="2"/>
  <c r="K3" i="2" s="1"/>
  <c r="L3" i="2" s="1"/>
  <c r="J4" i="2"/>
  <c r="K4" i="2" s="1"/>
  <c r="L4" i="2" s="1"/>
</calcChain>
</file>

<file path=xl/sharedStrings.xml><?xml version="1.0" encoding="utf-8"?>
<sst xmlns="http://schemas.openxmlformats.org/spreadsheetml/2006/main" count="86" uniqueCount="69">
  <si>
    <t>Strike</t>
  </si>
  <si>
    <t>Ticker</t>
  </si>
  <si>
    <t>Mid</t>
  </si>
  <si>
    <t>Last</t>
  </si>
  <si>
    <t>IVM</t>
  </si>
  <si>
    <t>Volm</t>
  </si>
  <si>
    <t>sDM</t>
  </si>
  <si>
    <t>VL</t>
  </si>
  <si>
    <t>19-Jun-20 (578d); CSize 10</t>
  </si>
  <si>
    <t>UKX 6/19/20 C6300</t>
  </si>
  <si>
    <t>UKX 6/19/20 C6400</t>
  </si>
  <si>
    <t>UKX 6/19/20 C6500</t>
  </si>
  <si>
    <t>UKX 6/19/20 C6600</t>
  </si>
  <si>
    <t>UKX 6/19/20 C6700</t>
  </si>
  <si>
    <t>UKX 6/19/20 C6800</t>
  </si>
  <si>
    <t>UKX 6/19/20 C6900</t>
  </si>
  <si>
    <t>UKX 6/19/20 C7000</t>
  </si>
  <si>
    <t>UKX 6/19/20 C7100</t>
  </si>
  <si>
    <t>UKX 6/19/20 C7200</t>
  </si>
  <si>
    <t>UKX 6/19/20 C7300</t>
  </si>
  <si>
    <t>UKX 6/19/20 C7350</t>
  </si>
  <si>
    <t>UKX 6/19/20 C7400</t>
  </si>
  <si>
    <t>UKX 6/19/20 C7500</t>
  </si>
  <si>
    <t>UKX 6/19/20 C7600</t>
  </si>
  <si>
    <t>UKX 6/19/20 C7700</t>
  </si>
  <si>
    <t>UKX 6/19/20 C7800</t>
  </si>
  <si>
    <t>20-Dec-19 (396d); CSize 10</t>
  </si>
  <si>
    <t>UKX 12/20/19 C6200</t>
  </si>
  <si>
    <t>UKX 12/20/19 C6250</t>
  </si>
  <si>
    <t>UKX 12/20/19 C6275</t>
  </si>
  <si>
    <t>UKX 12/20/19 C6300</t>
  </si>
  <si>
    <t>UKX 12/20/19 C6350</t>
  </si>
  <si>
    <t>UKX 12/20/19 C6400</t>
  </si>
  <si>
    <t>UKX 12/20/19 C6430</t>
  </si>
  <si>
    <t>UKX 12/20/19 C6490</t>
  </si>
  <si>
    <t>UKX 12/20/19 C6500</t>
  </si>
  <si>
    <t>UKX 12/20/19 C6550</t>
  </si>
  <si>
    <t>UKX 12/20/19 C6600</t>
  </si>
  <si>
    <t>UKX 12/20/19 C6700</t>
  </si>
  <si>
    <t>UKX 12/20/19 C6800</t>
  </si>
  <si>
    <t>UKX 12/20/19 C6900</t>
  </si>
  <si>
    <t>UKX 12/20/19 C7000</t>
  </si>
  <si>
    <t>UKX 12/20/19 C7049</t>
  </si>
  <si>
    <t>UKX 12/20/19 C7050</t>
  </si>
  <si>
    <t>UKX 12/20/19 C7100</t>
  </si>
  <si>
    <t>UKX 12/20/19 C7150</t>
  </si>
  <si>
    <t>UKX 12/20/19 C7200</t>
  </si>
  <si>
    <t>UKX 12/20/19 C7250</t>
  </si>
  <si>
    <t>UKX 12/20/19 C7270</t>
  </si>
  <si>
    <t>UKX 12/20/19 C7300</t>
  </si>
  <si>
    <t>UKX 12/20/19 C7337</t>
  </si>
  <si>
    <t>UKX 12/20/19 C7350</t>
  </si>
  <si>
    <t>UKX 12/20/19 C7400</t>
  </si>
  <si>
    <t>UKX 12/20/19 C7500</t>
  </si>
  <si>
    <t>UKX 12/20/19 C7600</t>
  </si>
  <si>
    <t>UKX 12/20/19 C7700</t>
  </si>
  <si>
    <t>UKX 12/20/19 C7800</t>
  </si>
  <si>
    <t>UKX 12/20/19 C7900</t>
  </si>
  <si>
    <t>UKX 12/20/19 C8000</t>
  </si>
  <si>
    <t>UKX 12/20/19 C8100</t>
  </si>
  <si>
    <t>d2</t>
  </si>
  <si>
    <t>d1</t>
  </si>
  <si>
    <t>BS call price</t>
  </si>
  <si>
    <t>S_0</t>
  </si>
  <si>
    <t>From Bloomberg</t>
  </si>
  <si>
    <t>r</t>
  </si>
  <si>
    <t>T</t>
  </si>
  <si>
    <t>From https://www.investing.com/rates-bonds/uk-2-year-bond-yield</t>
  </si>
  <si>
    <t>From https://www.investing.com/rates-bonds/uk-1-year-bond-yield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</si>
</sst>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" fillId="33" borderId="10" xfId="26" applyNumberFormat="1" applyFont="1" applyFill="1" applyBorder="1" applyAlignment="1" applyProtection="1"/>
    <xf numFmtId="0" fontId="0" fillId="0" borderId="11" xfId="0" applyBorder="1"/>
    <xf numFmtId="0" fontId="19" fillId="0" borderId="0" xfId="26" applyNumberFormat="1" applyFont="1" applyFill="1" applyBorder="1" applyAlignment="1" applyProtection="1"/>
    <xf numFmtId="0" fontId="1" fillId="33" borderId="12" xfId="26" applyNumberFormat="1" applyFont="1" applyFill="1" applyBorder="1" applyAlignment="1" applyProtection="1"/>
    <xf numFmtId="0" fontId="0" fillId="0" borderId="13" xfId="0" applyNumberFormat="1" applyBorder="1"/>
    <xf numFmtId="0" fontId="1" fillId="33" borderId="14" xfId="26" applyNumberFormat="1" applyFont="1" applyFill="1" applyBorder="1" applyAlignment="1" applyProtection="1"/>
    <xf numFmtId="0" fontId="0" fillId="0" borderId="15" xfId="0" applyNumberFormat="1" applyBorder="1"/>
    <xf numFmtId="14" fontId="0" fillId="0" borderId="0" xfId="0" applyNumberFormat="1"/>
    <xf numFmtId="0" fontId="0" fillId="0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0" fillId="0" borderId="0" xfId="0"/>
    <xf numFmtId="10" fontId="0" fillId="0" borderId="13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UKX BS Call price (1.5 years)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'06_19_20 (1.5year) call'!$I$5:$I$18</c:f>
              <c:numCache>
                <c:formatCode>General</c:formatCode>
                <c:ptCount val="14"/>
                <c:pt idx="0">
                  <c:v>6500</c:v>
                </c:pt>
                <c:pt idx="1">
                  <c:v>6600</c:v>
                </c:pt>
                <c:pt idx="2">
                  <c:v>6700</c:v>
                </c:pt>
                <c:pt idx="3">
                  <c:v>6800</c:v>
                </c:pt>
                <c:pt idx="4">
                  <c:v>6900</c:v>
                </c:pt>
                <c:pt idx="5">
                  <c:v>7000</c:v>
                </c:pt>
                <c:pt idx="6">
                  <c:v>7100</c:v>
                </c:pt>
                <c:pt idx="7">
                  <c:v>7200</c:v>
                </c:pt>
                <c:pt idx="8">
                  <c:v>7300</c:v>
                </c:pt>
                <c:pt idx="9">
                  <c:v>7350</c:v>
                </c:pt>
                <c:pt idx="10">
                  <c:v>7400</c:v>
                </c:pt>
                <c:pt idx="11">
                  <c:v>7500</c:v>
                </c:pt>
                <c:pt idx="12">
                  <c:v>7600</c:v>
                </c:pt>
                <c:pt idx="13">
                  <c:v>7700</c:v>
                </c:pt>
              </c:numCache>
            </c:numRef>
          </c:cat>
          <c:val>
            <c:numRef>
              <c:f>'06_19_20 (1.5year) call'!$L$5:$L$18</c:f>
              <c:numCache>
                <c:formatCode>General</c:formatCode>
                <c:ptCount val="14"/>
                <c:pt idx="0">
                  <c:v>867.04443184780075</c:v>
                </c:pt>
                <c:pt idx="1">
                  <c:v>796.07765149646229</c:v>
                </c:pt>
                <c:pt idx="2">
                  <c:v>727.98048624480543</c:v>
                </c:pt>
                <c:pt idx="3">
                  <c:v>663.55502028393767</c:v>
                </c:pt>
                <c:pt idx="4">
                  <c:v>602.58608242076298</c:v>
                </c:pt>
                <c:pt idx="5">
                  <c:v>545.28743654363825</c:v>
                </c:pt>
                <c:pt idx="6">
                  <c:v>490.73911462269325</c:v>
                </c:pt>
                <c:pt idx="7">
                  <c:v>439.59955391426593</c:v>
                </c:pt>
                <c:pt idx="8">
                  <c:v>391.70701917227188</c:v>
                </c:pt>
                <c:pt idx="9">
                  <c:v>369.05815685635753</c:v>
                </c:pt>
                <c:pt idx="10">
                  <c:v>347.51104313808037</c:v>
                </c:pt>
                <c:pt idx="11">
                  <c:v>310.14415362245018</c:v>
                </c:pt>
                <c:pt idx="12">
                  <c:v>272.71785950608455</c:v>
                </c:pt>
                <c:pt idx="13">
                  <c:v>239.2321611350917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08-40F1-97E2-28D7BC68B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678095"/>
        <c:axId val="2048031439"/>
      </c:lineChart>
      <c:catAx>
        <c:axId val="20866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31439"/>
        <c:crosses val="autoZero"/>
        <c:auto val="1"/>
        <c:lblAlgn val="ctr"/>
        <c:lblOffset val="100"/>
        <c:noMultiLvlLbl val="0"/>
      </c:catAx>
      <c:valAx>
        <c:axId val="20480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7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UKX</a:t>
            </a:r>
            <a:r>
              <a:rPr lang="en-US" baseline="0"/>
              <a:t> Implied Volatility (1.5 years)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UKX Implied volatility (1.5 years)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'06_19_20 (1.5year) call'!$I$5:$I$18</c:f>
              <c:numCache>
                <c:formatCode>General</c:formatCode>
                <c:ptCount val="14"/>
                <c:pt idx="0">
                  <c:v>6500</c:v>
                </c:pt>
                <c:pt idx="1">
                  <c:v>6600</c:v>
                </c:pt>
                <c:pt idx="2">
                  <c:v>6700</c:v>
                </c:pt>
                <c:pt idx="3">
                  <c:v>6800</c:v>
                </c:pt>
                <c:pt idx="4">
                  <c:v>6900</c:v>
                </c:pt>
                <c:pt idx="5">
                  <c:v>7000</c:v>
                </c:pt>
                <c:pt idx="6">
                  <c:v>7100</c:v>
                </c:pt>
                <c:pt idx="7">
                  <c:v>7200</c:v>
                </c:pt>
                <c:pt idx="8">
                  <c:v>7300</c:v>
                </c:pt>
                <c:pt idx="9">
                  <c:v>7350</c:v>
                </c:pt>
                <c:pt idx="10">
                  <c:v>7400</c:v>
                </c:pt>
                <c:pt idx="11">
                  <c:v>7500</c:v>
                </c:pt>
                <c:pt idx="12">
                  <c:v>7600</c:v>
                </c:pt>
                <c:pt idx="13">
                  <c:v>7700</c:v>
                </c:pt>
              </c:numCache>
            </c:numRef>
          </c:cat>
          <c:val>
            <c:numRef>
              <c:f>'06_19_20 (1.5year) call'!$E$5:$E$18</c:f>
              <c:numCache>
                <c:formatCode>General</c:formatCode>
                <c:ptCount val="14"/>
                <c:pt idx="0">
                  <c:v>15.533057212829601</c:v>
                </c:pt>
                <c:pt idx="1">
                  <c:v>15.217466354370099</c:v>
                </c:pt>
                <c:pt idx="2">
                  <c:v>14.920085906982401</c:v>
                </c:pt>
                <c:pt idx="3">
                  <c:v>14.658659934997599</c:v>
                </c:pt>
                <c:pt idx="4">
                  <c:v>14.420640945434601</c:v>
                </c:pt>
                <c:pt idx="5">
                  <c:v>14.2074899673462</c:v>
                </c:pt>
                <c:pt idx="6">
                  <c:v>13.9897899627685</c:v>
                </c:pt>
                <c:pt idx="7">
                  <c:v>13.7837572097778</c:v>
                </c:pt>
                <c:pt idx="8">
                  <c:v>13.583014488220201</c:v>
                </c:pt>
                <c:pt idx="9">
                  <c:v>13.4864854812622</c:v>
                </c:pt>
                <c:pt idx="10">
                  <c:v>13.3991432189941</c:v>
                </c:pt>
                <c:pt idx="11">
                  <c:v>13.3227214813232</c:v>
                </c:pt>
                <c:pt idx="12">
                  <c:v>13.1581106185913</c:v>
                </c:pt>
                <c:pt idx="13">
                  <c:v>13.0217943191528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4-4231-A626-265620B5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678095"/>
        <c:axId val="2048031439"/>
      </c:lineChart>
      <c:catAx>
        <c:axId val="20866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31439"/>
        <c:crosses val="autoZero"/>
        <c:auto val="1"/>
        <c:lblAlgn val="ctr"/>
        <c:lblOffset val="100"/>
        <c:noMultiLvlLbl val="0"/>
      </c:catAx>
      <c:valAx>
        <c:axId val="2048031439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7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UKX BS Call price (1 years)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'12_20_19 (1year) call'!$I$11:$I$29</c:f>
              <c:numCache>
                <c:formatCode>General</c:formatCode>
                <c:ptCount val="19"/>
                <c:pt idx="0">
                  <c:v>6500</c:v>
                </c:pt>
                <c:pt idx="1">
                  <c:v>6550</c:v>
                </c:pt>
                <c:pt idx="2">
                  <c:v>6600</c:v>
                </c:pt>
                <c:pt idx="3">
                  <c:v>6700</c:v>
                </c:pt>
                <c:pt idx="4">
                  <c:v>6800</c:v>
                </c:pt>
                <c:pt idx="5">
                  <c:v>6900</c:v>
                </c:pt>
                <c:pt idx="6">
                  <c:v>7000</c:v>
                </c:pt>
                <c:pt idx="7">
                  <c:v>7049</c:v>
                </c:pt>
                <c:pt idx="8">
                  <c:v>7050</c:v>
                </c:pt>
                <c:pt idx="9">
                  <c:v>7100</c:v>
                </c:pt>
                <c:pt idx="10">
                  <c:v>7150</c:v>
                </c:pt>
                <c:pt idx="11">
                  <c:v>7200</c:v>
                </c:pt>
                <c:pt idx="12">
                  <c:v>7250</c:v>
                </c:pt>
                <c:pt idx="13">
                  <c:v>7270</c:v>
                </c:pt>
                <c:pt idx="14">
                  <c:v>7300</c:v>
                </c:pt>
                <c:pt idx="15">
                  <c:v>7337</c:v>
                </c:pt>
                <c:pt idx="16">
                  <c:v>7350</c:v>
                </c:pt>
                <c:pt idx="17">
                  <c:v>7400</c:v>
                </c:pt>
                <c:pt idx="18">
                  <c:v>7500</c:v>
                </c:pt>
              </c:numCache>
            </c:numRef>
          </c:cat>
          <c:val>
            <c:numRef>
              <c:f>'12_20_19 (1year) call'!$L$11:$L$29</c:f>
              <c:numCache>
                <c:formatCode>General</c:formatCode>
                <c:ptCount val="19"/>
                <c:pt idx="0">
                  <c:v>786.58348788219064</c:v>
                </c:pt>
                <c:pt idx="1">
                  <c:v>744.88563609830726</c:v>
                </c:pt>
                <c:pt idx="2">
                  <c:v>708.55298795724411</c:v>
                </c:pt>
                <c:pt idx="3">
                  <c:v>638.1076320954844</c:v>
                </c:pt>
                <c:pt idx="4">
                  <c:v>570.56950052266166</c:v>
                </c:pt>
                <c:pt idx="5">
                  <c:v>507.3306552429417</c:v>
                </c:pt>
                <c:pt idx="6">
                  <c:v>447.49728167819694</c:v>
                </c:pt>
                <c:pt idx="7">
                  <c:v>419.8494563691529</c:v>
                </c:pt>
                <c:pt idx="8">
                  <c:v>419.2224364461631</c:v>
                </c:pt>
                <c:pt idx="9">
                  <c:v>392.42426886281783</c:v>
                </c:pt>
                <c:pt idx="10">
                  <c:v>365.73807393801599</c:v>
                </c:pt>
                <c:pt idx="11">
                  <c:v>340.56529297378438</c:v>
                </c:pt>
                <c:pt idx="12">
                  <c:v>316.36922185192543</c:v>
                </c:pt>
                <c:pt idx="13">
                  <c:v>307.16726131220867</c:v>
                </c:pt>
                <c:pt idx="14">
                  <c:v>293.75947803127519</c:v>
                </c:pt>
                <c:pt idx="15">
                  <c:v>277.47368668577701</c:v>
                </c:pt>
                <c:pt idx="16">
                  <c:v>272.18591150972179</c:v>
                </c:pt>
                <c:pt idx="17">
                  <c:v>251.67209587107118</c:v>
                </c:pt>
                <c:pt idx="18">
                  <c:v>213.61167683413987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A-464F-9BBF-426DABA86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678095"/>
        <c:axId val="2048031439"/>
      </c:lineChart>
      <c:catAx>
        <c:axId val="20866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31439"/>
        <c:crosses val="autoZero"/>
        <c:auto val="1"/>
        <c:lblAlgn val="ctr"/>
        <c:lblOffset val="100"/>
        <c:noMultiLvlLbl val="0"/>
      </c:catAx>
      <c:valAx>
        <c:axId val="20480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7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UKX</a:t>
            </a:r>
            <a:r>
              <a:rPr lang="en-US" baseline="0"/>
              <a:t> Implied Volatility (1.5 years)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UKX Implied volatility (1 years)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'12_20_19 (1year) call'!$I$11:$I$29</c:f>
              <c:numCache>
                <c:formatCode>General</c:formatCode>
                <c:ptCount val="19"/>
                <c:pt idx="0">
                  <c:v>6500</c:v>
                </c:pt>
                <c:pt idx="1">
                  <c:v>6550</c:v>
                </c:pt>
                <c:pt idx="2">
                  <c:v>6600</c:v>
                </c:pt>
                <c:pt idx="3">
                  <c:v>6700</c:v>
                </c:pt>
                <c:pt idx="4">
                  <c:v>6800</c:v>
                </c:pt>
                <c:pt idx="5">
                  <c:v>6900</c:v>
                </c:pt>
                <c:pt idx="6">
                  <c:v>7000</c:v>
                </c:pt>
                <c:pt idx="7">
                  <c:v>7049</c:v>
                </c:pt>
                <c:pt idx="8">
                  <c:v>7050</c:v>
                </c:pt>
                <c:pt idx="9">
                  <c:v>7100</c:v>
                </c:pt>
                <c:pt idx="10">
                  <c:v>7150</c:v>
                </c:pt>
                <c:pt idx="11">
                  <c:v>7200</c:v>
                </c:pt>
                <c:pt idx="12">
                  <c:v>7250</c:v>
                </c:pt>
                <c:pt idx="13">
                  <c:v>7270</c:v>
                </c:pt>
                <c:pt idx="14">
                  <c:v>7300</c:v>
                </c:pt>
                <c:pt idx="15">
                  <c:v>7337</c:v>
                </c:pt>
                <c:pt idx="16">
                  <c:v>7350</c:v>
                </c:pt>
                <c:pt idx="17">
                  <c:v>7400</c:v>
                </c:pt>
                <c:pt idx="18">
                  <c:v>7500</c:v>
                </c:pt>
              </c:numCache>
            </c:numRef>
          </c:cat>
          <c:val>
            <c:numRef>
              <c:f>'12_20_19 (1year) call'!$E$11:$E$29</c:f>
              <c:numCache>
                <c:formatCode>General</c:formatCode>
                <c:ptCount val="19"/>
                <c:pt idx="0">
                  <c:v>16.0928764343262</c:v>
                </c:pt>
                <c:pt idx="1">
                  <c:v>15.7184038162231</c:v>
                </c:pt>
                <c:pt idx="2">
                  <c:v>15.5320692062378</c:v>
                </c:pt>
                <c:pt idx="3">
                  <c:v>15.1681356430054</c:v>
                </c:pt>
                <c:pt idx="4">
                  <c:v>14.8065586090088</c:v>
                </c:pt>
                <c:pt idx="5">
                  <c:v>14.4876260757446</c:v>
                </c:pt>
                <c:pt idx="6">
                  <c:v>14.1711616516113</c:v>
                </c:pt>
                <c:pt idx="7">
                  <c:v>14.0294599533081</c:v>
                </c:pt>
                <c:pt idx="8">
                  <c:v>14.024138450622599</c:v>
                </c:pt>
                <c:pt idx="9">
                  <c:v>13.8963708877563</c:v>
                </c:pt>
                <c:pt idx="10">
                  <c:v>13.741135597229</c:v>
                </c:pt>
                <c:pt idx="11">
                  <c:v>13.6051750183106</c:v>
                </c:pt>
                <c:pt idx="12">
                  <c:v>13.469901084899901</c:v>
                </c:pt>
                <c:pt idx="13">
                  <c:v>13.4228019714356</c:v>
                </c:pt>
                <c:pt idx="14">
                  <c:v>13.3557596206665</c:v>
                </c:pt>
                <c:pt idx="15">
                  <c:v>13.2652091979981</c:v>
                </c:pt>
                <c:pt idx="16">
                  <c:v>13.244021415710399</c:v>
                </c:pt>
                <c:pt idx="17">
                  <c:v>13.135490417480501</c:v>
                </c:pt>
                <c:pt idx="18">
                  <c:v>12.921067237854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6-476F-A4B1-53DBAE7DE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678095"/>
        <c:axId val="2048031439"/>
      </c:lineChart>
      <c:catAx>
        <c:axId val="20866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31439"/>
        <c:crosses val="autoZero"/>
        <c:auto val="1"/>
        <c:lblAlgn val="ctr"/>
        <c:lblOffset val="100"/>
        <c:noMultiLvlLbl val="0"/>
      </c:catAx>
      <c:valAx>
        <c:axId val="2048031439"/>
        <c:scaling>
          <c:orientation val="minMax"/>
          <c:max val="17.2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7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5</xdr:row>
      <xdr:rowOff>180975</xdr:rowOff>
    </xdr:from>
    <xdr:to>
      <xdr:col>16</xdr:col>
      <xdr:colOff>104774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6</xdr:row>
      <xdr:rowOff>0</xdr:rowOff>
    </xdr:from>
    <xdr:to>
      <xdr:col>16</xdr:col>
      <xdr:colOff>104774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9525</xdr:rowOff>
    </xdr:from>
    <xdr:to>
      <xdr:col>16</xdr:col>
      <xdr:colOff>95250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/>
  </sheetViews>
  <sheetFormatPr defaultRowHeight="14.5" x14ac:dyDescent="0.35"/>
  <cols>
    <col min="1" max="1" width="6.1796875" bestFit="1" customWidth="1"/>
    <col min="2" max="2" width="17.54296875" bestFit="1" customWidth="1"/>
    <col min="3" max="3" width="4.54296875" bestFit="1" customWidth="1"/>
    <col min="4" max="4" width="4.453125" bestFit="1" customWidth="1"/>
    <col min="5" max="5" width="12" bestFit="1" customWidth="1"/>
    <col min="6" max="6" width="5.7265625" bestFit="1" customWidth="1"/>
    <col min="7" max="7" width="12" bestFit="1" customWidth="1"/>
    <col min="8" max="8" width="3.1796875" bestFit="1" customWidth="1"/>
    <col min="9" max="9" width="6.1796875" bestFit="1" customWidth="1"/>
    <col min="10" max="11" width="12.7265625" bestFit="1" customWidth="1"/>
    <col min="12" max="12" width="12" bestFit="1" customWidth="1"/>
    <col min="14" max="14" width="4" bestFit="1" customWidth="1"/>
    <col min="15" max="15" width="12" bestFit="1" customWidth="1"/>
    <col min="16" max="16" width="63.542968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60</v>
      </c>
      <c r="K1" s="2" t="s">
        <v>61</v>
      </c>
      <c r="L1" s="2" t="s">
        <v>62</v>
      </c>
      <c r="M1" s="3"/>
      <c r="N1" s="4" t="s">
        <v>63</v>
      </c>
      <c r="O1" s="5">
        <v>7000.89</v>
      </c>
      <c r="P1" s="6" t="s">
        <v>64</v>
      </c>
    </row>
    <row r="2" spans="1:16" x14ac:dyDescent="0.35">
      <c r="A2" s="21" t="s">
        <v>8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7" t="s">
        <v>65</v>
      </c>
      <c r="O2" s="8">
        <v>6.8700000000000002E-3</v>
      </c>
      <c r="P2" s="3" t="s">
        <v>67</v>
      </c>
    </row>
    <row r="3" spans="1:16" ht="15" thickBot="1" x14ac:dyDescent="0.4">
      <c r="A3">
        <v>6300</v>
      </c>
      <c r="B3" t="s">
        <v>9</v>
      </c>
      <c r="D3">
        <v>0</v>
      </c>
      <c r="E3">
        <v>16.665227890014599</v>
      </c>
      <c r="F3">
        <v>0</v>
      </c>
      <c r="G3">
        <v>0.59484070539474498</v>
      </c>
      <c r="H3">
        <v>0</v>
      </c>
      <c r="I3" s="3">
        <f>VALUE(MID($B3,FIND("C",$B3)+1,LEN($B3)-FIND("C",$B3)))</f>
        <v>6300</v>
      </c>
      <c r="J3" s="3">
        <f>(LN($O$1/$I3)+($O$2-0.5*($E3/100)^2)*$O$3)/(($E3/100)*SQRT($O$3))</f>
        <v>0.44030431315469015</v>
      </c>
      <c r="K3" s="3">
        <f>J3+($E3/100)*SQRT($O$3)</f>
        <v>0.65374393588977753</v>
      </c>
      <c r="L3" s="3">
        <f>$O$1*_xlfn.NORM.S.DIST($K3,1)-$I3*EXP(-$O$2*$O$3)*_xlfn.NORM.S.DIST($J3,1)</f>
        <v>1029.6098032325817</v>
      </c>
      <c r="M3" s="3"/>
      <c r="N3" s="9" t="s">
        <v>66</v>
      </c>
      <c r="O3" s="10">
        <f>NETWORKDAYS($O$4,$O$5)/$O$6</f>
        <v>1.6403162055335969</v>
      </c>
      <c r="P3" s="3"/>
    </row>
    <row r="4" spans="1:16" ht="15" thickBot="1" x14ac:dyDescent="0.4">
      <c r="A4">
        <v>6400</v>
      </c>
      <c r="B4" t="s">
        <v>10</v>
      </c>
      <c r="D4">
        <v>0</v>
      </c>
      <c r="E4">
        <v>16.3257141113281</v>
      </c>
      <c r="F4">
        <v>0</v>
      </c>
      <c r="G4">
        <v>0.56880515813827504</v>
      </c>
      <c r="H4">
        <v>0</v>
      </c>
      <c r="I4" s="3">
        <f t="shared" ref="I4:I19" si="0">VALUE(MID($B4,FIND("C",$B4)+1,LEN($B4)-FIND("C",$B4)))</f>
        <v>6400</v>
      </c>
      <c r="J4" s="3">
        <f t="shared" ref="J4:J19" si="1">(LN($O$1/$I4)+($O$2-0.5*($E4/100)^2)*$O$3)/(($E4/100)*SQRT($O$3))</f>
        <v>0.37853644090864313</v>
      </c>
      <c r="K4" s="3">
        <f t="shared" ref="K4:K19" si="2">J4+($E4/100)*SQRT($O$3)</f>
        <v>0.5876277466981441</v>
      </c>
      <c r="L4" s="3">
        <f t="shared" ref="L4:L19" si="3">$O$1*_xlfn.NORM.S.DIST($K4,1)-$I4*EXP(-$O$2*$O$3)*_xlfn.NORM.S.DIST($J4,1)</f>
        <v>954.44273458865791</v>
      </c>
      <c r="M4" s="3"/>
      <c r="N4" s="3"/>
      <c r="O4" s="11">
        <v>43423</v>
      </c>
      <c r="P4" s="3"/>
    </row>
    <row r="5" spans="1:16" x14ac:dyDescent="0.35">
      <c r="A5" s="13">
        <v>6500</v>
      </c>
      <c r="B5" s="14" t="s">
        <v>11</v>
      </c>
      <c r="C5" s="14"/>
      <c r="D5" s="14">
        <v>0</v>
      </c>
      <c r="E5" s="14">
        <v>15.533057212829601</v>
      </c>
      <c r="F5" s="14">
        <v>0</v>
      </c>
      <c r="G5" s="14">
        <v>0.54163169860839799</v>
      </c>
      <c r="H5" s="14">
        <v>0</v>
      </c>
      <c r="I5" s="14">
        <f t="shared" si="0"/>
        <v>6500</v>
      </c>
      <c r="J5" s="14">
        <f t="shared" si="1"/>
        <v>0.3303300140458254</v>
      </c>
      <c r="K5" s="14">
        <f t="shared" si="2"/>
        <v>0.52926938009046065</v>
      </c>
      <c r="L5" s="5">
        <f t="shared" si="3"/>
        <v>867.04443184780075</v>
      </c>
      <c r="M5" s="3"/>
      <c r="N5" s="3"/>
      <c r="O5" s="11">
        <v>44001</v>
      </c>
      <c r="P5" s="3"/>
    </row>
    <row r="6" spans="1:16" x14ac:dyDescent="0.35">
      <c r="A6" s="15">
        <v>6600</v>
      </c>
      <c r="B6" s="16" t="s">
        <v>12</v>
      </c>
      <c r="C6" s="16"/>
      <c r="D6" s="16">
        <v>0</v>
      </c>
      <c r="E6" s="16">
        <v>15.217466354370099</v>
      </c>
      <c r="F6" s="16">
        <v>0</v>
      </c>
      <c r="G6" s="16">
        <v>0.51247173547744795</v>
      </c>
      <c r="H6" s="16">
        <v>0</v>
      </c>
      <c r="I6" s="16">
        <f t="shared" si="0"/>
        <v>6600</v>
      </c>
      <c r="J6" s="16">
        <f t="shared" si="1"/>
        <v>0.26292854532794524</v>
      </c>
      <c r="K6" s="16">
        <f t="shared" si="2"/>
        <v>0.45782598682088571</v>
      </c>
      <c r="L6" s="17">
        <f t="shared" si="3"/>
        <v>796.07765149646229</v>
      </c>
      <c r="M6" s="3"/>
      <c r="N6" s="3"/>
      <c r="O6" s="12">
        <v>253</v>
      </c>
      <c r="P6" s="3"/>
    </row>
    <row r="7" spans="1:16" x14ac:dyDescent="0.35">
      <c r="A7" s="15">
        <v>6700</v>
      </c>
      <c r="B7" s="16" t="s">
        <v>13</v>
      </c>
      <c r="C7" s="16"/>
      <c r="D7" s="16">
        <v>0</v>
      </c>
      <c r="E7" s="16">
        <v>14.920085906982401</v>
      </c>
      <c r="F7" s="16">
        <v>0</v>
      </c>
      <c r="G7" s="16">
        <v>0.48232010006904602</v>
      </c>
      <c r="H7" s="16">
        <v>0</v>
      </c>
      <c r="I7" s="16">
        <f t="shared" si="0"/>
        <v>6700</v>
      </c>
      <c r="J7" s="16">
        <f t="shared" si="1"/>
        <v>0.19331999363523975</v>
      </c>
      <c r="K7" s="16">
        <f t="shared" si="2"/>
        <v>0.38440874010653858</v>
      </c>
      <c r="L7" s="17">
        <f t="shared" si="3"/>
        <v>727.98048624480543</v>
      </c>
    </row>
    <row r="8" spans="1:16" x14ac:dyDescent="0.35">
      <c r="A8" s="15">
        <v>6800</v>
      </c>
      <c r="B8" s="16" t="s">
        <v>14</v>
      </c>
      <c r="C8" s="16"/>
      <c r="D8" s="16">
        <v>0</v>
      </c>
      <c r="E8" s="16">
        <v>14.658659934997599</v>
      </c>
      <c r="F8" s="16">
        <v>0</v>
      </c>
      <c r="G8" s="16">
        <v>0.45151242613792397</v>
      </c>
      <c r="H8" s="16">
        <v>0</v>
      </c>
      <c r="I8" s="16">
        <f t="shared" si="0"/>
        <v>6800</v>
      </c>
      <c r="J8" s="16">
        <f t="shared" si="1"/>
        <v>0.12123321625717284</v>
      </c>
      <c r="K8" s="16">
        <f t="shared" si="2"/>
        <v>0.30897375403898697</v>
      </c>
      <c r="L8" s="17">
        <f t="shared" si="3"/>
        <v>663.55502028393767</v>
      </c>
    </row>
    <row r="9" spans="1:16" x14ac:dyDescent="0.35">
      <c r="A9" s="15">
        <v>6900</v>
      </c>
      <c r="B9" s="16" t="s">
        <v>15</v>
      </c>
      <c r="C9" s="16"/>
      <c r="D9" s="16">
        <v>0</v>
      </c>
      <c r="E9" s="16">
        <v>14.420640945434601</v>
      </c>
      <c r="F9" s="16">
        <v>0</v>
      </c>
      <c r="G9" s="16">
        <v>0.42033866047859197</v>
      </c>
      <c r="H9" s="16">
        <v>0</v>
      </c>
      <c r="I9" s="16">
        <f t="shared" si="0"/>
        <v>6900</v>
      </c>
      <c r="J9" s="16">
        <f t="shared" si="1"/>
        <v>4.7263827193931768E-2</v>
      </c>
      <c r="K9" s="16">
        <f t="shared" si="2"/>
        <v>0.23195594081548865</v>
      </c>
      <c r="L9" s="17">
        <f t="shared" si="3"/>
        <v>602.58608242076298</v>
      </c>
    </row>
    <row r="10" spans="1:16" x14ac:dyDescent="0.35">
      <c r="A10" s="15">
        <v>7000</v>
      </c>
      <c r="B10" s="16" t="s">
        <v>16</v>
      </c>
      <c r="C10" s="16"/>
      <c r="D10" s="16">
        <v>0</v>
      </c>
      <c r="E10" s="16">
        <v>14.2074899673462</v>
      </c>
      <c r="F10" s="16">
        <v>0</v>
      </c>
      <c r="G10" s="16">
        <v>0.389151722192764</v>
      </c>
      <c r="H10" s="16">
        <v>0</v>
      </c>
      <c r="I10" s="16">
        <f t="shared" si="0"/>
        <v>7000</v>
      </c>
      <c r="J10" s="16">
        <f t="shared" si="1"/>
        <v>-2.8352107587852792E-2</v>
      </c>
      <c r="K10" s="16">
        <f t="shared" si="2"/>
        <v>0.15361007850741673</v>
      </c>
      <c r="L10" s="17">
        <f t="shared" si="3"/>
        <v>545.28743654363825</v>
      </c>
    </row>
    <row r="11" spans="1:16" x14ac:dyDescent="0.35">
      <c r="A11" s="15">
        <v>7100</v>
      </c>
      <c r="B11" s="16" t="s">
        <v>17</v>
      </c>
      <c r="C11" s="16"/>
      <c r="D11" s="16">
        <v>0</v>
      </c>
      <c r="E11" s="16">
        <v>13.9897899627685</v>
      </c>
      <c r="F11" s="16">
        <v>0</v>
      </c>
      <c r="G11" s="16">
        <v>0.35796204209327698</v>
      </c>
      <c r="H11" s="16">
        <v>0</v>
      </c>
      <c r="I11" s="16">
        <f t="shared" si="0"/>
        <v>7100</v>
      </c>
      <c r="J11" s="16">
        <f t="shared" si="1"/>
        <v>-0.10515023831540518</v>
      </c>
      <c r="K11" s="16">
        <f t="shared" si="2"/>
        <v>7.4023758674191642E-2</v>
      </c>
      <c r="L11" s="17">
        <f t="shared" si="3"/>
        <v>490.73911462269325</v>
      </c>
    </row>
    <row r="12" spans="1:16" x14ac:dyDescent="0.35">
      <c r="A12" s="15">
        <v>7200</v>
      </c>
      <c r="B12" s="16" t="s">
        <v>18</v>
      </c>
      <c r="C12" s="16"/>
      <c r="D12" s="16">
        <v>0</v>
      </c>
      <c r="E12" s="16">
        <v>13.7837572097778</v>
      </c>
      <c r="F12" s="16">
        <v>0</v>
      </c>
      <c r="G12" s="16">
        <v>0.32718521356582603</v>
      </c>
      <c r="H12" s="16">
        <v>0</v>
      </c>
      <c r="I12" s="16">
        <f t="shared" si="0"/>
        <v>7200</v>
      </c>
      <c r="J12" s="16">
        <f t="shared" si="1"/>
        <v>-0.18328983701715393</v>
      </c>
      <c r="K12" s="16">
        <f t="shared" si="2"/>
        <v>-6.7546010069827467E-3</v>
      </c>
      <c r="L12" s="17">
        <f t="shared" si="3"/>
        <v>439.59955391426593</v>
      </c>
    </row>
    <row r="13" spans="1:16" x14ac:dyDescent="0.35">
      <c r="A13" s="15">
        <v>7300</v>
      </c>
      <c r="B13" s="16" t="s">
        <v>19</v>
      </c>
      <c r="C13" s="16"/>
      <c r="D13" s="16">
        <v>0</v>
      </c>
      <c r="E13" s="16">
        <v>13.583014488220201</v>
      </c>
      <c r="F13" s="16">
        <v>0</v>
      </c>
      <c r="G13" s="16">
        <v>0.29700940847396901</v>
      </c>
      <c r="H13" s="16">
        <v>0</v>
      </c>
      <c r="I13" s="16">
        <f t="shared" si="0"/>
        <v>7300</v>
      </c>
      <c r="J13" s="16">
        <f t="shared" si="1"/>
        <v>-0.2626969286511272</v>
      </c>
      <c r="K13" s="16">
        <f t="shared" si="2"/>
        <v>-8.8732701632782712E-2</v>
      </c>
      <c r="L13" s="17">
        <f t="shared" si="3"/>
        <v>391.70701917227188</v>
      </c>
    </row>
    <row r="14" spans="1:16" x14ac:dyDescent="0.35">
      <c r="A14" s="15">
        <v>7350</v>
      </c>
      <c r="B14" s="16" t="s">
        <v>20</v>
      </c>
      <c r="C14" s="16"/>
      <c r="D14" s="16">
        <v>0</v>
      </c>
      <c r="E14" s="16">
        <v>13.4864854812622</v>
      </c>
      <c r="F14" s="16">
        <v>0</v>
      </c>
      <c r="G14" s="16">
        <v>0.28225529193878202</v>
      </c>
      <c r="H14" s="16">
        <v>0</v>
      </c>
      <c r="I14" s="16">
        <f t="shared" si="0"/>
        <v>7350</v>
      </c>
      <c r="J14" s="16">
        <f t="shared" si="1"/>
        <v>-0.30285504793798296</v>
      </c>
      <c r="K14" s="16">
        <f t="shared" si="2"/>
        <v>-0.13012711453434825</v>
      </c>
      <c r="L14" s="17">
        <f t="shared" si="3"/>
        <v>369.05815685635753</v>
      </c>
    </row>
    <row r="15" spans="1:16" x14ac:dyDescent="0.35">
      <c r="A15" s="15">
        <v>7400</v>
      </c>
      <c r="B15" s="16" t="s">
        <v>21</v>
      </c>
      <c r="C15" s="16"/>
      <c r="D15" s="16">
        <v>0</v>
      </c>
      <c r="E15" s="16">
        <v>13.3991432189941</v>
      </c>
      <c r="F15" s="16">
        <v>0</v>
      </c>
      <c r="G15" s="16">
        <v>0.26788231730461098</v>
      </c>
      <c r="H15" s="16">
        <v>0</v>
      </c>
      <c r="I15" s="16">
        <f t="shared" si="0"/>
        <v>7400</v>
      </c>
      <c r="J15" s="16">
        <f t="shared" si="1"/>
        <v>-0.34321345151799981</v>
      </c>
      <c r="K15" s="16">
        <f t="shared" si="2"/>
        <v>-0.17160415265272042</v>
      </c>
      <c r="L15" s="17">
        <f t="shared" si="3"/>
        <v>347.51104313808037</v>
      </c>
    </row>
    <row r="16" spans="1:16" x14ac:dyDescent="0.35">
      <c r="A16" s="15">
        <v>7500</v>
      </c>
      <c r="B16" s="16" t="s">
        <v>22</v>
      </c>
      <c r="C16" s="16"/>
      <c r="D16" s="16">
        <v>0</v>
      </c>
      <c r="E16" s="16">
        <v>13.3227214813232</v>
      </c>
      <c r="F16" s="16">
        <v>0</v>
      </c>
      <c r="G16" s="16">
        <v>0.241761058568955</v>
      </c>
      <c r="H16" s="16">
        <v>0</v>
      </c>
      <c r="I16" s="16">
        <f t="shared" si="0"/>
        <v>7500</v>
      </c>
      <c r="J16" s="16">
        <f t="shared" si="1"/>
        <v>-0.42286778090994509</v>
      </c>
      <c r="K16" s="16">
        <f t="shared" si="2"/>
        <v>-0.25223725214999437</v>
      </c>
      <c r="L16" s="17">
        <f t="shared" si="3"/>
        <v>310.14415362245018</v>
      </c>
    </row>
    <row r="17" spans="1:12" x14ac:dyDescent="0.35">
      <c r="A17" s="15">
        <v>7600</v>
      </c>
      <c r="B17" s="16" t="s">
        <v>23</v>
      </c>
      <c r="C17" s="16"/>
      <c r="D17" s="16">
        <v>0</v>
      </c>
      <c r="E17" s="16">
        <v>13.1581106185913</v>
      </c>
      <c r="F17" s="16">
        <v>0</v>
      </c>
      <c r="G17" s="16">
        <v>0.21534350514411901</v>
      </c>
      <c r="H17" s="16">
        <v>0</v>
      </c>
      <c r="I17" s="16">
        <f t="shared" si="0"/>
        <v>7600</v>
      </c>
      <c r="J17" s="16">
        <f t="shared" si="1"/>
        <v>-0.50463280731721127</v>
      </c>
      <c r="K17" s="16">
        <f t="shared" si="2"/>
        <v>-0.33611052938176</v>
      </c>
      <c r="L17" s="17">
        <f t="shared" si="3"/>
        <v>272.71785950608455</v>
      </c>
    </row>
    <row r="18" spans="1:12" ht="15" thickBot="1" x14ac:dyDescent="0.4">
      <c r="A18" s="18">
        <v>7700</v>
      </c>
      <c r="B18" s="19" t="s">
        <v>24</v>
      </c>
      <c r="C18" s="19"/>
      <c r="D18" s="19">
        <v>0</v>
      </c>
      <c r="E18" s="19">
        <v>13.0217943191528</v>
      </c>
      <c r="F18" s="19">
        <v>0</v>
      </c>
      <c r="G18" s="19">
        <v>0.19087190926075001</v>
      </c>
      <c r="H18" s="19">
        <v>0</v>
      </c>
      <c r="I18" s="19">
        <f t="shared" si="0"/>
        <v>7700</v>
      </c>
      <c r="J18" s="19">
        <f t="shared" si="1"/>
        <v>-0.58654133686291532</v>
      </c>
      <c r="K18" s="19">
        <f t="shared" si="2"/>
        <v>-0.41976492761385809</v>
      </c>
      <c r="L18" s="20">
        <f t="shared" si="3"/>
        <v>239.2321611350917</v>
      </c>
    </row>
    <row r="19" spans="1:12" x14ac:dyDescent="0.35">
      <c r="A19">
        <v>7800</v>
      </c>
      <c r="B19" t="s">
        <v>25</v>
      </c>
      <c r="D19">
        <v>0</v>
      </c>
      <c r="E19">
        <v>13.2473859786987</v>
      </c>
      <c r="F19">
        <v>0</v>
      </c>
      <c r="G19">
        <v>0.17524282634258301</v>
      </c>
      <c r="H19">
        <v>0</v>
      </c>
      <c r="I19" s="3">
        <f t="shared" si="0"/>
        <v>7800</v>
      </c>
      <c r="J19" s="3">
        <f t="shared" si="1"/>
        <v>-0.65546964824387999</v>
      </c>
      <c r="K19" s="3">
        <f t="shared" si="2"/>
        <v>-0.48580397765237748</v>
      </c>
      <c r="L19" s="3">
        <f t="shared" si="3"/>
        <v>220.08825696265853</v>
      </c>
    </row>
  </sheetData>
  <mergeCells count="1">
    <mergeCell ref="A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/>
  </sheetViews>
  <sheetFormatPr defaultColWidth="9.1796875" defaultRowHeight="14.5" x14ac:dyDescent="0.35"/>
  <cols>
    <col min="1" max="1" width="6.1796875" style="1" bestFit="1" customWidth="1"/>
    <col min="2" max="2" width="18.54296875" style="1" bestFit="1" customWidth="1"/>
    <col min="3" max="3" width="4.54296875" style="1" bestFit="1" customWidth="1"/>
    <col min="4" max="4" width="4.453125" style="1" bestFit="1" customWidth="1"/>
    <col min="5" max="5" width="12" style="1" bestFit="1" customWidth="1"/>
    <col min="6" max="6" width="5.7265625" style="1" bestFit="1" customWidth="1"/>
    <col min="7" max="8" width="12" style="1" bestFit="1" customWidth="1"/>
    <col min="9" max="9" width="6.1796875" style="1" bestFit="1" customWidth="1"/>
    <col min="10" max="11" width="12.7265625" style="1" bestFit="1" customWidth="1"/>
    <col min="12" max="12" width="12" style="1" bestFit="1" customWidth="1"/>
    <col min="13" max="13" width="9.1796875" style="1"/>
    <col min="14" max="14" width="4" style="1" bestFit="1" customWidth="1"/>
    <col min="15" max="15" width="12" style="1" bestFit="1" customWidth="1"/>
    <col min="16" max="16" width="63.54296875" style="1" bestFit="1" customWidth="1"/>
    <col min="17" max="16384" width="9.1796875" style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60</v>
      </c>
      <c r="K1" s="2" t="s">
        <v>61</v>
      </c>
      <c r="L1" s="2" t="s">
        <v>62</v>
      </c>
      <c r="M1" s="3"/>
      <c r="N1" s="4" t="s">
        <v>63</v>
      </c>
      <c r="O1" s="5">
        <v>7000.89</v>
      </c>
      <c r="P1" s="6" t="s">
        <v>64</v>
      </c>
    </row>
    <row r="2" spans="1:16" x14ac:dyDescent="0.35">
      <c r="A2" s="21" t="s">
        <v>26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7" t="s">
        <v>65</v>
      </c>
      <c r="O2" s="22">
        <v>7.2500000000000004E-3</v>
      </c>
      <c r="P2" s="3" t="s">
        <v>68</v>
      </c>
    </row>
    <row r="3" spans="1:16" ht="15" thickBot="1" x14ac:dyDescent="0.4">
      <c r="A3" s="1">
        <v>6200</v>
      </c>
      <c r="B3" s="1" t="s">
        <v>27</v>
      </c>
      <c r="D3" s="1">
        <v>0</v>
      </c>
      <c r="E3" s="1">
        <v>17.091884613037099</v>
      </c>
      <c r="F3" s="1">
        <v>0</v>
      </c>
      <c r="G3" s="1">
        <v>0.68517917394638095</v>
      </c>
      <c r="H3" s="1">
        <v>0</v>
      </c>
      <c r="I3" s="3">
        <f>VALUE(MID($B3,FIND("C",$B3)+1,LEN($B3)-FIND("C",$B3)))</f>
        <v>6200</v>
      </c>
      <c r="J3" s="3">
        <f>(LN($O$1/$I3)+($O$2-0.5*($E3/100)^2)*$O$3)/(($E3/100)*SQRT($O$3))</f>
        <v>0.62401882959898858</v>
      </c>
      <c r="K3" s="3">
        <f>J3+($E3/100)*SQRT($O$3)</f>
        <v>0.80542502776350178</v>
      </c>
      <c r="L3" s="3">
        <f>$O$1*_xlfn.NORM.S.DIST($K3,1)-$I3*EXP(-$O$2*$O$3)*_xlfn.NORM.S.DIST($J3,1)</f>
        <v>1016.7989315185814</v>
      </c>
      <c r="M3" s="3"/>
      <c r="N3" s="9" t="s">
        <v>66</v>
      </c>
      <c r="O3" s="10">
        <f>NETWORKDAYS($O$4,$O$5)/$O$6</f>
        <v>1.1264822134387351</v>
      </c>
      <c r="P3" s="3"/>
    </row>
    <row r="4" spans="1:16" x14ac:dyDescent="0.35">
      <c r="A4" s="1">
        <v>6250</v>
      </c>
      <c r="B4" s="1" t="s">
        <v>28</v>
      </c>
      <c r="D4" s="1">
        <v>0</v>
      </c>
      <c r="E4" s="1">
        <v>17.036918640136701</v>
      </c>
      <c r="F4" s="1">
        <v>0</v>
      </c>
      <c r="G4" s="1">
        <v>0.67079693078994795</v>
      </c>
      <c r="H4" s="1">
        <v>0</v>
      </c>
      <c r="I4" s="3">
        <f t="shared" ref="I4:I35" si="0">VALUE(MID($B4,FIND("C",$B4)+1,LEN($B4)-FIND("C",$B4)))</f>
        <v>6250</v>
      </c>
      <c r="J4" s="3">
        <f t="shared" ref="J4:J35" si="1">(LN($O$1/$I4)+($O$2-0.5*($E4/100)^2)*$O$3)/(($E4/100)*SQRT($O$3))</f>
        <v>0.58219629624206481</v>
      </c>
      <c r="K4" s="3">
        <f t="shared" ref="K4:K35" si="2">J4+($E4/100)*SQRT($O$3)</f>
        <v>0.76301910829100195</v>
      </c>
      <c r="L4" s="3">
        <f t="shared" ref="L4:L35" si="3">$O$1*_xlfn.NORM.S.DIST($K4,1)-$I4*EXP(-$O$2*$O$3)*_xlfn.NORM.S.DIST($J4,1)</f>
        <v>979.55825749882933</v>
      </c>
      <c r="M4" s="3"/>
      <c r="N4" s="3"/>
      <c r="O4" s="11">
        <v>43423</v>
      </c>
      <c r="P4" s="3"/>
    </row>
    <row r="5" spans="1:16" x14ac:dyDescent="0.35">
      <c r="A5" s="1">
        <v>6275</v>
      </c>
      <c r="B5" s="1" t="s">
        <v>29</v>
      </c>
      <c r="D5" s="1">
        <v>0</v>
      </c>
      <c r="E5" s="1">
        <v>16.940723419189499</v>
      </c>
      <c r="F5" s="1">
        <v>0</v>
      </c>
      <c r="G5" s="1">
        <v>0.66393846273422197</v>
      </c>
      <c r="H5" s="1">
        <v>0</v>
      </c>
      <c r="I5" s="3">
        <f t="shared" si="0"/>
        <v>6275</v>
      </c>
      <c r="J5" s="3">
        <f t="shared" si="1"/>
        <v>0.56432374217344317</v>
      </c>
      <c r="K5" s="3">
        <f t="shared" si="2"/>
        <v>0.74412557791059797</v>
      </c>
      <c r="L5" s="3">
        <f t="shared" si="3"/>
        <v>959.63819544481248</v>
      </c>
      <c r="M5" s="3"/>
      <c r="N5" s="3"/>
      <c r="O5" s="11">
        <v>43819</v>
      </c>
      <c r="P5" s="3"/>
    </row>
    <row r="6" spans="1:16" x14ac:dyDescent="0.35">
      <c r="A6" s="1">
        <v>6300</v>
      </c>
      <c r="B6" s="1" t="s">
        <v>30</v>
      </c>
      <c r="D6" s="1">
        <v>0</v>
      </c>
      <c r="E6" s="1">
        <v>16.853443145751999</v>
      </c>
      <c r="F6" s="1">
        <v>0</v>
      </c>
      <c r="G6" s="1">
        <v>0.65690410137176503</v>
      </c>
      <c r="H6" s="1">
        <v>0</v>
      </c>
      <c r="I6" s="3">
        <f t="shared" si="0"/>
        <v>6300</v>
      </c>
      <c r="J6" s="3">
        <f t="shared" si="1"/>
        <v>0.54594642338684163</v>
      </c>
      <c r="K6" s="3">
        <f t="shared" si="2"/>
        <v>0.72482190237999067</v>
      </c>
      <c r="L6" s="3">
        <f t="shared" si="3"/>
        <v>940.04212771925813</v>
      </c>
      <c r="M6" s="3"/>
      <c r="N6" s="3"/>
      <c r="O6" s="12">
        <v>253</v>
      </c>
      <c r="P6" s="3"/>
    </row>
    <row r="7" spans="1:16" x14ac:dyDescent="0.35">
      <c r="A7" s="1">
        <v>6350</v>
      </c>
      <c r="B7" s="1" t="s">
        <v>31</v>
      </c>
      <c r="D7" s="1">
        <v>0</v>
      </c>
      <c r="E7" s="1">
        <v>16.669326782226602</v>
      </c>
      <c r="F7" s="1">
        <v>0</v>
      </c>
      <c r="G7" s="1">
        <v>0.64254629611969005</v>
      </c>
      <c r="H7" s="1">
        <v>0</v>
      </c>
      <c r="I7" s="3">
        <f t="shared" si="0"/>
        <v>6350</v>
      </c>
      <c r="J7" s="3">
        <f t="shared" si="1"/>
        <v>0.50925956101783387</v>
      </c>
      <c r="K7" s="3">
        <f t="shared" si="2"/>
        <v>0.68618090503504581</v>
      </c>
      <c r="L7" s="3">
        <f t="shared" si="3"/>
        <v>901.01634837408074</v>
      </c>
    </row>
    <row r="8" spans="1:16" x14ac:dyDescent="0.35">
      <c r="A8" s="1">
        <v>6400</v>
      </c>
      <c r="B8" s="1" t="s">
        <v>32</v>
      </c>
      <c r="D8" s="1">
        <v>0</v>
      </c>
      <c r="E8" s="1">
        <v>16.478513717651399</v>
      </c>
      <c r="F8" s="1">
        <v>0</v>
      </c>
      <c r="G8" s="1">
        <v>0.62775331735610995</v>
      </c>
      <c r="H8" s="1">
        <v>0</v>
      </c>
      <c r="I8" s="3">
        <f t="shared" si="0"/>
        <v>6400</v>
      </c>
      <c r="J8" s="3">
        <f t="shared" si="1"/>
        <v>0.4723486986831596</v>
      </c>
      <c r="K8" s="3">
        <f t="shared" si="2"/>
        <v>0.64724483170764668</v>
      </c>
      <c r="L8" s="3">
        <f t="shared" si="3"/>
        <v>862.35629265244188</v>
      </c>
    </row>
    <row r="9" spans="1:16" x14ac:dyDescent="0.35">
      <c r="A9" s="1">
        <v>6430</v>
      </c>
      <c r="B9" s="1" t="s">
        <v>33</v>
      </c>
      <c r="D9" s="1">
        <v>0</v>
      </c>
      <c r="E9" s="1">
        <v>16.358966827392599</v>
      </c>
      <c r="F9" s="1">
        <v>0</v>
      </c>
      <c r="G9" s="1">
        <v>0.618671774864197</v>
      </c>
      <c r="H9" s="1">
        <v>0</v>
      </c>
      <c r="I9" s="3">
        <f t="shared" si="0"/>
        <v>6430</v>
      </c>
      <c r="J9" s="3">
        <f t="shared" si="1"/>
        <v>0.45013954976071868</v>
      </c>
      <c r="K9" s="3">
        <f t="shared" si="2"/>
        <v>0.62376686150801919</v>
      </c>
      <c r="L9" s="3">
        <f t="shared" si="3"/>
        <v>839.29522078398622</v>
      </c>
    </row>
    <row r="10" spans="1:16" ht="15" thickBot="1" x14ac:dyDescent="0.4">
      <c r="A10" s="1">
        <v>6490</v>
      </c>
      <c r="B10" s="1" t="s">
        <v>34</v>
      </c>
      <c r="D10" s="1">
        <v>0</v>
      </c>
      <c r="E10" s="1">
        <v>16.128808975219702</v>
      </c>
      <c r="F10" s="1">
        <v>0</v>
      </c>
      <c r="G10" s="1">
        <v>0.59995085000991799</v>
      </c>
      <c r="H10" s="1">
        <v>0</v>
      </c>
      <c r="I10" s="3">
        <f t="shared" si="0"/>
        <v>6490</v>
      </c>
      <c r="J10" s="3">
        <f t="shared" si="1"/>
        <v>0.40476606264828596</v>
      </c>
      <c r="K10" s="3">
        <f t="shared" si="2"/>
        <v>0.57595057409089989</v>
      </c>
      <c r="L10" s="3">
        <f t="shared" si="3"/>
        <v>793.99215466041915</v>
      </c>
    </row>
    <row r="11" spans="1:16" x14ac:dyDescent="0.35">
      <c r="A11" s="13">
        <v>6500</v>
      </c>
      <c r="B11" s="14" t="s">
        <v>35</v>
      </c>
      <c r="C11" s="14"/>
      <c r="D11" s="14">
        <v>0</v>
      </c>
      <c r="E11" s="14">
        <v>16.0928764343262</v>
      </c>
      <c r="F11" s="14">
        <v>0</v>
      </c>
      <c r="G11" s="14">
        <v>0.59675633907318104</v>
      </c>
      <c r="H11" s="14">
        <v>0</v>
      </c>
      <c r="I11" s="14">
        <f t="shared" si="0"/>
        <v>6500</v>
      </c>
      <c r="J11" s="14">
        <f t="shared" si="1"/>
        <v>0.39703747613148865</v>
      </c>
      <c r="K11" s="14">
        <f t="shared" si="2"/>
        <v>0.56784061443816936</v>
      </c>
      <c r="L11" s="5">
        <f t="shared" si="3"/>
        <v>786.58348788219064</v>
      </c>
    </row>
    <row r="12" spans="1:16" x14ac:dyDescent="0.35">
      <c r="A12" s="15">
        <v>6550</v>
      </c>
      <c r="B12" s="16" t="s">
        <v>36</v>
      </c>
      <c r="C12" s="16"/>
      <c r="D12" s="16">
        <v>0</v>
      </c>
      <c r="E12" s="16">
        <v>15.7184038162231</v>
      </c>
      <c r="F12" s="16">
        <v>0</v>
      </c>
      <c r="G12" s="16">
        <v>0.58101373910903897</v>
      </c>
      <c r="H12" s="16">
        <v>0</v>
      </c>
      <c r="I12" s="16">
        <f t="shared" si="0"/>
        <v>6550</v>
      </c>
      <c r="J12" s="16">
        <f t="shared" si="1"/>
        <v>0.36458567474045822</v>
      </c>
      <c r="K12" s="16">
        <f t="shared" si="2"/>
        <v>0.53141431547096296</v>
      </c>
      <c r="L12" s="17">
        <f t="shared" si="3"/>
        <v>744.88563609830726</v>
      </c>
    </row>
    <row r="13" spans="1:16" x14ac:dyDescent="0.35">
      <c r="A13" s="15">
        <v>6600</v>
      </c>
      <c r="B13" s="16" t="s">
        <v>37</v>
      </c>
      <c r="C13" s="16"/>
      <c r="D13" s="16">
        <v>516</v>
      </c>
      <c r="E13" s="16">
        <v>15.5320692062378</v>
      </c>
      <c r="F13" s="16">
        <v>41</v>
      </c>
      <c r="G13" s="16">
        <v>0.56415808200836204</v>
      </c>
      <c r="H13" s="16">
        <v>27.0225715637207</v>
      </c>
      <c r="I13" s="16">
        <f t="shared" si="0"/>
        <v>6600</v>
      </c>
      <c r="J13" s="16">
        <f t="shared" si="1"/>
        <v>0.32481891679643421</v>
      </c>
      <c r="K13" s="16">
        <f t="shared" si="2"/>
        <v>0.48966987900001296</v>
      </c>
      <c r="L13" s="17">
        <f t="shared" si="3"/>
        <v>708.55298795724411</v>
      </c>
    </row>
    <row r="14" spans="1:16" x14ac:dyDescent="0.35">
      <c r="A14" s="15">
        <v>6700</v>
      </c>
      <c r="B14" s="16" t="s">
        <v>38</v>
      </c>
      <c r="C14" s="16"/>
      <c r="D14" s="16">
        <v>0</v>
      </c>
      <c r="E14" s="16">
        <v>15.1681356430054</v>
      </c>
      <c r="F14" s="16">
        <v>0</v>
      </c>
      <c r="G14" s="16">
        <v>0.52911770343780495</v>
      </c>
      <c r="H14" s="16">
        <v>0</v>
      </c>
      <c r="I14" s="16">
        <f t="shared" si="0"/>
        <v>6700</v>
      </c>
      <c r="J14" s="16">
        <f t="shared" si="1"/>
        <v>0.24311163173616307</v>
      </c>
      <c r="K14" s="16">
        <f t="shared" si="2"/>
        <v>0.40409995353552935</v>
      </c>
      <c r="L14" s="17">
        <f t="shared" si="3"/>
        <v>638.1076320954844</v>
      </c>
    </row>
    <row r="15" spans="1:16" x14ac:dyDescent="0.35">
      <c r="A15" s="15">
        <v>6800</v>
      </c>
      <c r="B15" s="16" t="s">
        <v>39</v>
      </c>
      <c r="C15" s="16"/>
      <c r="D15" s="16">
        <v>0</v>
      </c>
      <c r="E15" s="16">
        <v>14.8065586090088</v>
      </c>
      <c r="F15" s="16">
        <v>0</v>
      </c>
      <c r="G15" s="16">
        <v>0.492470413446426</v>
      </c>
      <c r="H15" s="16">
        <v>0</v>
      </c>
      <c r="I15" s="16">
        <f t="shared" si="0"/>
        <v>6800</v>
      </c>
      <c r="J15" s="16">
        <f t="shared" si="1"/>
        <v>0.15865980088251258</v>
      </c>
      <c r="K15" s="16">
        <f t="shared" si="2"/>
        <v>0.315810493504878</v>
      </c>
      <c r="L15" s="17">
        <f t="shared" si="3"/>
        <v>570.56950052266166</v>
      </c>
    </row>
    <row r="16" spans="1:16" x14ac:dyDescent="0.35">
      <c r="A16" s="15">
        <v>6900</v>
      </c>
      <c r="B16" s="16" t="s">
        <v>40</v>
      </c>
      <c r="C16" s="16"/>
      <c r="D16" s="16">
        <v>0</v>
      </c>
      <c r="E16" s="16">
        <v>14.4876260757446</v>
      </c>
      <c r="F16" s="16">
        <v>0</v>
      </c>
      <c r="G16" s="16">
        <v>0.45466315746307401</v>
      </c>
      <c r="H16" s="16">
        <v>0</v>
      </c>
      <c r="I16" s="16">
        <f t="shared" si="0"/>
        <v>6900</v>
      </c>
      <c r="J16" s="16">
        <f t="shared" si="1"/>
        <v>7.0632974309148347E-2</v>
      </c>
      <c r="K16" s="16">
        <f t="shared" si="2"/>
        <v>0.22439864885771371</v>
      </c>
      <c r="L16" s="17">
        <f t="shared" si="3"/>
        <v>507.3306552429417</v>
      </c>
    </row>
    <row r="17" spans="1:12" x14ac:dyDescent="0.35">
      <c r="A17" s="15">
        <v>7000</v>
      </c>
      <c r="B17" s="16" t="s">
        <v>41</v>
      </c>
      <c r="C17" s="16"/>
      <c r="D17" s="16">
        <v>0</v>
      </c>
      <c r="E17" s="16">
        <v>14.1711616516113</v>
      </c>
      <c r="F17" s="16">
        <v>0</v>
      </c>
      <c r="G17" s="16">
        <v>0.41598266363143899</v>
      </c>
      <c r="H17" s="16">
        <v>0</v>
      </c>
      <c r="I17" s="16">
        <f t="shared" si="0"/>
        <v>7000</v>
      </c>
      <c r="J17" s="16">
        <f t="shared" si="1"/>
        <v>-2.0058791850046862E-2</v>
      </c>
      <c r="K17" s="16">
        <f t="shared" si="2"/>
        <v>0.13034806011481379</v>
      </c>
      <c r="L17" s="17">
        <f t="shared" si="3"/>
        <v>447.49728167819694</v>
      </c>
    </row>
    <row r="18" spans="1:12" x14ac:dyDescent="0.35">
      <c r="A18" s="15">
        <v>7049</v>
      </c>
      <c r="B18" s="16" t="s">
        <v>42</v>
      </c>
      <c r="C18" s="16"/>
      <c r="D18" s="16">
        <v>0</v>
      </c>
      <c r="E18" s="16">
        <v>14.0294599533081</v>
      </c>
      <c r="F18" s="16">
        <v>0</v>
      </c>
      <c r="G18" s="16">
        <v>0.39693811535835299</v>
      </c>
      <c r="H18" s="16">
        <v>0</v>
      </c>
      <c r="I18" s="16">
        <f t="shared" si="0"/>
        <v>7049</v>
      </c>
      <c r="J18" s="16">
        <f t="shared" si="1"/>
        <v>-6.5596565196164844E-2</v>
      </c>
      <c r="K18" s="16">
        <f t="shared" si="2"/>
        <v>8.3306323516859224E-2</v>
      </c>
      <c r="L18" s="17">
        <f t="shared" si="3"/>
        <v>419.8494563691529</v>
      </c>
    </row>
    <row r="19" spans="1:12" x14ac:dyDescent="0.35">
      <c r="A19" s="15">
        <v>7050</v>
      </c>
      <c r="B19" s="16" t="s">
        <v>43</v>
      </c>
      <c r="C19" s="16"/>
      <c r="D19" s="16">
        <v>0</v>
      </c>
      <c r="E19" s="16">
        <v>14.024138450622599</v>
      </c>
      <c r="F19" s="16">
        <v>0</v>
      </c>
      <c r="G19" s="16">
        <v>0.39652559161186202</v>
      </c>
      <c r="H19" s="16">
        <v>0</v>
      </c>
      <c r="I19" s="16">
        <f t="shared" si="0"/>
        <v>7050</v>
      </c>
      <c r="J19" s="16">
        <f t="shared" si="1"/>
        <v>-6.6517987946960913E-2</v>
      </c>
      <c r="K19" s="16">
        <f t="shared" si="2"/>
        <v>8.2328420536260868E-2</v>
      </c>
      <c r="L19" s="17">
        <f t="shared" si="3"/>
        <v>419.2224364461631</v>
      </c>
    </row>
    <row r="20" spans="1:12" x14ac:dyDescent="0.35">
      <c r="A20" s="15">
        <v>7100</v>
      </c>
      <c r="B20" s="16" t="s">
        <v>44</v>
      </c>
      <c r="C20" s="16"/>
      <c r="D20" s="16">
        <v>0</v>
      </c>
      <c r="E20" s="16">
        <v>13.8963708877563</v>
      </c>
      <c r="F20" s="16">
        <v>0</v>
      </c>
      <c r="G20" s="16">
        <v>0.377222269773483</v>
      </c>
      <c r="H20" s="16">
        <v>0</v>
      </c>
      <c r="I20" s="16">
        <f t="shared" si="0"/>
        <v>7100</v>
      </c>
      <c r="J20" s="16">
        <f t="shared" si="1"/>
        <v>-0.11368340627460312</v>
      </c>
      <c r="K20" s="16">
        <f t="shared" si="2"/>
        <v>3.3806930110481401E-2</v>
      </c>
      <c r="L20" s="17">
        <f t="shared" si="3"/>
        <v>392.42426886281783</v>
      </c>
    </row>
    <row r="21" spans="1:12" x14ac:dyDescent="0.35">
      <c r="A21" s="15">
        <v>7150</v>
      </c>
      <c r="B21" s="16" t="s">
        <v>45</v>
      </c>
      <c r="C21" s="16"/>
      <c r="D21" s="16">
        <v>0</v>
      </c>
      <c r="E21" s="16">
        <v>13.741135597229</v>
      </c>
      <c r="F21" s="16">
        <v>0</v>
      </c>
      <c r="G21" s="16">
        <v>0.357629895210266</v>
      </c>
      <c r="H21" s="16">
        <v>0</v>
      </c>
      <c r="I21" s="16">
        <f t="shared" si="0"/>
        <v>7150</v>
      </c>
      <c r="J21" s="16">
        <f t="shared" si="1"/>
        <v>-0.16142818860677954</v>
      </c>
      <c r="K21" s="16">
        <f t="shared" si="2"/>
        <v>-1.5585455427139128E-2</v>
      </c>
      <c r="L21" s="17">
        <f t="shared" si="3"/>
        <v>365.73807393801599</v>
      </c>
    </row>
    <row r="22" spans="1:12" x14ac:dyDescent="0.35">
      <c r="A22" s="15">
        <v>7200</v>
      </c>
      <c r="B22" s="16" t="s">
        <v>46</v>
      </c>
      <c r="C22" s="16"/>
      <c r="D22" s="16">
        <v>0</v>
      </c>
      <c r="E22" s="16">
        <v>13.6051750183106</v>
      </c>
      <c r="F22" s="16">
        <v>0</v>
      </c>
      <c r="G22" s="16">
        <v>0.33832427859306302</v>
      </c>
      <c r="H22" s="16">
        <v>0</v>
      </c>
      <c r="I22" s="16">
        <f t="shared" si="0"/>
        <v>7200</v>
      </c>
      <c r="J22" s="16">
        <f t="shared" si="1"/>
        <v>-0.20985073082351738</v>
      </c>
      <c r="K22" s="16">
        <f t="shared" si="2"/>
        <v>-6.5451027027718017E-2</v>
      </c>
      <c r="L22" s="17">
        <f t="shared" si="3"/>
        <v>340.56529297378438</v>
      </c>
    </row>
    <row r="23" spans="1:12" x14ac:dyDescent="0.35">
      <c r="A23" s="15">
        <v>7250</v>
      </c>
      <c r="B23" s="16" t="s">
        <v>47</v>
      </c>
      <c r="C23" s="16"/>
      <c r="D23" s="16">
        <v>0</v>
      </c>
      <c r="E23" s="16">
        <v>13.469901084899901</v>
      </c>
      <c r="F23" s="16">
        <v>0</v>
      </c>
      <c r="G23" s="16">
        <v>0.31915989518165599</v>
      </c>
      <c r="H23" s="16">
        <v>0</v>
      </c>
      <c r="I23" s="16">
        <f t="shared" si="0"/>
        <v>7250</v>
      </c>
      <c r="J23" s="16">
        <f t="shared" si="1"/>
        <v>-0.25892214838554634</v>
      </c>
      <c r="K23" s="16">
        <f t="shared" si="2"/>
        <v>-0.11595818620200174</v>
      </c>
      <c r="L23" s="17">
        <f t="shared" si="3"/>
        <v>316.36922185192543</v>
      </c>
    </row>
    <row r="24" spans="1:12" x14ac:dyDescent="0.35">
      <c r="A24" s="15">
        <v>7270</v>
      </c>
      <c r="B24" s="16" t="s">
        <v>48</v>
      </c>
      <c r="C24" s="16"/>
      <c r="D24" s="16">
        <v>0</v>
      </c>
      <c r="E24" s="16">
        <v>13.4228019714356</v>
      </c>
      <c r="F24" s="16">
        <v>0</v>
      </c>
      <c r="G24" s="16">
        <v>0.31164979934692399</v>
      </c>
      <c r="H24" s="16">
        <v>0</v>
      </c>
      <c r="I24" s="16">
        <f t="shared" si="0"/>
        <v>7270</v>
      </c>
      <c r="J24" s="16">
        <f t="shared" si="1"/>
        <v>-0.27866687412200936</v>
      </c>
      <c r="K24" s="16">
        <f t="shared" si="2"/>
        <v>-0.13620280245983893</v>
      </c>
      <c r="L24" s="17">
        <f t="shared" si="3"/>
        <v>307.16726131220867</v>
      </c>
    </row>
    <row r="25" spans="1:12" x14ac:dyDescent="0.35">
      <c r="A25" s="15">
        <v>7300</v>
      </c>
      <c r="B25" s="16" t="s">
        <v>49</v>
      </c>
      <c r="C25" s="16"/>
      <c r="D25" s="16">
        <v>0</v>
      </c>
      <c r="E25" s="16">
        <v>13.3557596206665</v>
      </c>
      <c r="F25" s="16">
        <v>0</v>
      </c>
      <c r="G25" s="16">
        <v>0.300517588853836</v>
      </c>
      <c r="H25" s="16">
        <v>0</v>
      </c>
      <c r="I25" s="16">
        <f t="shared" si="0"/>
        <v>7300</v>
      </c>
      <c r="J25" s="16">
        <f t="shared" si="1"/>
        <v>-0.30840339272632777</v>
      </c>
      <c r="K25" s="16">
        <f t="shared" si="2"/>
        <v>-0.16665088086252841</v>
      </c>
      <c r="L25" s="17">
        <f t="shared" si="3"/>
        <v>293.75947803127519</v>
      </c>
    </row>
    <row r="26" spans="1:12" x14ac:dyDescent="0.35">
      <c r="A26" s="15">
        <v>7337</v>
      </c>
      <c r="B26" s="16" t="s">
        <v>50</v>
      </c>
      <c r="C26" s="16"/>
      <c r="D26" s="16">
        <v>0</v>
      </c>
      <c r="E26" s="16">
        <v>13.2652091979981</v>
      </c>
      <c r="F26" s="16">
        <v>0</v>
      </c>
      <c r="G26" s="16">
        <v>0.28680464625358598</v>
      </c>
      <c r="H26" s="16">
        <v>0</v>
      </c>
      <c r="I26" s="16">
        <f t="shared" si="0"/>
        <v>7337</v>
      </c>
      <c r="J26" s="16">
        <f t="shared" si="1"/>
        <v>-0.345453339975202</v>
      </c>
      <c r="K26" s="16">
        <f t="shared" si="2"/>
        <v>-0.20466189286759309</v>
      </c>
      <c r="L26" s="17">
        <f t="shared" si="3"/>
        <v>277.47368668577701</v>
      </c>
    </row>
    <row r="27" spans="1:12" x14ac:dyDescent="0.35">
      <c r="A27" s="15">
        <v>7350</v>
      </c>
      <c r="B27" s="16" t="s">
        <v>51</v>
      </c>
      <c r="C27" s="16"/>
      <c r="D27" s="16">
        <v>0</v>
      </c>
      <c r="E27" s="16">
        <v>13.244021415710399</v>
      </c>
      <c r="F27" s="16">
        <v>0</v>
      </c>
      <c r="G27" s="16">
        <v>0.28220459818839999</v>
      </c>
      <c r="H27" s="16">
        <v>0</v>
      </c>
      <c r="I27" s="16">
        <f t="shared" si="0"/>
        <v>7350</v>
      </c>
      <c r="J27" s="16">
        <f t="shared" si="1"/>
        <v>-0.35837478229029135</v>
      </c>
      <c r="K27" s="16">
        <f t="shared" si="2"/>
        <v>-0.21780821354568153</v>
      </c>
      <c r="L27" s="17">
        <f t="shared" si="3"/>
        <v>272.18591150972179</v>
      </c>
    </row>
    <row r="28" spans="1:12" x14ac:dyDescent="0.35">
      <c r="A28" s="15">
        <v>7400</v>
      </c>
      <c r="B28" s="16" t="s">
        <v>52</v>
      </c>
      <c r="C28" s="16"/>
      <c r="D28" s="16">
        <v>0</v>
      </c>
      <c r="E28" s="16">
        <v>13.135490417480501</v>
      </c>
      <c r="F28" s="16">
        <v>0</v>
      </c>
      <c r="G28" s="16">
        <v>0.26429277658462502</v>
      </c>
      <c r="H28" s="16">
        <v>0</v>
      </c>
      <c r="I28" s="16">
        <f t="shared" si="0"/>
        <v>7400</v>
      </c>
      <c r="J28" s="16">
        <f t="shared" si="1"/>
        <v>-0.40880881922491963</v>
      </c>
      <c r="K28" s="16">
        <f t="shared" si="2"/>
        <v>-0.26939415363304164</v>
      </c>
      <c r="L28" s="17">
        <f t="shared" si="3"/>
        <v>251.67209587107118</v>
      </c>
    </row>
    <row r="29" spans="1:12" ht="15" thickBot="1" x14ac:dyDescent="0.4">
      <c r="A29" s="18">
        <v>7500</v>
      </c>
      <c r="B29" s="19" t="s">
        <v>53</v>
      </c>
      <c r="C29" s="19"/>
      <c r="D29" s="19">
        <v>132</v>
      </c>
      <c r="E29" s="19">
        <v>12.921067237854</v>
      </c>
      <c r="F29" s="19">
        <v>25</v>
      </c>
      <c r="G29" s="19">
        <v>0.22976279258728</v>
      </c>
      <c r="H29" s="19">
        <v>22.6965942382813</v>
      </c>
      <c r="I29" s="19">
        <f t="shared" si="0"/>
        <v>7500</v>
      </c>
      <c r="J29" s="19">
        <f t="shared" si="1"/>
        <v>-0.51117729619217545</v>
      </c>
      <c r="K29" s="19">
        <f t="shared" si="2"/>
        <v>-0.37403842959467631</v>
      </c>
      <c r="L29" s="20">
        <f t="shared" si="3"/>
        <v>213.61167683413987</v>
      </c>
    </row>
    <row r="30" spans="1:12" x14ac:dyDescent="0.35">
      <c r="A30" s="1">
        <v>7600</v>
      </c>
      <c r="B30" s="1" t="s">
        <v>54</v>
      </c>
      <c r="D30" s="1">
        <v>0</v>
      </c>
      <c r="E30" s="1">
        <v>12.971843719482401</v>
      </c>
      <c r="F30" s="1">
        <v>0</v>
      </c>
      <c r="G30" s="1">
        <v>0.20254075527191201</v>
      </c>
      <c r="H30" s="1">
        <v>0</v>
      </c>
      <c r="I30" s="3">
        <f t="shared" si="0"/>
        <v>7600</v>
      </c>
      <c r="J30" s="3">
        <f t="shared" si="1"/>
        <v>-0.60591875902676207</v>
      </c>
      <c r="K30" s="3">
        <f t="shared" si="2"/>
        <v>-0.46824097184227553</v>
      </c>
      <c r="L30" s="3">
        <f t="shared" si="3"/>
        <v>186.39816184539222</v>
      </c>
    </row>
    <row r="31" spans="1:12" x14ac:dyDescent="0.35">
      <c r="A31" s="1">
        <v>7700</v>
      </c>
      <c r="B31" s="1" t="s">
        <v>55</v>
      </c>
      <c r="D31" s="1">
        <v>0</v>
      </c>
      <c r="E31" s="1">
        <v>12.788519859314</v>
      </c>
      <c r="F31" s="1">
        <v>0</v>
      </c>
      <c r="G31" s="1">
        <v>0.173052027821541</v>
      </c>
      <c r="H31" s="1">
        <v>0</v>
      </c>
      <c r="I31" s="3">
        <f t="shared" si="0"/>
        <v>7700</v>
      </c>
      <c r="J31" s="3">
        <f t="shared" si="1"/>
        <v>-0.70895294026130562</v>
      </c>
      <c r="K31" s="3">
        <f t="shared" si="2"/>
        <v>-0.57322087674971511</v>
      </c>
      <c r="L31" s="3">
        <f t="shared" si="3"/>
        <v>156.30303815435423</v>
      </c>
    </row>
    <row r="32" spans="1:12" x14ac:dyDescent="0.35">
      <c r="A32" s="1">
        <v>7800</v>
      </c>
      <c r="B32" s="1" t="s">
        <v>56</v>
      </c>
      <c r="D32" s="1">
        <v>0</v>
      </c>
      <c r="E32" s="1">
        <v>12.626995086669901</v>
      </c>
      <c r="F32" s="1">
        <v>0</v>
      </c>
      <c r="G32" s="1">
        <v>0.14642383158206901</v>
      </c>
      <c r="H32" s="1">
        <v>0</v>
      </c>
      <c r="I32" s="3">
        <f t="shared" si="0"/>
        <v>7800</v>
      </c>
      <c r="J32" s="3">
        <f t="shared" si="1"/>
        <v>-0.81257790180185452</v>
      </c>
      <c r="K32" s="3">
        <f t="shared" si="2"/>
        <v>-0.67856019545906932</v>
      </c>
      <c r="L32" s="3">
        <f t="shared" si="3"/>
        <v>130.19570625684378</v>
      </c>
    </row>
    <row r="33" spans="1:12" x14ac:dyDescent="0.35">
      <c r="A33" s="1">
        <v>7900</v>
      </c>
      <c r="B33" s="1" t="s">
        <v>57</v>
      </c>
      <c r="D33" s="1">
        <v>0</v>
      </c>
      <c r="E33" s="1">
        <v>12.482587814331</v>
      </c>
      <c r="F33" s="1">
        <v>0</v>
      </c>
      <c r="G33" s="1">
        <v>0.12268827110529</v>
      </c>
      <c r="H33" s="1">
        <v>0</v>
      </c>
      <c r="I33" s="3">
        <f t="shared" si="0"/>
        <v>7900</v>
      </c>
      <c r="J33" s="3">
        <f t="shared" si="1"/>
        <v>-0.91659128084987407</v>
      </c>
      <c r="K33" s="3">
        <f t="shared" si="2"/>
        <v>-0.78410625360336161</v>
      </c>
      <c r="L33" s="3">
        <f t="shared" si="3"/>
        <v>107.70079025287441</v>
      </c>
    </row>
    <row r="34" spans="1:12" x14ac:dyDescent="0.35">
      <c r="A34" s="1">
        <v>8000</v>
      </c>
      <c r="B34" s="1" t="s">
        <v>58</v>
      </c>
      <c r="D34" s="1">
        <v>0</v>
      </c>
      <c r="E34" s="1">
        <v>12.356122016906699</v>
      </c>
      <c r="F34" s="1">
        <v>0</v>
      </c>
      <c r="G34" s="1">
        <v>0.101880192756653</v>
      </c>
      <c r="H34" s="1">
        <v>0</v>
      </c>
      <c r="I34" s="3">
        <f t="shared" si="0"/>
        <v>8000</v>
      </c>
      <c r="J34" s="3">
        <f t="shared" si="1"/>
        <v>-1.0205402363101181</v>
      </c>
      <c r="K34" s="3">
        <f t="shared" si="2"/>
        <v>-0.88939746476144055</v>
      </c>
      <c r="L34" s="3">
        <f t="shared" si="3"/>
        <v>88.543939357893578</v>
      </c>
    </row>
    <row r="35" spans="1:12" x14ac:dyDescent="0.35">
      <c r="A35" s="1">
        <v>8100</v>
      </c>
      <c r="B35" s="1" t="s">
        <v>59</v>
      </c>
      <c r="D35" s="1">
        <v>0</v>
      </c>
      <c r="E35" s="1">
        <v>12.1474266052246</v>
      </c>
      <c r="F35" s="1">
        <v>0</v>
      </c>
      <c r="G35" s="1">
        <v>8.2073755562305506E-2</v>
      </c>
      <c r="H35" s="1">
        <v>0</v>
      </c>
      <c r="I35" s="3">
        <f t="shared" si="0"/>
        <v>8100</v>
      </c>
      <c r="J35" s="3">
        <f t="shared" si="1"/>
        <v>-1.1321918624721774</v>
      </c>
      <c r="K35" s="3">
        <f t="shared" si="2"/>
        <v>-1.0032640977565526</v>
      </c>
      <c r="L35" s="3">
        <f t="shared" si="3"/>
        <v>70.599020466102274</v>
      </c>
    </row>
  </sheetData>
  <mergeCells count="1"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06_19_20 (1.5year) call</vt:lpstr>
      <vt:lpstr>12_20_19 (1year)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 Cheng</cp:lastModifiedBy>
  <dcterms:created xsi:type="dcterms:W3CDTF">2013-04-03T15:49:21Z</dcterms:created>
  <dcterms:modified xsi:type="dcterms:W3CDTF">2018-12-03T15:02:41Z</dcterms:modified>
</cp:coreProperties>
</file>