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hohtestarossa/my_github/Mirage-docs/thoh/毕业论文/"/>
    </mc:Choice>
  </mc:AlternateContent>
  <bookViews>
    <workbookView xWindow="0" yWindow="460" windowWidth="28800" windowHeight="16260" tabRatio="500"/>
  </bookViews>
  <sheets>
    <sheet name="工作表1" sheetId="1" r:id="rId1"/>
    <sheet name="工作表2" sheetId="2" r:id="rId2"/>
  </sheets>
  <definedNames>
    <definedName name="OLE_LINK2" localSheetId="0">工作表1!$F$94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3" i="1" l="1"/>
  <c r="B173" i="1"/>
  <c r="C173" i="1"/>
  <c r="D173" i="1"/>
  <c r="D169" i="1"/>
  <c r="D170" i="1"/>
  <c r="D171" i="1"/>
  <c r="D172" i="1"/>
  <c r="D168" i="1"/>
  <c r="D166" i="1"/>
  <c r="B166" i="1"/>
  <c r="C166" i="1"/>
  <c r="A166" i="1"/>
  <c r="D162" i="1"/>
  <c r="D163" i="1"/>
  <c r="D164" i="1"/>
  <c r="D165" i="1"/>
  <c r="D161" i="1"/>
  <c r="D155" i="1"/>
  <c r="D156" i="1"/>
  <c r="D157" i="1"/>
  <c r="D158" i="1"/>
  <c r="D154" i="1"/>
  <c r="D159" i="1"/>
  <c r="A159" i="1"/>
  <c r="B159" i="1"/>
  <c r="C159" i="1"/>
  <c r="B152" i="1"/>
  <c r="C152" i="1"/>
  <c r="D152" i="1"/>
  <c r="A152" i="1"/>
  <c r="D148" i="1"/>
  <c r="D149" i="1"/>
  <c r="D150" i="1"/>
  <c r="D151" i="1"/>
  <c r="D147" i="1"/>
  <c r="G127" i="1"/>
  <c r="G128" i="1"/>
  <c r="G129" i="1"/>
  <c r="G130" i="1"/>
  <c r="G126" i="1"/>
  <c r="D108" i="1"/>
  <c r="D109" i="1"/>
  <c r="D110" i="1"/>
  <c r="D107" i="1"/>
  <c r="C108" i="1"/>
  <c r="C109" i="1"/>
  <c r="C110" i="1"/>
  <c r="C107" i="1"/>
  <c r="J75" i="1"/>
  <c r="J74" i="1"/>
  <c r="D75" i="1"/>
  <c r="D74" i="1"/>
  <c r="C58" i="1"/>
  <c r="C57" i="1"/>
  <c r="C55" i="1"/>
  <c r="C54" i="1"/>
  <c r="B55" i="1"/>
  <c r="B54" i="1"/>
  <c r="C42" i="1"/>
  <c r="C41" i="1"/>
  <c r="D42" i="1"/>
  <c r="M38" i="1"/>
  <c r="L38" i="1"/>
  <c r="M37" i="1"/>
  <c r="L37" i="1"/>
  <c r="M36" i="1"/>
  <c r="L36" i="1"/>
  <c r="M35" i="1"/>
  <c r="L35" i="1"/>
  <c r="K35" i="1"/>
  <c r="M34" i="1"/>
  <c r="L34" i="1"/>
  <c r="M30" i="1"/>
  <c r="L30" i="1"/>
  <c r="M29" i="1"/>
  <c r="L29" i="1"/>
  <c r="K29" i="1"/>
  <c r="M28" i="1"/>
  <c r="L28" i="1"/>
  <c r="M27" i="1"/>
  <c r="L27" i="1"/>
  <c r="M26" i="1"/>
  <c r="L26" i="1"/>
  <c r="H38" i="1"/>
  <c r="H37" i="1"/>
  <c r="G37" i="1"/>
  <c r="H36" i="1"/>
  <c r="G36" i="1"/>
  <c r="H35" i="1"/>
  <c r="G35" i="1"/>
  <c r="F35" i="1"/>
  <c r="H34" i="1"/>
  <c r="G34" i="1"/>
  <c r="H30" i="1"/>
  <c r="G30" i="1"/>
  <c r="H29" i="1"/>
  <c r="G29" i="1"/>
  <c r="H28" i="1"/>
  <c r="G28" i="1"/>
  <c r="H27" i="1"/>
  <c r="G27" i="1"/>
  <c r="H26" i="1"/>
  <c r="G26" i="1"/>
  <c r="C38" i="1"/>
  <c r="C36" i="1"/>
  <c r="B36" i="1"/>
  <c r="C34" i="1"/>
  <c r="B34" i="1"/>
  <c r="C30" i="1"/>
  <c r="B30" i="1"/>
  <c r="C29" i="1"/>
  <c r="B29" i="1"/>
  <c r="C28" i="1"/>
  <c r="B28" i="1"/>
  <c r="C27" i="1"/>
  <c r="B27" i="1"/>
  <c r="B26" i="1"/>
  <c r="C26" i="1"/>
  <c r="D26" i="1"/>
  <c r="D27" i="1"/>
  <c r="D28" i="1"/>
  <c r="D29" i="1"/>
  <c r="D30" i="1"/>
  <c r="A31" i="1"/>
  <c r="B31" i="1"/>
  <c r="C31" i="1"/>
  <c r="D31" i="1"/>
  <c r="C35" i="1"/>
  <c r="D35" i="1"/>
  <c r="D36" i="1"/>
  <c r="C37" i="1"/>
  <c r="D37" i="1"/>
  <c r="D38" i="1"/>
  <c r="A39" i="1"/>
  <c r="B39" i="1"/>
  <c r="C39" i="1"/>
  <c r="D39" i="1"/>
  <c r="D34" i="1"/>
  <c r="K39" i="1"/>
  <c r="L39" i="1"/>
  <c r="M39" i="1"/>
  <c r="N39" i="1"/>
  <c r="N38" i="1"/>
  <c r="N37" i="1"/>
  <c r="N36" i="1"/>
  <c r="N35" i="1"/>
  <c r="N34" i="1"/>
  <c r="K31" i="1"/>
  <c r="L31" i="1"/>
  <c r="M31" i="1"/>
  <c r="N31" i="1"/>
  <c r="N30" i="1"/>
  <c r="N29" i="1"/>
  <c r="N28" i="1"/>
  <c r="N27" i="1"/>
  <c r="N26" i="1"/>
  <c r="I34" i="1"/>
  <c r="I35" i="1"/>
  <c r="I36" i="1"/>
  <c r="I37" i="1"/>
  <c r="I38" i="1"/>
  <c r="F39" i="1"/>
  <c r="G39" i="1"/>
  <c r="H39" i="1"/>
  <c r="I39" i="1"/>
  <c r="I27" i="1"/>
  <c r="I28" i="1"/>
  <c r="I29" i="1"/>
  <c r="I30" i="1"/>
  <c r="F31" i="1"/>
  <c r="G31" i="1"/>
  <c r="H31" i="1"/>
  <c r="I31" i="1"/>
  <c r="I26" i="1"/>
  <c r="G22" i="1"/>
  <c r="G23" i="1"/>
  <c r="G21" i="1"/>
  <c r="G20" i="1"/>
  <c r="A21" i="1"/>
  <c r="A22" i="1"/>
  <c r="A23" i="1"/>
  <c r="G15" i="1"/>
  <c r="G16" i="1"/>
  <c r="G17" i="1"/>
  <c r="G18" i="1"/>
  <c r="G14" i="1"/>
  <c r="K11" i="1"/>
  <c r="K9" i="1"/>
  <c r="D9" i="1"/>
  <c r="E9" i="1"/>
  <c r="D11" i="1"/>
  <c r="E11" i="1"/>
  <c r="D12" i="1"/>
  <c r="E12" i="1"/>
  <c r="D10" i="1"/>
  <c r="E10" i="1"/>
  <c r="C6" i="1"/>
  <c r="D6" i="1"/>
  <c r="B6" i="1"/>
  <c r="A6" i="1"/>
</calcChain>
</file>

<file path=xl/sharedStrings.xml><?xml version="1.0" encoding="utf-8"?>
<sst xmlns="http://schemas.openxmlformats.org/spreadsheetml/2006/main" count="6" uniqueCount="3">
  <si>
    <t>T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</si>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</sst>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Microsoft YaHei"/>
      <family val="3"/>
      <charset val="134"/>
    </font>
    <font>
      <sz val="12"/>
      <color theme="1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</cellXfs>
  <cellStyles count="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原始数据集大小</a:t>
            </a:r>
            <a:r>
              <a:rPr lang="en-US" altLang="zh-CN"/>
              <a:t>-cuboid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数据集：134217728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工作表1!$A$54:$C$54</c:f>
              <c:numCache>
                <c:formatCode>General</c:formatCode>
                <c:ptCount val="3"/>
                <c:pt idx="0">
                  <c:v>0.0008518</c:v>
                </c:pt>
                <c:pt idx="1">
                  <c:v>2.84044E-5</c:v>
                </c:pt>
                <c:pt idx="2">
                  <c:v>6.1488E-6</c:v>
                </c:pt>
              </c:numCache>
            </c:numRef>
          </c:val>
        </c:ser>
        <c:ser>
          <c:idx val="1"/>
          <c:order val="1"/>
          <c:tx>
            <c:v>数据集：262144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工作表1!$A$55:$C$55</c:f>
              <c:numCache>
                <c:formatCode>General</c:formatCode>
                <c:ptCount val="3"/>
                <c:pt idx="0">
                  <c:v>0.0008599</c:v>
                </c:pt>
                <c:pt idx="1">
                  <c:v>2.61902E-5</c:v>
                </c:pt>
                <c:pt idx="2">
                  <c:v>6.4036E-6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5886080"/>
        <c:axId val="-835884448"/>
      </c:barChart>
      <c:catAx>
        <c:axId val="-8358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5884448"/>
        <c:crosses val="autoZero"/>
        <c:auto val="1"/>
        <c:lblAlgn val="ctr"/>
        <c:lblOffset val="100"/>
        <c:noMultiLvlLbl val="0"/>
      </c:catAx>
      <c:valAx>
        <c:axId val="-8358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58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原始数据集大小</a:t>
            </a:r>
            <a:r>
              <a:rPr lang="en-US" altLang="zh-CN" sz="1800" b="0" i="0" baseline="0">
                <a:effectLst/>
              </a:rPr>
              <a:t>-cuboid</a:t>
            </a:r>
            <a:r>
              <a:rPr lang="zh-CN" altLang="en-US" sz="1800" b="0" i="0" baseline="0">
                <a:effectLst/>
              </a:rPr>
              <a:t>聚合时间（单位：</a:t>
            </a:r>
            <a:r>
              <a:rPr lang="en-US" altLang="zh-CN" sz="1800" b="0" i="0" baseline="0">
                <a:effectLst/>
              </a:rPr>
              <a:t>s</a:t>
            </a:r>
            <a:r>
              <a:rPr lang="zh-CN" altLang="en-US" sz="1800" b="0" i="0" baseline="0">
                <a:effectLst/>
              </a:rPr>
              <a:t>）柱形图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数据集：134217728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工作表1!$A$57:$C$57</c:f>
              <c:numCache>
                <c:formatCode>General</c:formatCode>
                <c:ptCount val="3"/>
                <c:pt idx="0">
                  <c:v>0.0008288</c:v>
                </c:pt>
                <c:pt idx="1">
                  <c:v>0.000103967</c:v>
                </c:pt>
                <c:pt idx="2">
                  <c:v>1.86038E-5</c:v>
                </c:pt>
              </c:numCache>
            </c:numRef>
          </c:val>
        </c:ser>
        <c:ser>
          <c:idx val="1"/>
          <c:order val="1"/>
          <c:tx>
            <c:v>数据集：262144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工作表1!$A$58:$C$58</c:f>
              <c:numCache>
                <c:formatCode>General</c:formatCode>
                <c:ptCount val="3"/>
                <c:pt idx="0">
                  <c:v>0.0008339</c:v>
                </c:pt>
                <c:pt idx="1">
                  <c:v>0.000117804</c:v>
                </c:pt>
                <c:pt idx="2">
                  <c:v>1.7815E-5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2745184"/>
        <c:axId val="-835917936"/>
      </c:barChart>
      <c:catAx>
        <c:axId val="-8327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5917936"/>
        <c:crosses val="autoZero"/>
        <c:auto val="1"/>
        <c:lblAlgn val="ctr"/>
        <c:lblOffset val="100"/>
        <c:noMultiLvlLbl val="0"/>
      </c:catAx>
      <c:valAx>
        <c:axId val="-8359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27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聚合路径优化算法有无</a:t>
            </a:r>
            <a:r>
              <a:rPr lang="en-US" altLang="zh-CN"/>
              <a:t>-cuboid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）柱形图（</a:t>
            </a:r>
            <a:r>
              <a:rPr lang="en-US" altLang="zh-CN"/>
              <a:t>13, 101, 19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使用聚合路径优化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工作表1!$A$74:$D$74</c:f>
              <c:numCache>
                <c:formatCode>General</c:formatCode>
                <c:ptCount val="4"/>
                <c:pt idx="0">
                  <c:v>0.000859935</c:v>
                </c:pt>
                <c:pt idx="1">
                  <c:v>2.619E-5</c:v>
                </c:pt>
                <c:pt idx="2">
                  <c:v>6.404E-6</c:v>
                </c:pt>
                <c:pt idx="3">
                  <c:v>0.000892529</c:v>
                </c:pt>
              </c:numCache>
            </c:numRef>
          </c:val>
        </c:ser>
        <c:ser>
          <c:idx val="1"/>
          <c:order val="1"/>
          <c:tx>
            <c:v>不使用聚合路径优化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工作表1!$A$75:$D$75</c:f>
              <c:numCache>
                <c:formatCode>General</c:formatCode>
                <c:ptCount val="4"/>
                <c:pt idx="0">
                  <c:v>0.000833913</c:v>
                </c:pt>
                <c:pt idx="1">
                  <c:v>0.00016831</c:v>
                </c:pt>
                <c:pt idx="2">
                  <c:v>1.7815E-5</c:v>
                </c:pt>
                <c:pt idx="3">
                  <c:v>0.001020038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2837216"/>
        <c:axId val="-863435504"/>
      </c:barChart>
      <c:catAx>
        <c:axId val="-8328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3435504"/>
        <c:crosses val="autoZero"/>
        <c:auto val="1"/>
        <c:lblAlgn val="ctr"/>
        <c:lblOffset val="100"/>
        <c:noMultiLvlLbl val="0"/>
      </c:catAx>
      <c:valAx>
        <c:axId val="-863435504"/>
        <c:scaling>
          <c:orientation val="minMax"/>
          <c:max val="0.0010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28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聚合路径优化算法有无</a:t>
            </a:r>
            <a:r>
              <a:rPr lang="en-US" altLang="zh-CN" sz="1400" b="0" i="0" baseline="0">
                <a:effectLst/>
              </a:rPr>
              <a:t>-cuboid</a:t>
            </a:r>
            <a:r>
              <a:rPr lang="zh-CN" altLang="en-US" sz="1400" b="0" i="0" baseline="0">
                <a:effectLst/>
              </a:rPr>
              <a:t>聚合时间（单位：</a:t>
            </a:r>
            <a:r>
              <a:rPr lang="en-US" altLang="zh-CN" sz="1400" b="0" i="0" baseline="0">
                <a:effectLst/>
              </a:rPr>
              <a:t>s</a:t>
            </a:r>
            <a:r>
              <a:rPr lang="zh-CN" altLang="en-US" sz="1400" b="0" i="0" baseline="0">
                <a:effectLst/>
              </a:rPr>
              <a:t>）柱形图（</a:t>
            </a:r>
            <a:r>
              <a:rPr lang="en-US" altLang="zh-CN" sz="1400" b="0" i="0" baseline="0">
                <a:effectLst/>
              </a:rPr>
              <a:t>3, 101, 11</a:t>
            </a:r>
            <a:r>
              <a:rPr lang="zh-CN" altLang="en-US" sz="1400" b="0" i="0" baseline="0">
                <a:effectLst/>
              </a:rPr>
              <a:t>）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使用聚合路径优化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工作表1!$G$74:$J$74</c:f>
              <c:numCache>
                <c:formatCode>General</c:formatCode>
                <c:ptCount val="4"/>
                <c:pt idx="0">
                  <c:v>0.000277024</c:v>
                </c:pt>
                <c:pt idx="1">
                  <c:v>7.584E-6</c:v>
                </c:pt>
                <c:pt idx="2">
                  <c:v>5.732E-6</c:v>
                </c:pt>
                <c:pt idx="3">
                  <c:v>0.00029034</c:v>
                </c:pt>
              </c:numCache>
            </c:numRef>
          </c:val>
        </c:ser>
        <c:ser>
          <c:idx val="1"/>
          <c:order val="1"/>
          <c:tx>
            <c:v>未使用聚合路径优化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total</c:v>
              </c:pt>
            </c:strLit>
          </c:cat>
          <c:val>
            <c:numRef>
              <c:f>工作表1!$G$75:$J$75</c:f>
              <c:numCache>
                <c:formatCode>General</c:formatCode>
                <c:ptCount val="4"/>
                <c:pt idx="0">
                  <c:v>0.000260116</c:v>
                </c:pt>
                <c:pt idx="1">
                  <c:v>4.6094E-5</c:v>
                </c:pt>
                <c:pt idx="2">
                  <c:v>2.1583E-5</c:v>
                </c:pt>
                <c:pt idx="3">
                  <c:v>0.000327793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6004208"/>
        <c:axId val="-836026560"/>
      </c:barChart>
      <c:catAx>
        <c:axId val="-8360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6026560"/>
        <c:crosses val="autoZero"/>
        <c:auto val="1"/>
        <c:lblAlgn val="ctr"/>
        <c:lblOffset val="100"/>
        <c:noMultiLvlLbl val="0"/>
      </c:catAx>
      <c:valAx>
        <c:axId val="-836026560"/>
        <c:scaling>
          <c:orientation val="minMax"/>
          <c:max val="0.00033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60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）柱形图（数据集：</a:t>
            </a:r>
            <a:r>
              <a:rPr lang="en-US" altLang="zh-CN"/>
              <a:t>134217728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工作表1!$A$91:$E$91</c:f>
              <c:numCache>
                <c:formatCode>General</c:formatCode>
                <c:ptCount val="5"/>
                <c:pt idx="0">
                  <c:v>2.810336</c:v>
                </c:pt>
                <c:pt idx="1">
                  <c:v>1.798154</c:v>
                </c:pt>
                <c:pt idx="2">
                  <c:v>1.701672</c:v>
                </c:pt>
                <c:pt idx="3">
                  <c:v>1.718508</c:v>
                </c:pt>
                <c:pt idx="4">
                  <c:v>1.62508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5590400"/>
        <c:axId val="-835068768"/>
      </c:barChart>
      <c:catAx>
        <c:axId val="-8355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5068768"/>
        <c:crosses val="autoZero"/>
        <c:auto val="1"/>
        <c:lblAlgn val="ctr"/>
        <c:lblOffset val="100"/>
        <c:noMultiLvlLbl val="0"/>
      </c:catAx>
      <c:valAx>
        <c:axId val="-8350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55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数据集大小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）线性图（</a:t>
            </a:r>
            <a:r>
              <a:rPr lang="en-US" altLang="zh-CN"/>
              <a:t>xy</a:t>
            </a:r>
            <a:r>
              <a:rPr lang="zh-CN" altLang="en-US"/>
              <a:t>坐标轴均幂处理）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工作表1!$A$107:$A$110</c:f>
              <c:numCache>
                <c:formatCode>General</c:formatCode>
                <c:ptCount val="4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</c:numCache>
            </c:numRef>
          </c:xVal>
          <c:yVal>
            <c:numRef>
              <c:f>工作表1!$B$107:$B$110</c:f>
              <c:numCache>
                <c:formatCode>General</c:formatCode>
                <c:ptCount val="4"/>
                <c:pt idx="0">
                  <c:v>0.0260788</c:v>
                </c:pt>
                <c:pt idx="1">
                  <c:v>0.06733256</c:v>
                </c:pt>
                <c:pt idx="2">
                  <c:v>0.3991288</c:v>
                </c:pt>
                <c:pt idx="3">
                  <c:v>1.62508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061520"/>
        <c:axId val="-836068192"/>
      </c:scatterChart>
      <c:valAx>
        <c:axId val="-836061520"/>
        <c:scaling>
          <c:logBase val="2.0"/>
          <c:orientation val="minMax"/>
          <c:min val="26214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6068192"/>
        <c:crosses val="autoZero"/>
        <c:crossBetween val="midCat"/>
      </c:valAx>
      <c:valAx>
        <c:axId val="-83606819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60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底层</a:t>
            </a:r>
            <a:r>
              <a:rPr lang="en-US" altLang="zh-CN"/>
              <a:t>cuboid</a:t>
            </a:r>
            <a:r>
              <a:rPr lang="zh-CN" altLang="en-US"/>
              <a:t>生成时间（单位：</a:t>
            </a:r>
            <a:r>
              <a:rPr lang="en-US" altLang="zh-CN"/>
              <a:t>s</a:t>
            </a:r>
            <a:r>
              <a:rPr lang="zh-CN" altLang="en-US"/>
              <a:t>）（数据集：</a:t>
            </a:r>
            <a:r>
              <a:rPr lang="en-US" altLang="zh-CN"/>
              <a:t>16777216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工作表1!$A$126:$A$130</c:f>
              <c:numCache>
                <c:formatCode>General</c:formatCode>
                <c:ptCount val="5"/>
                <c:pt idx="0">
                  <c:v>12.0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工作表1!$G$126:$G$130</c:f>
              <c:numCache>
                <c:formatCode>General</c:formatCode>
                <c:ptCount val="5"/>
                <c:pt idx="0">
                  <c:v>7.503698</c:v>
                </c:pt>
                <c:pt idx="1">
                  <c:v>6.260434</c:v>
                </c:pt>
                <c:pt idx="2">
                  <c:v>3.76185</c:v>
                </c:pt>
                <c:pt idx="3">
                  <c:v>2.971528</c:v>
                </c:pt>
                <c:pt idx="4">
                  <c:v>2.967586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2605232"/>
        <c:axId val="-833095072"/>
      </c:barChart>
      <c:catAx>
        <c:axId val="-8626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3095072"/>
        <c:crosses val="autoZero"/>
        <c:auto val="1"/>
        <c:lblAlgn val="ctr"/>
        <c:lblOffset val="100"/>
        <c:noMultiLvlLbl val="0"/>
      </c:catAx>
      <c:valAx>
        <c:axId val="-8330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260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</a:t>
            </a:r>
            <a:r>
              <a:rPr lang="zh-CN" altLang="en-US"/>
              <a:t>数</a:t>
            </a:r>
            <a:r>
              <a:rPr lang="en-US" altLang="zh-CN"/>
              <a:t>-</a:t>
            </a:r>
            <a:r>
              <a:rPr lang="zh-CN" altLang="en-US"/>
              <a:t>从</a:t>
            </a:r>
            <a:r>
              <a:rPr lang="en-US" altLang="zh-CN"/>
              <a:t>cuboid</a:t>
            </a:r>
            <a:r>
              <a:rPr lang="zh-CN" altLang="en-US"/>
              <a:t>到</a:t>
            </a:r>
            <a:r>
              <a:rPr lang="en-US" altLang="zh-CN"/>
              <a:t>cuboid</a:t>
            </a:r>
            <a:r>
              <a:rPr lang="zh-CN" altLang="en-US"/>
              <a:t>聚合时间（单位：</a:t>
            </a:r>
            <a:r>
              <a:rPr lang="en-US" altLang="zh-CN"/>
              <a:t>s</a:t>
            </a:r>
            <a:r>
              <a:rPr lang="zh-CN" altLang="en-US"/>
              <a:t>）柱形图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(工作表1!$A$146,工作表1!$A$153,工作表1!$A$160,工作表1!$A$167)</c:f>
              <c:numCache>
                <c:formatCode>General</c:formatCode>
                <c:ptCount val="4"/>
                <c:pt idx="0">
                  <c:v>12.0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(工作表1!$D$152,工作表1!$D$159,工作表1!$D$166,工作表1!$D$173)</c:f>
              <c:numCache>
                <c:formatCode>General</c:formatCode>
                <c:ptCount val="4"/>
                <c:pt idx="0">
                  <c:v>0.0444904384</c:v>
                </c:pt>
                <c:pt idx="1">
                  <c:v>0.036521843</c:v>
                </c:pt>
                <c:pt idx="2">
                  <c:v>0.024351568</c:v>
                </c:pt>
                <c:pt idx="3">
                  <c:v>0.015527524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1293296"/>
        <c:axId val="-836886048"/>
      </c:barChart>
      <c:catAx>
        <c:axId val="-8312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6886048"/>
        <c:crosses val="autoZero"/>
        <c:auto val="1"/>
        <c:lblAlgn val="ctr"/>
        <c:lblOffset val="100"/>
        <c:noMultiLvlLbl val="0"/>
      </c:catAx>
      <c:valAx>
        <c:axId val="-836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312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178326</xdr:colOff>
      <xdr:row>58</xdr:row>
      <xdr:rowOff>168193</xdr:rowOff>
    </xdr:from>
    <xdr:to>
      <xdr:col>5</xdr:col>
      <xdr:colOff>163849</xdr:colOff>
      <xdr:row>72</xdr:row>
      <xdr:rowOff>55538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250710</xdr:colOff>
      <xdr:row>58</xdr:row>
      <xdr:rowOff>161612</xdr:rowOff>
    </xdr:from>
    <xdr:to>
      <xdr:col>10</xdr:col>
      <xdr:colOff>446804</xdr:colOff>
      <xdr:row>72</xdr:row>
      <xdr:rowOff>48957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250710</xdr:colOff>
      <xdr:row>75</xdr:row>
      <xdr:rowOff>95809</xdr:rowOff>
    </xdr:from>
    <xdr:to>
      <xdr:col>5</xdr:col>
      <xdr:colOff>236233</xdr:colOff>
      <xdr:row>88</xdr:row>
      <xdr:rowOff>187143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573144</xdr:colOff>
      <xdr:row>75</xdr:row>
      <xdr:rowOff>108970</xdr:rowOff>
    </xdr:from>
    <xdr:to>
      <xdr:col>10</xdr:col>
      <xdr:colOff>769238</xdr:colOff>
      <xdr:row>88</xdr:row>
      <xdr:rowOff>200305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237549</xdr:colOff>
      <xdr:row>91</xdr:row>
      <xdr:rowOff>155032</xdr:rowOff>
    </xdr:from>
    <xdr:to>
      <xdr:col>5</xdr:col>
      <xdr:colOff>223072</xdr:colOff>
      <xdr:row>105</xdr:row>
      <xdr:rowOff>42377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152005</xdr:colOff>
      <xdr:row>110</xdr:row>
      <xdr:rowOff>89229</xdr:rowOff>
    </xdr:from>
    <xdr:to>
      <xdr:col>5</xdr:col>
      <xdr:colOff>137528</xdr:colOff>
      <xdr:row>123</xdr:row>
      <xdr:rowOff>180564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148716</xdr:colOff>
      <xdr:row>130</xdr:row>
      <xdr:rowOff>161612</xdr:rowOff>
    </xdr:from>
    <xdr:to>
      <xdr:col>5</xdr:col>
      <xdr:colOff>134239</xdr:colOff>
      <xdr:row>144</xdr:row>
      <xdr:rowOff>48957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713377</xdr:colOff>
      <xdr:row>146</xdr:row>
      <xdr:rowOff>54725</xdr:rowOff>
    </xdr:from>
    <xdr:to>
      <xdr:col>10</xdr:col>
      <xdr:colOff>4319</xdr:colOff>
      <xdr:row>159</xdr:row>
      <xdr:rowOff>146058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abSelected="1" showRuler="0" topLeftCell="A135" zoomScale="119" zoomScaleNormal="193" zoomScalePageLayoutView="193" workbookViewId="0">
      <selection activeCell="H140" sqref="H140"/>
    </sheetView>
  </sheetViews>
  <sheetFormatPr baseColWidth="10" defaultRowHeight="16" x14ac:dyDescent="0.2"/>
  <cols>
    <col min="2" max="4" width="12.83203125" bestFit="1" customWidth="1"/>
    <col min="6" max="6" width="10.83203125" customWidth="1"/>
    <col min="7" max="7" width="13.6640625" bestFit="1" customWidth="1"/>
    <col min="8" max="8" width="12.5" bestFit="1" customWidth="1"/>
    <col min="11" max="13" width="12.5" bestFit="1" customWidth="1"/>
  </cols>
  <sheetData>
    <row r="1" spans="1:11" x14ac:dyDescent="0.2">
      <c r="A1">
        <v>166.29</v>
      </c>
      <c r="B1">
        <v>21.0871</v>
      </c>
      <c r="C1">
        <v>2.7441200000000001</v>
      </c>
      <c r="D1">
        <v>0.350161</v>
      </c>
    </row>
    <row r="2" spans="1:11" x14ac:dyDescent="0.2">
      <c r="A2">
        <v>168.18100000000001</v>
      </c>
      <c r="B2">
        <v>20.954499999999999</v>
      </c>
      <c r="C2">
        <v>2.7265199999999998</v>
      </c>
      <c r="D2">
        <v>0.34717599999999998</v>
      </c>
    </row>
    <row r="3" spans="1:11" x14ac:dyDescent="0.2">
      <c r="A3">
        <v>167.26400000000001</v>
      </c>
      <c r="B3">
        <v>21.070699999999999</v>
      </c>
      <c r="C3">
        <v>2.7533099999999999</v>
      </c>
      <c r="D3">
        <v>0.354771</v>
      </c>
    </row>
    <row r="4" spans="1:11" x14ac:dyDescent="0.2">
      <c r="A4">
        <v>165.62799999999999</v>
      </c>
      <c r="B4">
        <v>21.382100000000001</v>
      </c>
      <c r="C4">
        <v>2.7442700000000002</v>
      </c>
      <c r="D4">
        <v>0.35381800000000002</v>
      </c>
    </row>
    <row r="5" spans="1:11" x14ac:dyDescent="0.2">
      <c r="A5">
        <v>165.983</v>
      </c>
      <c r="B5">
        <v>21.071200000000001</v>
      </c>
      <c r="C5">
        <v>2.74024</v>
      </c>
      <c r="D5">
        <v>0.35412199999999999</v>
      </c>
    </row>
    <row r="6" spans="1:11" x14ac:dyDescent="0.2">
      <c r="A6">
        <f>AVERAGE(A1:A5)</f>
        <v>166.66919999999999</v>
      </c>
      <c r="B6">
        <f>AVERAGE(B1:B5)</f>
        <v>21.113120000000002</v>
      </c>
      <c r="C6">
        <f t="shared" ref="C6:D6" si="0">AVERAGE(C1:C5)</f>
        <v>2.7416919999999996</v>
      </c>
      <c r="D6">
        <f t="shared" si="0"/>
        <v>0.35200960000000003</v>
      </c>
    </row>
    <row r="8" spans="1:11" x14ac:dyDescent="0.2">
      <c r="A8">
        <v>136</v>
      </c>
      <c r="B8">
        <v>4</v>
      </c>
    </row>
    <row r="9" spans="1:11" x14ac:dyDescent="0.2">
      <c r="A9">
        <v>31</v>
      </c>
      <c r="B9">
        <v>79</v>
      </c>
      <c r="C9">
        <v>11</v>
      </c>
      <c r="D9">
        <f>A9*B9*C9</f>
        <v>26939</v>
      </c>
      <c r="E9">
        <f>$A$8*D9+$B$8</f>
        <v>3663708</v>
      </c>
      <c r="F9">
        <v>2.7969500000000001E-2</v>
      </c>
      <c r="G9">
        <v>2.6116799999999999E-2</v>
      </c>
      <c r="H9">
        <v>2.4481699999999999E-2</v>
      </c>
      <c r="I9">
        <v>3.2162099999999999E-2</v>
      </c>
      <c r="J9">
        <v>2.6216699999999999E-2</v>
      </c>
      <c r="K9">
        <f>AVERAGE(F9:J9)</f>
        <v>2.7389360000000001E-2</v>
      </c>
    </row>
    <row r="10" spans="1:11" x14ac:dyDescent="0.2">
      <c r="A10">
        <v>19</v>
      </c>
      <c r="B10">
        <v>101</v>
      </c>
      <c r="C10">
        <v>13</v>
      </c>
      <c r="D10">
        <f>A10*B10*C10</f>
        <v>24947</v>
      </c>
      <c r="E10">
        <f>$A$8*D10+$B$8</f>
        <v>3392796</v>
      </c>
    </row>
    <row r="11" spans="1:11" x14ac:dyDescent="0.2">
      <c r="A11">
        <v>7</v>
      </c>
      <c r="B11">
        <v>11</v>
      </c>
      <c r="C11">
        <v>13</v>
      </c>
      <c r="D11">
        <f>A11*B11*C11</f>
        <v>1001</v>
      </c>
      <c r="E11">
        <f t="shared" ref="E11:E12" si="1">$A$8*D11+$B$8</f>
        <v>136140</v>
      </c>
      <c r="F11">
        <v>8.7279700000000003E-4</v>
      </c>
      <c r="G11">
        <v>7.2154800000000002E-4</v>
      </c>
      <c r="H11">
        <v>8.3918299999999996E-4</v>
      </c>
      <c r="I11">
        <v>8.4719600000000004E-4</v>
      </c>
      <c r="J11">
        <v>7.70078E-4</v>
      </c>
      <c r="K11">
        <f t="shared" ref="K11" si="2">AVERAGE(F11:J11)</f>
        <v>8.1016040000000001E-4</v>
      </c>
    </row>
    <row r="12" spans="1:11" x14ac:dyDescent="0.2">
      <c r="A12">
        <v>3</v>
      </c>
      <c r="B12">
        <v>5</v>
      </c>
      <c r="C12">
        <v>7</v>
      </c>
      <c r="D12">
        <f>A12*B12*C12</f>
        <v>105</v>
      </c>
      <c r="E12">
        <f t="shared" si="1"/>
        <v>14284</v>
      </c>
    </row>
    <row r="14" spans="1:11" x14ac:dyDescent="0.2">
      <c r="A14">
        <v>1</v>
      </c>
      <c r="B14">
        <v>2.7637100000000001</v>
      </c>
      <c r="C14">
        <v>2.9511099999999999</v>
      </c>
      <c r="D14">
        <v>2.9335499999999999</v>
      </c>
      <c r="E14">
        <v>2.6424699999999999</v>
      </c>
      <c r="F14">
        <v>2.76084</v>
      </c>
      <c r="G14">
        <f>AVERAGE(B14:F14)</f>
        <v>2.8103359999999999</v>
      </c>
    </row>
    <row r="15" spans="1:11" x14ac:dyDescent="0.2">
      <c r="A15">
        <v>2</v>
      </c>
      <c r="B15">
        <v>1.7837000000000001</v>
      </c>
      <c r="C15">
        <v>1.78552</v>
      </c>
      <c r="D15">
        <v>1.84172</v>
      </c>
      <c r="E15">
        <v>1.7930699999999999</v>
      </c>
      <c r="F15">
        <v>1.7867599999999999</v>
      </c>
      <c r="G15">
        <f t="shared" ref="G15:G23" si="3">AVERAGE(B15:F15)</f>
        <v>1.7981539999999998</v>
      </c>
    </row>
    <row r="16" spans="1:11" x14ac:dyDescent="0.2">
      <c r="A16">
        <v>4</v>
      </c>
      <c r="B16">
        <v>1.68628</v>
      </c>
      <c r="C16">
        <v>1.7434799999999999</v>
      </c>
      <c r="D16">
        <v>1.70278</v>
      </c>
      <c r="E16">
        <v>1.6884399999999999</v>
      </c>
      <c r="F16">
        <v>1.6873800000000001</v>
      </c>
      <c r="G16">
        <f t="shared" si="3"/>
        <v>1.7016719999999999</v>
      </c>
    </row>
    <row r="17" spans="1:14" x14ac:dyDescent="0.2">
      <c r="A17">
        <v>8</v>
      </c>
      <c r="B17">
        <v>1.6958899999999999</v>
      </c>
      <c r="C17">
        <v>1.7083900000000001</v>
      </c>
      <c r="D17">
        <v>1.71671</v>
      </c>
      <c r="E17">
        <v>1.76871</v>
      </c>
      <c r="F17">
        <v>1.7028399999999999</v>
      </c>
      <c r="G17">
        <f t="shared" si="3"/>
        <v>1.7185079999999999</v>
      </c>
    </row>
    <row r="18" spans="1:14" x14ac:dyDescent="0.2">
      <c r="A18">
        <v>16</v>
      </c>
      <c r="B18">
        <v>1.6270899999999999</v>
      </c>
      <c r="C18">
        <v>1.64252</v>
      </c>
      <c r="D18">
        <v>1.61145</v>
      </c>
      <c r="E18">
        <v>1.6164000000000001</v>
      </c>
      <c r="F18">
        <v>1.6279399999999999</v>
      </c>
      <c r="G18">
        <f t="shared" si="3"/>
        <v>1.6250800000000001</v>
      </c>
    </row>
    <row r="20" spans="1:14" x14ac:dyDescent="0.2">
      <c r="A20">
        <v>262144</v>
      </c>
      <c r="B20">
        <v>2.3454599999999999E-2</v>
      </c>
      <c r="C20">
        <v>2.26307E-2</v>
      </c>
      <c r="D20">
        <v>3.2100499999999997E-2</v>
      </c>
      <c r="E20">
        <v>2.25455E-2</v>
      </c>
      <c r="F20">
        <v>2.96627E-2</v>
      </c>
      <c r="G20">
        <f t="shared" si="3"/>
        <v>2.6078800000000003E-2</v>
      </c>
    </row>
    <row r="21" spans="1:14" x14ac:dyDescent="0.2">
      <c r="A21">
        <f>A20*8</f>
        <v>2097152</v>
      </c>
      <c r="B21">
        <v>6.9671200000000003E-2</v>
      </c>
      <c r="C21">
        <v>6.6352900000000006E-2</v>
      </c>
      <c r="D21">
        <v>6.6452700000000003E-2</v>
      </c>
      <c r="E21">
        <v>6.5012200000000006E-2</v>
      </c>
      <c r="F21">
        <v>6.9173799999999994E-2</v>
      </c>
      <c r="G21">
        <f t="shared" si="3"/>
        <v>6.7332560000000014E-2</v>
      </c>
    </row>
    <row r="22" spans="1:14" x14ac:dyDescent="0.2">
      <c r="A22">
        <f t="shared" ref="A22:A23" si="4">A21*8</f>
        <v>16777216</v>
      </c>
      <c r="B22">
        <v>0.38750099999999998</v>
      </c>
      <c r="C22">
        <v>0.40157300000000001</v>
      </c>
      <c r="D22">
        <v>0.38253700000000002</v>
      </c>
      <c r="E22">
        <v>0.41733399999999998</v>
      </c>
      <c r="F22">
        <v>0.40669899999999998</v>
      </c>
      <c r="G22">
        <f t="shared" si="3"/>
        <v>0.39912879999999995</v>
      </c>
    </row>
    <row r="23" spans="1:14" x14ac:dyDescent="0.2">
      <c r="A23">
        <f t="shared" si="4"/>
        <v>134217728</v>
      </c>
      <c r="B23">
        <v>1.6270899999999999</v>
      </c>
      <c r="C23">
        <v>1.64252</v>
      </c>
      <c r="D23">
        <v>1.61145</v>
      </c>
      <c r="E23">
        <v>1.6164000000000001</v>
      </c>
      <c r="F23">
        <v>1.6279399999999999</v>
      </c>
      <c r="G23">
        <f t="shared" si="3"/>
        <v>1.6250800000000001</v>
      </c>
    </row>
    <row r="25" spans="1:14" x14ac:dyDescent="0.2">
      <c r="A25">
        <v>24947</v>
      </c>
      <c r="B25">
        <v>134217728</v>
      </c>
      <c r="C25" t="s">
        <v>0</v>
      </c>
      <c r="F25">
        <v>24947</v>
      </c>
      <c r="G25">
        <v>262144</v>
      </c>
      <c r="H25" t="s">
        <v>0</v>
      </c>
      <c r="K25">
        <v>3333</v>
      </c>
      <c r="L25">
        <v>262144</v>
      </c>
      <c r="M25" t="s">
        <v>0</v>
      </c>
    </row>
    <row r="26" spans="1:14" x14ac:dyDescent="0.2">
      <c r="A26">
        <v>8.4996699999999998E-4</v>
      </c>
      <c r="B26">
        <f>2.2376/100000</f>
        <v>2.2376000000000001E-5</v>
      </c>
      <c r="C26">
        <f>7.304/1000000</f>
        <v>7.3039999999999999E-6</v>
      </c>
      <c r="D26">
        <f t="shared" ref="D26:D31" si="5">SUM(A26:C26)</f>
        <v>8.7964699999999989E-4</v>
      </c>
      <c r="F26">
        <v>8.52248E-4</v>
      </c>
      <c r="G26">
        <f>2.4348/100000</f>
        <v>2.4348000000000001E-5</v>
      </c>
      <c r="H26">
        <f>5.477/1000000</f>
        <v>5.4770000000000002E-6</v>
      </c>
      <c r="I26">
        <f>SUM(F26:H26)</f>
        <v>8.8207300000000004E-4</v>
      </c>
      <c r="K26">
        <v>2.6577000000000003E-4</v>
      </c>
      <c r="L26">
        <f>6.192/1000000</f>
        <v>6.1920000000000002E-6</v>
      </c>
      <c r="M26">
        <f>5.146/1000000</f>
        <v>5.1459999999999995E-6</v>
      </c>
      <c r="N26">
        <f>SUM(K26:M26)</f>
        <v>2.7710800000000003E-4</v>
      </c>
    </row>
    <row r="27" spans="1:14" x14ac:dyDescent="0.2">
      <c r="A27">
        <v>8.5836300000000001E-4</v>
      </c>
      <c r="B27">
        <f>2.7017/100000</f>
        <v>2.7017000000000002E-5</v>
      </c>
      <c r="C27">
        <f>5.823/1000000</f>
        <v>5.823E-6</v>
      </c>
      <c r="D27">
        <f t="shared" si="5"/>
        <v>8.9120300000000003E-4</v>
      </c>
      <c r="F27">
        <v>8.5793399999999998E-4</v>
      </c>
      <c r="G27">
        <f>3.3282/100000</f>
        <v>3.3281999999999997E-5</v>
      </c>
      <c r="H27">
        <f>5.853/1000000</f>
        <v>5.8529999999999997E-6</v>
      </c>
      <c r="I27">
        <f t="shared" ref="I27:I39" si="6">SUM(F27:H27)</f>
        <v>8.9706900000000001E-4</v>
      </c>
      <c r="K27">
        <v>2.6943399999999998E-4</v>
      </c>
      <c r="L27">
        <f>9.971/1000000</f>
        <v>9.9709999999999999E-6</v>
      </c>
      <c r="M27">
        <f>5.301/1000000</f>
        <v>5.3010000000000006E-6</v>
      </c>
      <c r="N27">
        <f t="shared" ref="N27:N31" si="7">SUM(K27:M27)</f>
        <v>2.8470599999999997E-4</v>
      </c>
    </row>
    <row r="28" spans="1:14" x14ac:dyDescent="0.2">
      <c r="A28">
        <v>8.4171699999999996E-4</v>
      </c>
      <c r="B28">
        <f>2.8714/100000</f>
        <v>2.8714E-5</v>
      </c>
      <c r="C28">
        <f>5.564/1000000</f>
        <v>5.5640000000000004E-6</v>
      </c>
      <c r="D28">
        <f t="shared" si="5"/>
        <v>8.7599499999999996E-4</v>
      </c>
      <c r="F28">
        <v>8.53246E-4</v>
      </c>
      <c r="G28">
        <f>2.768/100000</f>
        <v>2.7679999999999999E-5</v>
      </c>
      <c r="H28">
        <f>7.249/1000000</f>
        <v>7.2489999999999995E-6</v>
      </c>
      <c r="I28">
        <f t="shared" si="6"/>
        <v>8.8817499999999995E-4</v>
      </c>
      <c r="K28">
        <v>2.9135000000000001E-4</v>
      </c>
      <c r="L28">
        <f>8.558/1000000</f>
        <v>8.5580000000000001E-6</v>
      </c>
      <c r="M28">
        <f>7.1/1000000</f>
        <v>7.0999999999999998E-6</v>
      </c>
      <c r="N28">
        <f t="shared" si="7"/>
        <v>3.07008E-4</v>
      </c>
    </row>
    <row r="29" spans="1:14" x14ac:dyDescent="0.2">
      <c r="A29">
        <v>8.5839E-4</v>
      </c>
      <c r="B29">
        <f>3.5885/100000</f>
        <v>3.5884999999999999E-5</v>
      </c>
      <c r="C29">
        <f>5.363/1000000</f>
        <v>5.3630000000000002E-6</v>
      </c>
      <c r="D29">
        <f t="shared" si="5"/>
        <v>8.9963800000000002E-4</v>
      </c>
      <c r="F29">
        <v>8.7358800000000001E-4</v>
      </c>
      <c r="G29">
        <f>2.2097/100000</f>
        <v>2.2097000000000002E-5</v>
      </c>
      <c r="H29">
        <f>6.894/1000000</f>
        <v>6.8940000000000004E-6</v>
      </c>
      <c r="I29">
        <f t="shared" si="6"/>
        <v>9.0257900000000003E-4</v>
      </c>
      <c r="K29">
        <f>0.000290625</f>
        <v>2.9062499999999998E-4</v>
      </c>
      <c r="L29">
        <f>6.748/1000000</f>
        <v>6.7480000000000004E-6</v>
      </c>
      <c r="M29">
        <f>5.033/1000000</f>
        <v>5.0330000000000008E-6</v>
      </c>
      <c r="N29">
        <f t="shared" si="7"/>
        <v>3.0240599999999996E-4</v>
      </c>
    </row>
    <row r="30" spans="1:14" x14ac:dyDescent="0.2">
      <c r="A30">
        <v>8.5075000000000005E-4</v>
      </c>
      <c r="B30">
        <f>2.803/100000</f>
        <v>2.8030000000000001E-5</v>
      </c>
      <c r="C30">
        <f>6.69/1000000</f>
        <v>6.6900000000000003E-6</v>
      </c>
      <c r="D30">
        <f t="shared" si="5"/>
        <v>8.8546999999999996E-4</v>
      </c>
      <c r="F30">
        <v>8.6265799999999998E-4</v>
      </c>
      <c r="G30">
        <f>2.3544/100000</f>
        <v>2.3544E-5</v>
      </c>
      <c r="H30">
        <f>6.545/1000000</f>
        <v>6.545E-6</v>
      </c>
      <c r="I30">
        <f t="shared" si="6"/>
        <v>8.9274700000000005E-4</v>
      </c>
      <c r="K30">
        <v>2.6794200000000002E-4</v>
      </c>
      <c r="L30">
        <f>6.454/1000000</f>
        <v>6.4539999999999995E-6</v>
      </c>
      <c r="M30">
        <f>6.08/1000000</f>
        <v>6.0800000000000002E-6</v>
      </c>
      <c r="N30">
        <f t="shared" si="7"/>
        <v>2.8047599999999999E-4</v>
      </c>
    </row>
    <row r="31" spans="1:14" x14ac:dyDescent="0.2">
      <c r="A31">
        <f>AVERAGE(A26:A30)</f>
        <v>8.5183740000000006E-4</v>
      </c>
      <c r="B31">
        <f>AVERAGE(B26:B30)</f>
        <v>2.8404400000000002E-5</v>
      </c>
      <c r="C31">
        <f>AVERAGE(C26:C30)</f>
        <v>6.1488000000000003E-6</v>
      </c>
      <c r="D31">
        <f t="shared" si="5"/>
        <v>8.8639060000000013E-4</v>
      </c>
      <c r="F31">
        <f t="shared" ref="F31:H31" si="8">AVERAGE(F26:F30)</f>
        <v>8.5993479999999997E-4</v>
      </c>
      <c r="G31">
        <f t="shared" si="8"/>
        <v>2.6190199999999999E-5</v>
      </c>
      <c r="H31">
        <f t="shared" si="8"/>
        <v>6.4035999999999991E-6</v>
      </c>
      <c r="I31">
        <f t="shared" si="6"/>
        <v>8.9252859999999995E-4</v>
      </c>
      <c r="K31">
        <f t="shared" ref="K31" si="9">AVERAGE(K26:K30)</f>
        <v>2.7702420000000002E-4</v>
      </c>
      <c r="L31">
        <f t="shared" ref="L31" si="10">AVERAGE(L26:L30)</f>
        <v>7.5846000000000019E-6</v>
      </c>
      <c r="M31">
        <f t="shared" ref="M31" si="11">AVERAGE(M26:M30)</f>
        <v>5.7320000000000003E-6</v>
      </c>
      <c r="N31">
        <f t="shared" si="7"/>
        <v>2.9034080000000004E-4</v>
      </c>
    </row>
    <row r="33" spans="1:14" x14ac:dyDescent="0.2">
      <c r="A33">
        <v>24947</v>
      </c>
      <c r="B33">
        <v>134217728</v>
      </c>
      <c r="C33" t="s">
        <v>2</v>
      </c>
      <c r="F33">
        <v>24947</v>
      </c>
      <c r="G33">
        <v>262144</v>
      </c>
      <c r="H33" t="s">
        <v>1</v>
      </c>
      <c r="K33">
        <v>3333</v>
      </c>
      <c r="L33">
        <v>262144</v>
      </c>
      <c r="M33" t="s">
        <v>1</v>
      </c>
    </row>
    <row r="34" spans="1:14" x14ac:dyDescent="0.2">
      <c r="A34">
        <v>8.0987500000000005E-4</v>
      </c>
      <c r="B34">
        <f>9.7339/100000</f>
        <v>9.7338999999999998E-5</v>
      </c>
      <c r="C34">
        <f>2.9385/100000</f>
        <v>2.9384999999999997E-5</v>
      </c>
      <c r="D34">
        <f>SUM(A34:C34)</f>
        <v>9.3659900000000009E-4</v>
      </c>
      <c r="F34">
        <v>8.1906000000000004E-4</v>
      </c>
      <c r="G34">
        <f>0.000140989</f>
        <v>1.40989E-4</v>
      </c>
      <c r="H34">
        <f>1.441/100000</f>
        <v>1.4410000000000001E-5</v>
      </c>
      <c r="I34">
        <f t="shared" si="6"/>
        <v>9.74459E-4</v>
      </c>
      <c r="K34">
        <v>2.47889E-4</v>
      </c>
      <c r="L34">
        <f>3.0718/100000</f>
        <v>3.0718E-5</v>
      </c>
      <c r="M34">
        <f>1.2592/100000</f>
        <v>1.2592000000000001E-5</v>
      </c>
      <c r="N34">
        <f>SUM(K34:M34)</f>
        <v>2.9119900000000002E-4</v>
      </c>
    </row>
    <row r="35" spans="1:14" x14ac:dyDescent="0.2">
      <c r="A35">
        <v>8.5035700000000004E-4</v>
      </c>
      <c r="B35">
        <v>1.0650300000000001E-4</v>
      </c>
      <c r="C35">
        <f>2.3903/100000</f>
        <v>2.3902999999999998E-5</v>
      </c>
      <c r="D35">
        <f t="shared" ref="D35:D39" si="12">SUM(A35:C35)</f>
        <v>9.8076299999999995E-4</v>
      </c>
      <c r="F35">
        <f>0.000822067</f>
        <v>8.22067E-4</v>
      </c>
      <c r="G35">
        <f>9.4332/100000</f>
        <v>9.4331999999999991E-5</v>
      </c>
      <c r="H35">
        <f>1.469/100000</f>
        <v>1.4690000000000002E-5</v>
      </c>
      <c r="I35">
        <f t="shared" si="6"/>
        <v>9.3108900000000007E-4</v>
      </c>
      <c r="K35">
        <f>0.000243143</f>
        <v>2.43143E-4</v>
      </c>
      <c r="L35">
        <f>6.6642/100000</f>
        <v>6.6642000000000003E-5</v>
      </c>
      <c r="M35">
        <f>2.3353/100000</f>
        <v>2.3353000000000002E-5</v>
      </c>
      <c r="N35">
        <f t="shared" ref="N35:N39" si="13">SUM(K35:M35)</f>
        <v>3.3313800000000002E-4</v>
      </c>
    </row>
    <row r="36" spans="1:14" x14ac:dyDescent="0.2">
      <c r="A36">
        <v>8.0631099999999999E-4</v>
      </c>
      <c r="B36">
        <f>9.5893/100000</f>
        <v>9.5892999999999998E-5</v>
      </c>
      <c r="C36">
        <f>1.3327/100000</f>
        <v>1.3327E-5</v>
      </c>
      <c r="D36">
        <f t="shared" si="12"/>
        <v>9.1553100000000003E-4</v>
      </c>
      <c r="F36">
        <v>8.2891599999999996E-4</v>
      </c>
      <c r="G36">
        <f>0.91399/10000</f>
        <v>9.1398999999999997E-5</v>
      </c>
      <c r="H36">
        <f>1.5984/100000</f>
        <v>1.5984000000000001E-5</v>
      </c>
      <c r="I36">
        <f t="shared" si="6"/>
        <v>9.3629900000000003E-4</v>
      </c>
      <c r="K36">
        <v>2.7849E-4</v>
      </c>
      <c r="L36">
        <f>4.9892/100000</f>
        <v>4.9892000000000003E-5</v>
      </c>
      <c r="M36">
        <f>2.2506/100000</f>
        <v>2.2506000000000001E-5</v>
      </c>
      <c r="N36">
        <f t="shared" si="13"/>
        <v>3.5088799999999999E-4</v>
      </c>
    </row>
    <row r="37" spans="1:14" x14ac:dyDescent="0.2">
      <c r="A37">
        <v>8.3649500000000003E-4</v>
      </c>
      <c r="B37">
        <v>1.1265E-4</v>
      </c>
      <c r="C37">
        <f>1.4173/100000</f>
        <v>1.4173E-5</v>
      </c>
      <c r="D37">
        <f t="shared" si="12"/>
        <v>9.6331800000000001E-4</v>
      </c>
      <c r="F37">
        <v>8.2989999999999995E-4</v>
      </c>
      <c r="G37">
        <f>9.3992/100000</f>
        <v>9.3992000000000004E-5</v>
      </c>
      <c r="H37">
        <f>2.8754/100000</f>
        <v>2.8753999999999999E-5</v>
      </c>
      <c r="I37">
        <f t="shared" si="6"/>
        <v>9.5264599999999992E-4</v>
      </c>
      <c r="K37">
        <v>2.3694300000000001E-4</v>
      </c>
      <c r="L37">
        <f>4.0064/100000</f>
        <v>4.0064000000000001E-5</v>
      </c>
      <c r="M37">
        <f>2.9644/100000</f>
        <v>2.9643999999999999E-5</v>
      </c>
      <c r="N37">
        <f t="shared" si="13"/>
        <v>3.0665100000000002E-4</v>
      </c>
    </row>
    <row r="38" spans="1:14" x14ac:dyDescent="0.2">
      <c r="A38">
        <v>8.4119900000000005E-4</v>
      </c>
      <c r="B38">
        <v>1.0745E-4</v>
      </c>
      <c r="C38">
        <f>1.2231/100000</f>
        <v>1.2231E-5</v>
      </c>
      <c r="D38">
        <f t="shared" si="12"/>
        <v>9.6088000000000011E-4</v>
      </c>
      <c r="F38">
        <v>8.69621E-4</v>
      </c>
      <c r="G38">
        <v>1.6830999999999999E-4</v>
      </c>
      <c r="H38">
        <f>1.5237/100000</f>
        <v>1.5237E-5</v>
      </c>
      <c r="I38">
        <f t="shared" si="6"/>
        <v>1.0531679999999999E-3</v>
      </c>
      <c r="K38">
        <v>2.44114E-4</v>
      </c>
      <c r="L38">
        <f>4.3152/100000</f>
        <v>4.3151999999999996E-5</v>
      </c>
      <c r="M38">
        <f>1.982/100000</f>
        <v>1.982E-5</v>
      </c>
      <c r="N38">
        <f t="shared" si="13"/>
        <v>3.0708599999999998E-4</v>
      </c>
    </row>
    <row r="39" spans="1:14" x14ac:dyDescent="0.2">
      <c r="A39">
        <f>AVERAGE(A34:A38)</f>
        <v>8.288474000000001E-4</v>
      </c>
      <c r="B39">
        <f>AVERAGE(B34:B38)</f>
        <v>1.0396699999999999E-4</v>
      </c>
      <c r="C39">
        <f>AVERAGE(C34:C38)</f>
        <v>1.86038E-5</v>
      </c>
      <c r="D39">
        <f t="shared" si="12"/>
        <v>9.5141820000000006E-4</v>
      </c>
      <c r="F39">
        <f t="shared" ref="F39" si="14">AVERAGE(F34:F38)</f>
        <v>8.3391279999999997E-4</v>
      </c>
      <c r="G39">
        <f t="shared" ref="G39" si="15">AVERAGE(G34:G38)</f>
        <v>1.1780439999999999E-4</v>
      </c>
      <c r="H39">
        <f t="shared" ref="H39" si="16">AVERAGE(H34:H38)</f>
        <v>1.7815000000000001E-5</v>
      </c>
      <c r="I39">
        <f t="shared" si="6"/>
        <v>9.6953220000000001E-4</v>
      </c>
      <c r="K39">
        <f t="shared" ref="K39" si="17">AVERAGE(K34:K38)</f>
        <v>2.5011579999999997E-4</v>
      </c>
      <c r="L39">
        <f t="shared" ref="L39" si="18">AVERAGE(L34:L38)</f>
        <v>4.6093600000000002E-5</v>
      </c>
      <c r="M39">
        <f t="shared" ref="M39" si="19">AVERAGE(M34:M38)</f>
        <v>2.1583E-5</v>
      </c>
      <c r="N39">
        <f t="shared" si="13"/>
        <v>3.1779239999999998E-4</v>
      </c>
    </row>
    <row r="41" spans="1:14" x14ac:dyDescent="0.2">
      <c r="A41">
        <v>58619328</v>
      </c>
      <c r="B41">
        <v>2178240</v>
      </c>
      <c r="C41">
        <f>A41-B41</f>
        <v>56441088</v>
      </c>
    </row>
    <row r="42" spans="1:14" x14ac:dyDescent="0.2">
      <c r="A42">
        <v>2.7389360000000001E-2</v>
      </c>
      <c r="B42">
        <v>8.1015999999999998E-4</v>
      </c>
      <c r="C42">
        <f>A42-B42</f>
        <v>2.6579200000000001E-2</v>
      </c>
      <c r="D42">
        <f>C42/C41</f>
        <v>4.709193415973838E-10</v>
      </c>
    </row>
    <row r="44" spans="1:14" x14ac:dyDescent="0.2">
      <c r="A44">
        <v>3479769</v>
      </c>
      <c r="B44">
        <v>27841394</v>
      </c>
      <c r="C44">
        <v>222741273</v>
      </c>
      <c r="D44">
        <v>1781907696</v>
      </c>
    </row>
    <row r="45" spans="1:14" x14ac:dyDescent="0.2">
      <c r="A45">
        <v>0.35200959999999998</v>
      </c>
      <c r="B45">
        <v>2.741692</v>
      </c>
      <c r="C45">
        <v>21.113119999999999</v>
      </c>
      <c r="D45">
        <v>166.66919999999999</v>
      </c>
    </row>
    <row r="54" spans="1:3" x14ac:dyDescent="0.2">
      <c r="A54">
        <v>8.518E-4</v>
      </c>
      <c r="B54">
        <f>2.84044/100000</f>
        <v>2.8404400000000002E-5</v>
      </c>
      <c r="C54">
        <f>6.1488/1000000</f>
        <v>6.1487999999999995E-6</v>
      </c>
    </row>
    <row r="55" spans="1:3" x14ac:dyDescent="0.2">
      <c r="A55">
        <v>8.5990000000000003E-4</v>
      </c>
      <c r="B55">
        <f>2.61902/100000</f>
        <v>2.6190199999999999E-5</v>
      </c>
      <c r="C55">
        <f>6.4036/1000000</f>
        <v>6.4036E-6</v>
      </c>
    </row>
    <row r="57" spans="1:3" x14ac:dyDescent="0.2">
      <c r="A57">
        <v>8.2879999999999998E-4</v>
      </c>
      <c r="B57">
        <v>1.03967E-4</v>
      </c>
      <c r="C57">
        <f>1.86038/100000</f>
        <v>1.86038E-5</v>
      </c>
    </row>
    <row r="58" spans="1:3" x14ac:dyDescent="0.2">
      <c r="A58">
        <v>8.3390000000000005E-4</v>
      </c>
      <c r="B58">
        <v>1.17804E-4</v>
      </c>
      <c r="C58">
        <f>0.000017815</f>
        <v>1.7815000000000001E-5</v>
      </c>
    </row>
    <row r="73" spans="1:10" ht="17" thickBot="1" x14ac:dyDescent="0.25"/>
    <row r="74" spans="1:10" ht="19" thickBot="1" x14ac:dyDescent="0.3">
      <c r="A74" s="1">
        <v>8.5993500000000004E-4</v>
      </c>
      <c r="B74" s="2">
        <v>2.6190000000000002E-5</v>
      </c>
      <c r="C74" s="2">
        <v>6.404E-6</v>
      </c>
      <c r="D74">
        <f>SUM(A74:C74)</f>
        <v>8.9252900000000009E-4</v>
      </c>
      <c r="G74" s="3">
        <v>2.7702400000000001E-4</v>
      </c>
      <c r="H74" s="4">
        <v>7.5839999999999997E-6</v>
      </c>
      <c r="I74" s="4">
        <v>5.7320000000000003E-6</v>
      </c>
      <c r="J74">
        <f>SUM(G74:I74)</f>
        <v>2.9033999999999999E-4</v>
      </c>
    </row>
    <row r="75" spans="1:10" ht="19" thickBot="1" x14ac:dyDescent="0.3">
      <c r="A75" s="2">
        <v>8.3391300000000004E-4</v>
      </c>
      <c r="B75" s="2">
        <v>1.6830999999999999E-4</v>
      </c>
      <c r="C75" s="2">
        <v>1.7815000000000001E-5</v>
      </c>
      <c r="D75">
        <f>SUM(A75:C75)</f>
        <v>1.020038E-3</v>
      </c>
      <c r="G75" s="3">
        <v>2.6011600000000001E-4</v>
      </c>
      <c r="H75" s="4">
        <v>4.6094000000000003E-5</v>
      </c>
      <c r="I75" s="4">
        <v>2.1583E-5</v>
      </c>
      <c r="J75">
        <f>SUM(G75:I75)</f>
        <v>3.27793E-4</v>
      </c>
    </row>
    <row r="90" spans="1:5" ht="17" thickBot="1" x14ac:dyDescent="0.25"/>
    <row r="91" spans="1:5" ht="19" thickBot="1" x14ac:dyDescent="0.25">
      <c r="A91" s="3">
        <v>2.8103359999999999</v>
      </c>
      <c r="B91" s="5">
        <v>1.798154</v>
      </c>
      <c r="C91" s="5">
        <v>1.7016720000000001</v>
      </c>
      <c r="D91" s="5">
        <v>1.7185079999999999</v>
      </c>
      <c r="E91" s="5">
        <v>1.6250800000000001</v>
      </c>
    </row>
    <row r="106" spans="1:4" ht="17" thickBot="1" x14ac:dyDescent="0.25"/>
    <row r="107" spans="1:4" ht="19" thickBot="1" x14ac:dyDescent="0.25">
      <c r="A107" s="3">
        <v>262144</v>
      </c>
      <c r="B107" s="3">
        <v>2.6078799999999999E-2</v>
      </c>
      <c r="C107">
        <f>LOG(A107, 2)</f>
        <v>18</v>
      </c>
      <c r="D107">
        <f>LOG(B107, 2)</f>
        <v>-5.2609787034066278</v>
      </c>
    </row>
    <row r="108" spans="1:4" ht="19" thickBot="1" x14ac:dyDescent="0.25">
      <c r="A108" s="5">
        <v>2097152</v>
      </c>
      <c r="B108" s="5">
        <v>6.733256E-2</v>
      </c>
      <c r="C108">
        <f t="shared" ref="C108:C110" si="20">LOG(A108, 2)</f>
        <v>21</v>
      </c>
      <c r="D108">
        <f t="shared" ref="D108:D110" si="21">LOG(B108, 2)</f>
        <v>-3.8925518722934078</v>
      </c>
    </row>
    <row r="109" spans="1:4" ht="19" thickBot="1" x14ac:dyDescent="0.25">
      <c r="A109" s="5">
        <v>16777216</v>
      </c>
      <c r="B109" s="5">
        <v>0.39912880000000001</v>
      </c>
      <c r="C109">
        <f t="shared" si="20"/>
        <v>24</v>
      </c>
      <c r="D109">
        <f t="shared" si="21"/>
        <v>-1.3250737115077584</v>
      </c>
    </row>
    <row r="110" spans="1:4" ht="19" thickBot="1" x14ac:dyDescent="0.25">
      <c r="A110" s="5">
        <v>134217728</v>
      </c>
      <c r="B110" s="5">
        <v>1.6250800000000001</v>
      </c>
      <c r="C110">
        <f t="shared" si="20"/>
        <v>27</v>
      </c>
      <c r="D110">
        <f t="shared" si="21"/>
        <v>0.70051074137947067</v>
      </c>
    </row>
    <row r="126" spans="1:7" x14ac:dyDescent="0.2">
      <c r="A126">
        <v>12</v>
      </c>
      <c r="B126">
        <v>7.5043899999999999</v>
      </c>
      <c r="C126">
        <v>7.50448</v>
      </c>
      <c r="D126">
        <v>7.5036300000000002</v>
      </c>
      <c r="E126">
        <v>7.50387</v>
      </c>
      <c r="F126">
        <v>7.5021199999999997</v>
      </c>
      <c r="G126">
        <f>AVERAGE(B126:F126)</f>
        <v>7.503698</v>
      </c>
    </row>
    <row r="127" spans="1:7" x14ac:dyDescent="0.2">
      <c r="A127">
        <v>16</v>
      </c>
      <c r="B127">
        <v>6.2568999999999999</v>
      </c>
      <c r="C127">
        <v>6.2636099999999999</v>
      </c>
      <c r="D127">
        <v>6.2585199999999999</v>
      </c>
      <c r="E127">
        <v>6.2589600000000001</v>
      </c>
      <c r="F127">
        <v>6.2641799999999996</v>
      </c>
      <c r="G127">
        <f t="shared" ref="G127:G130" si="22">AVERAGE(B127:F127)</f>
        <v>6.2604340000000001</v>
      </c>
    </row>
    <row r="128" spans="1:7" x14ac:dyDescent="0.2">
      <c r="A128">
        <v>32</v>
      </c>
      <c r="B128">
        <v>3.7608700000000002</v>
      </c>
      <c r="C128">
        <v>3.76335</v>
      </c>
      <c r="D128">
        <v>3.7634500000000002</v>
      </c>
      <c r="E128">
        <v>3.76139</v>
      </c>
      <c r="F128">
        <v>3.7601900000000001</v>
      </c>
      <c r="G128">
        <f t="shared" si="22"/>
        <v>3.7618500000000004</v>
      </c>
    </row>
    <row r="129" spans="1:7" x14ac:dyDescent="0.2">
      <c r="A129">
        <v>48</v>
      </c>
      <c r="B129">
        <v>2.97166</v>
      </c>
      <c r="C129">
        <v>2.97159</v>
      </c>
      <c r="D129">
        <v>2.9715799999999999</v>
      </c>
      <c r="E129">
        <v>2.9714</v>
      </c>
      <c r="F129">
        <v>2.9714100000000001</v>
      </c>
      <c r="G129">
        <f t="shared" si="22"/>
        <v>2.9715280000000002</v>
      </c>
    </row>
    <row r="130" spans="1:7" x14ac:dyDescent="0.2">
      <c r="A130">
        <v>64</v>
      </c>
      <c r="B130">
        <v>2.9683899999999999</v>
      </c>
      <c r="C130">
        <v>2.96692</v>
      </c>
      <c r="D130">
        <v>2.9679000000000002</v>
      </c>
      <c r="E130">
        <v>2.9679199999999999</v>
      </c>
      <c r="F130">
        <v>2.9668000000000001</v>
      </c>
      <c r="G130">
        <f t="shared" si="22"/>
        <v>2.9675859999999998</v>
      </c>
    </row>
    <row r="146" spans="1:4" x14ac:dyDescent="0.2">
      <c r="A146">
        <v>12</v>
      </c>
    </row>
    <row r="147" spans="1:4" x14ac:dyDescent="0.2">
      <c r="A147">
        <v>4.1161499999999997E-2</v>
      </c>
      <c r="B147">
        <v>5.5081399999999995E-4</v>
      </c>
      <c r="C147">
        <v>2.2977800000000001E-4</v>
      </c>
      <c r="D147">
        <f>SUM(A147:C147)</f>
        <v>4.1942091999999993E-2</v>
      </c>
    </row>
    <row r="148" spans="1:4" x14ac:dyDescent="0.2">
      <c r="A148">
        <v>4.3922200000000002E-2</v>
      </c>
      <c r="B148">
        <v>5.5822200000000004E-4</v>
      </c>
      <c r="C148">
        <v>2.2977800000000001E-4</v>
      </c>
      <c r="D148">
        <f t="shared" ref="D148:D151" si="23">SUM(A148:C148)</f>
        <v>4.4710199999999999E-2</v>
      </c>
    </row>
    <row r="149" spans="1:4" x14ac:dyDescent="0.2">
      <c r="A149">
        <v>4.6547699999999997E-2</v>
      </c>
      <c r="B149">
        <v>5.8844500000000005E-4</v>
      </c>
      <c r="C149">
        <v>2.4459200000000002E-4</v>
      </c>
      <c r="D149">
        <f t="shared" si="23"/>
        <v>4.7380736999999999E-2</v>
      </c>
    </row>
    <row r="150" spans="1:4" x14ac:dyDescent="0.2">
      <c r="A150">
        <v>4.4202400000000003E-2</v>
      </c>
      <c r="B150">
        <v>5.7911099999999999E-4</v>
      </c>
      <c r="C150">
        <v>2.2962899999999999E-4</v>
      </c>
      <c r="D150">
        <f t="shared" si="23"/>
        <v>4.5011140000000005E-2</v>
      </c>
    </row>
    <row r="151" spans="1:4" x14ac:dyDescent="0.2">
      <c r="A151">
        <v>4.25858E-2</v>
      </c>
      <c r="B151">
        <v>5.5259299999999999E-4</v>
      </c>
      <c r="C151">
        <v>2.6962999999999998E-4</v>
      </c>
      <c r="D151">
        <f t="shared" si="23"/>
        <v>4.3408022999999997E-2</v>
      </c>
    </row>
    <row r="152" spans="1:4" x14ac:dyDescent="0.2">
      <c r="A152">
        <f>AVERAGE(A147:A151)</f>
        <v>4.3683920000000001E-2</v>
      </c>
      <c r="B152">
        <f t="shared" ref="B152:D152" si="24">AVERAGE(B147:B151)</f>
        <v>5.6583700000000002E-4</v>
      </c>
      <c r="C152">
        <f t="shared" si="24"/>
        <v>2.4068140000000002E-4</v>
      </c>
      <c r="D152">
        <f t="shared" si="24"/>
        <v>4.4490438399999999E-2</v>
      </c>
    </row>
    <row r="153" spans="1:4" x14ac:dyDescent="0.2">
      <c r="A153">
        <v>16</v>
      </c>
    </row>
    <row r="154" spans="1:4" x14ac:dyDescent="0.2">
      <c r="A154">
        <v>3.8016599999999998E-2</v>
      </c>
      <c r="B154">
        <v>3.1348200000000002E-4</v>
      </c>
      <c r="C154">
        <v>2.4488899999999998E-4</v>
      </c>
      <c r="D154">
        <f t="shared" ref="D154:D158" si="25">SUM(A154:C154)</f>
        <v>3.8574970999999993E-2</v>
      </c>
    </row>
    <row r="155" spans="1:4" x14ac:dyDescent="0.2">
      <c r="A155">
        <v>3.2294999999999997E-2</v>
      </c>
      <c r="B155">
        <v>3.1363000000000002E-4</v>
      </c>
      <c r="C155">
        <v>2.4488899999999998E-4</v>
      </c>
      <c r="D155">
        <f t="shared" si="25"/>
        <v>3.2853518999999998E-2</v>
      </c>
    </row>
    <row r="156" spans="1:4" x14ac:dyDescent="0.2">
      <c r="A156">
        <v>3.4810500000000001E-2</v>
      </c>
      <c r="B156">
        <v>3.1363000000000002E-4</v>
      </c>
      <c r="C156">
        <v>2.4503699999999998E-4</v>
      </c>
      <c r="D156">
        <f t="shared" si="25"/>
        <v>3.5369167E-2</v>
      </c>
    </row>
    <row r="157" spans="1:4" x14ac:dyDescent="0.2">
      <c r="A157">
        <v>3.5061299999999997E-2</v>
      </c>
      <c r="B157">
        <v>3.1511100000000003E-4</v>
      </c>
      <c r="C157">
        <v>2.4474099999999998E-4</v>
      </c>
      <c r="D157">
        <f t="shared" si="25"/>
        <v>3.5621151999999996E-2</v>
      </c>
    </row>
    <row r="158" spans="1:4" x14ac:dyDescent="0.2">
      <c r="A158">
        <v>3.9634999999999997E-2</v>
      </c>
      <c r="B158">
        <v>3.1066600000000002E-4</v>
      </c>
      <c r="C158">
        <v>2.4474000000000002E-4</v>
      </c>
      <c r="D158">
        <f t="shared" si="25"/>
        <v>4.0190405999999998E-2</v>
      </c>
    </row>
    <row r="159" spans="1:4" x14ac:dyDescent="0.2">
      <c r="A159">
        <f t="shared" ref="A159" si="26">AVERAGE(A154:A158)</f>
        <v>3.5963679999999998E-2</v>
      </c>
      <c r="B159">
        <f t="shared" ref="B159" si="27">AVERAGE(B154:B158)</f>
        <v>3.1330380000000002E-4</v>
      </c>
      <c r="C159">
        <f t="shared" ref="C159:D165" si="28">AVERAGE(C154:C158)</f>
        <v>2.4485920000000001E-4</v>
      </c>
      <c r="D159">
        <f t="shared" si="28"/>
        <v>3.6521842999999998E-2</v>
      </c>
    </row>
    <row r="160" spans="1:4" x14ac:dyDescent="0.2">
      <c r="A160">
        <v>32</v>
      </c>
    </row>
    <row r="161" spans="1:4" x14ac:dyDescent="0.2">
      <c r="A161">
        <v>2.30858E-2</v>
      </c>
      <c r="B161">
        <v>5.6666599999999996E-4</v>
      </c>
      <c r="C161">
        <v>4.3896300000000001E-4</v>
      </c>
      <c r="D161">
        <f t="shared" ref="D161:D165" si="29">SUM(A161:C161)</f>
        <v>2.4091429000000001E-2</v>
      </c>
    </row>
    <row r="162" spans="1:4" x14ac:dyDescent="0.2">
      <c r="A162">
        <v>2.43301E-2</v>
      </c>
      <c r="B162">
        <v>5.6903699999999999E-4</v>
      </c>
      <c r="C162">
        <v>4.3896300000000001E-4</v>
      </c>
      <c r="D162">
        <f t="shared" si="29"/>
        <v>2.5338100000000002E-2</v>
      </c>
    </row>
    <row r="163" spans="1:4" x14ac:dyDescent="0.2">
      <c r="A163">
        <v>2.4118799999999999E-2</v>
      </c>
      <c r="B163">
        <v>5.6444500000000001E-4</v>
      </c>
      <c r="C163">
        <v>4.39407E-4</v>
      </c>
      <c r="D163">
        <f t="shared" si="29"/>
        <v>2.5122651999999999E-2</v>
      </c>
    </row>
    <row r="164" spans="1:4" x14ac:dyDescent="0.2">
      <c r="A164">
        <v>2.33095E-2</v>
      </c>
      <c r="B164">
        <v>5.6933299999999999E-4</v>
      </c>
      <c r="C164">
        <v>4.39111E-4</v>
      </c>
      <c r="D164">
        <f t="shared" si="29"/>
        <v>2.4317944000000001E-2</v>
      </c>
    </row>
    <row r="165" spans="1:4" x14ac:dyDescent="0.2">
      <c r="A165">
        <v>2.2324900000000002E-2</v>
      </c>
      <c r="B165">
        <v>3.1792600000000001E-4</v>
      </c>
      <c r="C165">
        <v>2.4488899999999998E-4</v>
      </c>
      <c r="D165">
        <f t="shared" si="29"/>
        <v>2.2887715000000003E-2</v>
      </c>
    </row>
    <row r="166" spans="1:4" x14ac:dyDescent="0.2">
      <c r="A166">
        <f t="shared" ref="A166" si="30">AVERAGE(A161:A165)</f>
        <v>2.3433820000000001E-2</v>
      </c>
      <c r="B166">
        <f t="shared" ref="B166" si="31">AVERAGE(B161:B165)</f>
        <v>5.1748140000000011E-4</v>
      </c>
      <c r="C166">
        <f t="shared" ref="C166:D166" si="32">AVERAGE(C161:C165)</f>
        <v>4.0026660000000002E-4</v>
      </c>
      <c r="D166">
        <f t="shared" si="32"/>
        <v>2.4351568000000001E-2</v>
      </c>
    </row>
    <row r="167" spans="1:4" x14ac:dyDescent="0.2">
      <c r="A167">
        <v>64</v>
      </c>
    </row>
    <row r="168" spans="1:4" x14ac:dyDescent="0.2">
      <c r="A168">
        <v>1.45308E-2</v>
      </c>
      <c r="B168">
        <v>5.5911100000000005E-4</v>
      </c>
      <c r="C168">
        <v>4.4118500000000003E-4</v>
      </c>
      <c r="D168">
        <f t="shared" ref="D168:D172" si="33">SUM(A168:C168)</f>
        <v>1.5531095999999999E-2</v>
      </c>
    </row>
    <row r="169" spans="1:4" x14ac:dyDescent="0.2">
      <c r="A169">
        <v>1.39659E-2</v>
      </c>
      <c r="B169">
        <v>5.5688899999999997E-4</v>
      </c>
      <c r="C169">
        <v>4.4133399999999999E-4</v>
      </c>
      <c r="D169">
        <f t="shared" si="33"/>
        <v>1.4964122999999999E-2</v>
      </c>
    </row>
    <row r="170" spans="1:4" x14ac:dyDescent="0.2">
      <c r="A170">
        <v>1.3814699999999999E-2</v>
      </c>
      <c r="B170">
        <v>5.5733400000000004E-4</v>
      </c>
      <c r="C170">
        <v>4.4133300000000002E-4</v>
      </c>
      <c r="D170">
        <f t="shared" si="33"/>
        <v>1.4813366999999999E-2</v>
      </c>
    </row>
    <row r="171" spans="1:4" x14ac:dyDescent="0.2">
      <c r="A171">
        <v>1.54717E-2</v>
      </c>
      <c r="B171">
        <v>5.5940700000000005E-4</v>
      </c>
      <c r="C171">
        <v>4.4133399999999999E-4</v>
      </c>
      <c r="D171">
        <f t="shared" si="33"/>
        <v>1.6472441000000001E-2</v>
      </c>
    </row>
    <row r="172" spans="1:4" x14ac:dyDescent="0.2">
      <c r="A172">
        <v>1.486E-2</v>
      </c>
      <c r="B172">
        <v>5.5555600000000002E-4</v>
      </c>
      <c r="C172">
        <v>4.4103700000000003E-4</v>
      </c>
      <c r="D172">
        <f t="shared" si="33"/>
        <v>1.5856593000000002E-2</v>
      </c>
    </row>
    <row r="173" spans="1:4" x14ac:dyDescent="0.2">
      <c r="A173">
        <f t="shared" ref="A173" si="34">AVERAGE(A168:A172)</f>
        <v>1.4528620000000001E-2</v>
      </c>
      <c r="B173">
        <f t="shared" ref="B173" si="35">AVERAGE(B168:B172)</f>
        <v>5.5765939999999998E-4</v>
      </c>
      <c r="C173">
        <f t="shared" ref="C173" si="36">AVERAGE(C168:C172)</f>
        <v>4.4124460000000002E-4</v>
      </c>
      <c r="D173">
        <f t="shared" ref="D173" si="37">AVERAGE(D168:D172)</f>
        <v>1.5527524000000001E-2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2017-05-07T12:04:41Z</dcterms:created>
  <dcterms:modified xsi:type="dcterms:W3CDTF">2017-05-17T07:59:54Z</dcterms:modified>
</cp:coreProperties>
</file>