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_2" sheetId="1" state="visible" r:id="rId2"/>
    <sheet name="Sheet1_2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<sst xmlns="http://schemas.openxmlformats.org/spreadsheetml/2006/main" count="542" uniqueCount="90">
  <si>
    <t xml:space="preserve">V</t>
  </si>
  <si>
    <t xml:space="preserve">=</t>
  </si>
  <si>
    <t xml:space="preserve">R</t>
  </si>
  <si>
    <t xml:space="preserve">P</t>
  </si>
  <si>
    <t xml:space="preserve">I</t>
  </si>
  <si>
    <t xml:space="preserve">c</t>
  </si>
  <si>
    <t xml:space="preserve">r</t>
  </si>
  <si>
    <t xml:space="preserve">p</t>
  </si>
  <si>
    <t xml:space="preserve">Wavelength</t>
  </si>
  <si>
    <t xml:space="preserve">Power</t>
  </si>
  <si>
    <t xml:space="preserve">Electron Volts</t>
  </si>
  <si>
    <t xml:space="preserve">eV/Power</t>
  </si>
  <si>
    <t xml:space="preserve">(in meters)</t>
  </si>
  <si>
    <t xml:space="preserve">(in ?)</t>
  </si>
  <si>
    <t xml:space="preserve">(eV)</t>
  </si>
  <si>
    <t xml:space="preserve">volts</t>
  </si>
  <si>
    <t xml:space="preserve">Gamma</t>
  </si>
  <si>
    <t xml:space="preserve">money</t>
  </si>
  <si>
    <t xml:space="preserve">Radio</t>
  </si>
  <si>
    <t xml:space="preserve">ohms</t>
  </si>
  <si>
    <t xml:space="preserve">Alpha</t>
  </si>
  <si>
    <t xml:space="preserve">frequency</t>
  </si>
  <si>
    <t xml:space="preserve">mass</t>
  </si>
  <si>
    <t xml:space="preserve">exp</t>
  </si>
  <si>
    <t xml:space="preserve">Red</t>
  </si>
  <si>
    <t xml:space="preserve">power</t>
  </si>
  <si>
    <t xml:space="preserve">Pi</t>
  </si>
  <si>
    <t xml:space="preserve">force</t>
  </si>
  <si>
    <t xml:space="preserve">gross income</t>
  </si>
  <si>
    <t xml:space="preserve">Blue</t>
  </si>
  <si>
    <t xml:space="preserve">amp</t>
  </si>
  <si>
    <t xml:space="preserve">Beta</t>
  </si>
  <si>
    <t xml:space="preserve">wavelength</t>
  </si>
  <si>
    <t xml:space="preserve">aCC</t>
  </si>
  <si>
    <t xml:space="preserve">TRX</t>
  </si>
  <si>
    <t xml:space="preserve">High UV</t>
  </si>
  <si>
    <t xml:space="preserve">X-ray</t>
  </si>
  <si>
    <t xml:space="preserve">√PR</t>
  </si>
  <si>
    <r>
      <rPr>
        <sz val="22"/>
        <color rgb="FF000000"/>
        <rFont val="Calibri"/>
        <family val="2"/>
        <charset val="1"/>
      </rPr>
      <t xml:space="preserve">√</t>
    </r>
    <r>
      <rPr>
        <sz val="16"/>
        <color rgb="FF000000"/>
        <rFont val="Calibri"/>
        <family val="2"/>
        <charset val="1"/>
      </rPr>
      <t xml:space="preserve"> </t>
    </r>
  </si>
  <si>
    <t xml:space="preserve">*</t>
  </si>
  <si>
    <t xml:space="preserve">Gamma ray</t>
  </si>
  <si>
    <t xml:space="preserve">P/I</t>
  </si>
  <si>
    <t xml:space="preserve">/</t>
  </si>
  <si>
    <t xml:space="preserve">Cosmic Proton</t>
  </si>
  <si>
    <t xml:space="preserve">IR</t>
  </si>
  <si>
    <t xml:space="preserve">V/I</t>
  </si>
  <si>
    <r>
      <rPr>
        <sz val="16"/>
        <color rgb="FF000000"/>
        <rFont val="Calibri"/>
        <family val="2"/>
        <charset val="1"/>
      </rPr>
      <t xml:space="preserve">V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/P</t>
    </r>
  </si>
  <si>
    <r>
      <rPr>
        <sz val="16"/>
        <color rgb="FF000000"/>
        <rFont val="Calibri"/>
        <family val="2"/>
        <charset val="1"/>
      </rPr>
      <t xml:space="preserve">P/I</t>
    </r>
    <r>
      <rPr>
        <vertAlign val="superscript"/>
        <sz val="16"/>
        <color rgb="FF000000"/>
        <rFont val="Calibri"/>
        <family val="2"/>
        <charset val="1"/>
      </rPr>
      <t xml:space="preserve">2</t>
    </r>
  </si>
  <si>
    <r>
      <rPr>
        <sz val="16"/>
        <color rgb="FF000000"/>
        <rFont val="Calibri"/>
        <family val="2"/>
        <charset val="1"/>
      </rPr>
      <t xml:space="preserve">V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/R</t>
    </r>
  </si>
  <si>
    <r>
      <rPr>
        <sz val="16"/>
        <color rgb="FF000000"/>
        <rFont val="Calibri"/>
        <family val="2"/>
        <charset val="1"/>
      </rPr>
      <t xml:space="preserve">I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R</t>
    </r>
  </si>
  <si>
    <t xml:space="preserve">VI</t>
  </si>
  <si>
    <t xml:space="preserve">V/R</t>
  </si>
  <si>
    <t xml:space="preserve">P/V</t>
  </si>
  <si>
    <t xml:space="preserve">√P/R</t>
  </si>
  <si>
    <t xml:space="preserve">√ </t>
  </si>
  <si>
    <t xml:space="preserve">FIR</t>
  </si>
  <si>
    <t xml:space="preserve">LWIR</t>
  </si>
  <si>
    <t xml:space="preserve">MWIR</t>
  </si>
  <si>
    <t xml:space="preserve">SWIR</t>
  </si>
  <si>
    <t xml:space="preserve">NIR</t>
  </si>
  <si>
    <t xml:space="preserve">Ohm’s Law</t>
  </si>
  <si>
    <t xml:space="preserve">Example Values</t>
  </si>
  <si>
    <t xml:space="preserve">Distance Deltas</t>
  </si>
  <si>
    <t xml:space="preserve">V =</t>
  </si>
  <si>
    <t xml:space="preserve">Volts</t>
  </si>
  <si>
    <t xml:space="preserve">gamma</t>
  </si>
  <si>
    <t xml:space="preserve">R =</t>
  </si>
  <si>
    <t xml:space="preserve">Ohms</t>
  </si>
  <si>
    <t xml:space="preserve">alpha</t>
  </si>
  <si>
    <t xml:space="preserve">v</t>
  </si>
  <si>
    <t xml:space="preserve">P =</t>
  </si>
  <si>
    <t xml:space="preserve">pi</t>
  </si>
  <si>
    <t xml:space="preserve">I =</t>
  </si>
  <si>
    <t xml:space="preserve">Amps</t>
  </si>
  <si>
    <t xml:space="preserve">beta</t>
  </si>
  <si>
    <t xml:space="preserve">w</t>
  </si>
  <si>
    <t xml:space="preserve">√ 18*2</t>
  </si>
  <si>
    <t xml:space="preserve">√</t>
  </si>
  <si>
    <t xml:space="preserve">18/3</t>
  </si>
  <si>
    <t xml:space="preserve">3*2</t>
  </si>
  <si>
    <t xml:space="preserve">6/3</t>
  </si>
  <si>
    <r>
      <rPr>
        <sz val="16"/>
        <color rgb="FF000000"/>
        <rFont val="Calibri"/>
        <family val="2"/>
        <charset val="1"/>
      </rPr>
      <t xml:space="preserve">6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/18</t>
    </r>
  </si>
  <si>
    <r>
      <rPr>
        <sz val="16"/>
        <color rgb="FF000000"/>
        <rFont val="Calibri"/>
        <family val="2"/>
        <charset val="1"/>
      </rPr>
      <t xml:space="preserve">18/3</t>
    </r>
    <r>
      <rPr>
        <vertAlign val="superscript"/>
        <sz val="16"/>
        <color rgb="FF000000"/>
        <rFont val="Calibri"/>
        <family val="2"/>
        <charset val="1"/>
      </rPr>
      <t xml:space="preserve">2</t>
    </r>
  </si>
  <si>
    <r>
      <rPr>
        <sz val="16"/>
        <color rgb="FF000000"/>
        <rFont val="Calibri"/>
        <family val="2"/>
        <charset val="1"/>
      </rPr>
      <t xml:space="preserve">6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/2</t>
    </r>
  </si>
  <si>
    <r>
      <rPr>
        <sz val="16"/>
        <color rgb="FF000000"/>
        <rFont val="Calibri"/>
        <family val="2"/>
        <charset val="1"/>
      </rPr>
      <t xml:space="preserve">3</t>
    </r>
    <r>
      <rPr>
        <vertAlign val="superscript"/>
        <sz val="16"/>
        <color rgb="FF000000"/>
        <rFont val="Calibri"/>
        <family val="2"/>
        <charset val="1"/>
      </rPr>
      <t xml:space="preserve">2</t>
    </r>
    <r>
      <rPr>
        <sz val="16"/>
        <color rgb="FF000000"/>
        <rFont val="Calibri"/>
        <family val="2"/>
        <charset val="1"/>
      </rPr>
      <t xml:space="preserve">*2</t>
    </r>
  </si>
  <si>
    <t xml:space="preserve">6*3</t>
  </si>
  <si>
    <t xml:space="preserve">6/2</t>
  </si>
  <si>
    <t xml:space="preserve">18/6</t>
  </si>
  <si>
    <t xml:space="preserve">√ 18/2</t>
  </si>
  <si>
    <t xml:space="preserve">Pi based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</si>
</sst>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E+00"/>
    <numFmt numFmtId="166" formatCode="#,##0.00000000000000"/>
    <numFmt numFmtId="167" formatCode="#,##0.00"/>
    <numFmt numFmtId="168" formatCode="0"/>
    <numFmt numFmtId="169" formatCode="0.00"/>
    <numFmt numFmtId="170" formatCode="0.0000"/>
    <numFmt numFmtId="171" formatCode="General"/>
    <numFmt numFmtId="172" formatCode="0.0"/>
    <numFmt numFmtId="173" formatCode="0.0000000"/>
    <numFmt numFmtId="174" formatCode="[$-409]d\-mmm"/>
    <numFmt numFmtId="175" formatCode="[$-409]0"/>
    <numFmt numFmtId="176" formatCode="[$-409]0.00E+00"/>
    <numFmt numFmtId="177" formatCode="0.0000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vertAlign val="superscript"/>
      <sz val="16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i val="true"/>
      <sz val="14"/>
      <color rgb="FFDC143C"/>
      <name val="Arial"/>
      <family val="2"/>
      <charset val="1"/>
    </font>
    <font>
      <b val="true"/>
      <i val="true"/>
      <sz val="14"/>
      <color rgb="FFDC143C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99FF"/>
        <bgColor rgb="FFFFB6C1"/>
      </patternFill>
    </fill>
    <fill>
      <patternFill patternType="solid">
        <fgColor rgb="FFFFFFFF"/>
        <bgColor rgb="FFFCFFC5"/>
      </patternFill>
    </fill>
    <fill>
      <patternFill patternType="solid">
        <fgColor rgb="FFF5DEB3"/>
        <bgColor rgb="FFFCFDB7"/>
      </patternFill>
    </fill>
    <fill>
      <patternFill patternType="solid">
        <fgColor rgb="FFFCFFC5"/>
        <bgColor rgb="FFFCFDB7"/>
      </patternFill>
    </fill>
    <fill>
      <patternFill patternType="solid">
        <fgColor rgb="FFB1B0FC"/>
        <bgColor rgb="FFBAB7FE"/>
      </patternFill>
    </fill>
    <fill>
      <patternFill patternType="solid">
        <fgColor rgb="FFC3FEB9"/>
        <bgColor rgb="FFBCFFB8"/>
      </patternFill>
    </fill>
    <fill>
      <patternFill patternType="solid">
        <fgColor rgb="FFFFFF00"/>
        <bgColor rgb="FFFFFF00"/>
      </patternFill>
    </fill>
    <fill>
      <patternFill patternType="solid">
        <fgColor rgb="FFFEB6B6"/>
        <bgColor rgb="FFFFB6C1"/>
      </patternFill>
    </fill>
    <fill>
      <patternFill patternType="solid">
        <fgColor rgb="FFFFB6C1"/>
        <bgColor rgb="FFFEB6B6"/>
      </patternFill>
    </fill>
    <fill>
      <patternFill patternType="solid">
        <fgColor rgb="FFDEB887"/>
        <bgColor rgb="FFFEB6B6"/>
      </patternFill>
    </fill>
    <fill>
      <patternFill patternType="solid">
        <fgColor rgb="FF87CEFA"/>
        <bgColor rgb="FFB1B0FC"/>
      </patternFill>
    </fill>
    <fill>
      <patternFill patternType="solid">
        <fgColor rgb="FFFDA6A6"/>
        <bgColor rgb="FFFEB6B6"/>
      </patternFill>
    </fill>
    <fill>
      <patternFill patternType="solid">
        <fgColor rgb="FFBCFFB8"/>
        <bgColor rgb="FFC3FEB9"/>
      </patternFill>
    </fill>
    <fill>
      <patternFill patternType="solid">
        <fgColor rgb="FFBAB7FE"/>
        <bgColor rgb="FFB1B0FC"/>
      </patternFill>
    </fill>
    <fill>
      <patternFill patternType="solid">
        <fgColor rgb="FFFCFDB7"/>
        <bgColor rgb="FFFCFFC5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7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5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9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1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9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7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1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6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5" fillId="7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1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1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EB887"/>
      <rgbColor rgb="FF808080"/>
      <rgbColor rgb="FFB1B0FC"/>
      <rgbColor rgb="FF993366"/>
      <rgbColor rgb="FFFCFFC5"/>
      <rgbColor rgb="FFBCFFB8"/>
      <rgbColor rgb="FF660066"/>
      <rgbColor rgb="FFFEB6B6"/>
      <rgbColor rgb="FF0066CC"/>
      <rgbColor rgb="FFBAB7F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FEB9"/>
      <rgbColor rgb="FFFCFDB7"/>
      <rgbColor rgb="FF87CEFA"/>
      <rgbColor rgb="FFFDA6A6"/>
      <rgbColor rgb="FFFF99FF"/>
      <rgbColor rgb="FFF5DEB3"/>
      <rgbColor rgb="FF3366FF"/>
      <rgbColor rgb="FF33CCCC"/>
      <rgbColor rgb="FF99CC00"/>
      <rgbColor rgb="FFFFCC00"/>
      <rgbColor rgb="FFFF9900"/>
      <rgbColor rgb="FFFF6600"/>
      <rgbColor rgb="FF666699"/>
      <rgbColor rgb="FFFFB6C1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36</xdr:col>
      <xdr:colOff>302760</xdr:colOff>
      <xdr:row>43</xdr:row>
      <xdr:rowOff>30240</xdr:rowOff>
    </xdr:from>
    <xdr:to>
      <xdr:col>36</xdr:col>
      <xdr:colOff>358560</xdr:colOff>
      <xdr:row>44</xdr:row>
      <xdr:rowOff>6120</xdr:rowOff>
    </xdr:to>
    <xdr:sp>
      <xdr:nvSpPr>
        <xdr:cNvPr id="0" name="CustomShape 1"/>
        <xdr:cNvSpPr/>
      </xdr:nvSpPr>
      <xdr:spPr>
        <a:xfrm>
          <a:off x="32145120" y="13557600"/>
          <a:ext cx="55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35</xdr:col>
      <xdr:colOff>216000</xdr:colOff>
      <xdr:row>38</xdr:row>
      <xdr:rowOff>30240</xdr:rowOff>
    </xdr:from>
    <xdr:to>
      <xdr:col>35</xdr:col>
      <xdr:colOff>271800</xdr:colOff>
      <xdr:row>39</xdr:row>
      <xdr:rowOff>6120</xdr:rowOff>
    </xdr:to>
    <xdr:sp>
      <xdr:nvSpPr>
        <xdr:cNvPr id="1" name="CustomShape 1"/>
        <xdr:cNvSpPr/>
      </xdr:nvSpPr>
      <xdr:spPr>
        <a:xfrm>
          <a:off x="20013840" y="13772880"/>
          <a:ext cx="55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215280</xdr:colOff>
      <xdr:row>32</xdr:row>
      <xdr:rowOff>29520</xdr:rowOff>
    </xdr:from>
    <xdr:to>
      <xdr:col>18</xdr:col>
      <xdr:colOff>271080</xdr:colOff>
      <xdr:row>33</xdr:row>
      <xdr:rowOff>5400</xdr:rowOff>
    </xdr:to>
    <xdr:sp>
      <xdr:nvSpPr>
        <xdr:cNvPr id="2" name="CustomShape 1"/>
        <xdr:cNvSpPr/>
      </xdr:nvSpPr>
      <xdr:spPr>
        <a:xfrm>
          <a:off x="7896240" y="12580920"/>
          <a:ext cx="55800" cy="22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3"/>
  <sheetViews>
    <sheetView showFormulas="false" showGridLines="true" showRowColHeaders="true" showZeros="true" rightToLeft="false" tabSelected="true" showOutlineSymbols="true" defaultGridColor="true" view="normal" topLeftCell="D10" colorId="64" zoomScale="75" zoomScaleNormal="75" zoomScalePageLayoutView="100" workbookViewId="0">
      <selection pane="topLeft" activeCell="AE11" activeCellId="0" sqref="AE11"/>
    </sheetView>
  </sheetViews>
  <sheetFormatPr defaultColWidth="8.4609375" defaultRowHeight="17.35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6.52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1.63"/>
    <col collapsed="false" customWidth="true" hidden="false" outlineLevel="0" max="9" min="9" style="0" width="4.73"/>
    <col collapsed="false" customWidth="true" hidden="false" outlineLevel="0" max="10" min="10" style="0" width="3.14"/>
    <col collapsed="false" customWidth="true" hidden="false" outlineLevel="0" max="11" min="11" style="1" width="3.41"/>
    <col collapsed="false" customWidth="true" hidden="false" outlineLevel="0" max="12" min="12" style="1" width="4.09"/>
    <col collapsed="false" customWidth="true" hidden="false" outlineLevel="0" max="13" min="13" style="2" width="2.45"/>
    <col collapsed="false" customWidth="true" hidden="false" outlineLevel="0" max="14" min="14" style="3" width="3.41"/>
    <col collapsed="false" customWidth="true" hidden="false" outlineLevel="0" max="15" min="15" style="3" width="13.24"/>
    <col collapsed="false" customWidth="true" hidden="false" outlineLevel="0" max="16" min="16" style="0" width="20.44"/>
    <col collapsed="false" customWidth="true" hidden="false" outlineLevel="0" max="17" min="17" style="0" width="3.14"/>
    <col collapsed="false" customWidth="true" hidden="false" outlineLevel="0" max="18" min="18" style="1" width="3.41"/>
    <col collapsed="false" customWidth="true" hidden="false" outlineLevel="0" max="19" min="19" style="1" width="7.19"/>
    <col collapsed="false" customWidth="true" hidden="false" outlineLevel="0" max="20" min="20" style="2" width="2.45"/>
    <col collapsed="false" customWidth="true" hidden="false" outlineLevel="0" max="21" min="21" style="3" width="7.19"/>
    <col collapsed="false" customWidth="true" hidden="false" outlineLevel="0" max="22" min="22" style="4" width="10.14"/>
    <col collapsed="false" customWidth="true" hidden="false" outlineLevel="0" max="23" min="23" style="5" width="22.08"/>
    <col collapsed="false" customWidth="true" hidden="false" outlineLevel="0" max="24" min="24" style="0" width="3.14"/>
    <col collapsed="false" customWidth="true" hidden="false" outlineLevel="0" max="25" min="25" style="1" width="3.41"/>
    <col collapsed="false" customWidth="true" hidden="false" outlineLevel="0" max="26" min="26" style="6" width="26.49"/>
    <col collapsed="false" customWidth="true" hidden="false" outlineLevel="0" max="27" min="27" style="7" width="2.45"/>
    <col collapsed="false" customWidth="true" hidden="false" outlineLevel="0" max="28" min="28" style="8" width="36.96"/>
    <col collapsed="false" customWidth="true" hidden="false" outlineLevel="0" max="29" min="29" style="0" width="6.86"/>
    <col collapsed="false" customWidth="true" hidden="false" outlineLevel="0" max="30" min="30" style="0" width="24.53"/>
    <col collapsed="false" customWidth="true" hidden="false" outlineLevel="0" max="31" min="31" style="0" width="40.4"/>
    <col collapsed="false" customWidth="true" hidden="false" outlineLevel="0" max="32" min="32" style="0" width="28.79"/>
    <col collapsed="false" customWidth="true" hidden="false" outlineLevel="0" max="33" min="33" style="0" width="9.48"/>
    <col collapsed="false" customWidth="true" hidden="false" outlineLevel="0" max="34" min="34" style="0" width="12.26"/>
    <col collapsed="false" customWidth="true" hidden="false" outlineLevel="0" max="35" min="35" style="0" width="29.93"/>
    <col collapsed="false" customWidth="true" hidden="false" outlineLevel="0" max="37" min="37" style="0" width="9.14"/>
    <col collapsed="false" customWidth="true" hidden="false" outlineLevel="0" max="40" min="40" style="0" width="19.74"/>
    <col collapsed="false" customWidth="true" hidden="false" outlineLevel="0" max="47" min="47" style="0" width="10.32"/>
    <col collapsed="false" customWidth="true" hidden="false" outlineLevel="0" max="48" min="48" style="0" width="19.77"/>
    <col collapsed="false" customWidth="true" hidden="false" outlineLevel="0" max="49" min="49" style="0" width="3.76"/>
    <col collapsed="false" customWidth="true" hidden="false" outlineLevel="0" max="50" min="50" style="0" width="17"/>
    <col collapsed="false" customWidth="true" hidden="false" outlineLevel="0" max="51" min="51" style="0" width="15.7"/>
    <col collapsed="false" customWidth="true" hidden="false" outlineLevel="0" max="52" min="52" style="0" width="21.42"/>
    <col collapsed="false" customWidth="true" hidden="false" outlineLevel="0" max="53" min="53" style="0" width="13.74"/>
    <col collapsed="false" customWidth="true" hidden="false" outlineLevel="0" max="54" min="54" style="0" width="30.58"/>
    <col collapsed="false" customWidth="true" hidden="false" outlineLevel="0" max="55" min="55" style="0" width="19.46"/>
  </cols>
  <sheetData>
    <row r="1" customFormat="false" ht="12.8" hidden="false" customHeight="true" outlineLevel="0" collapsed="false">
      <c r="AH1" s="9" t="s">
        <v>0</v>
      </c>
      <c r="AI1" s="9" t="s">
        <v>1</v>
      </c>
      <c r="AJ1" s="10" t="n">
        <v>126</v>
      </c>
      <c r="AK1" s="9" t="s">
        <v>0</v>
      </c>
      <c r="AL1" s="9" t="s">
        <v>1</v>
      </c>
    </row>
    <row r="2" customFormat="false" ht="12.8" hidden="false" customHeight="true" outlineLevel="0" collapsed="false">
      <c r="AE2" s="0" t="n">
        <f aca="false">+Z13/7.83</f>
        <v>0.383141762452107</v>
      </c>
      <c r="AH2" s="9" t="s">
        <v>2</v>
      </c>
      <c r="AI2" s="9" t="s">
        <v>1</v>
      </c>
      <c r="AJ2" s="10" t="n">
        <v>2</v>
      </c>
      <c r="AK2" s="9" t="s">
        <v>2</v>
      </c>
      <c r="AL2" s="9" t="s">
        <v>1</v>
      </c>
    </row>
    <row r="3" customFormat="false" ht="12.8" hidden="false" customHeight="true" outlineLevel="0" collapsed="false">
      <c r="AH3" s="9" t="s">
        <v>3</v>
      </c>
      <c r="AI3" s="9" t="s">
        <v>1</v>
      </c>
      <c r="AJ3" s="10" t="n">
        <v>18</v>
      </c>
      <c r="AK3" s="9" t="s">
        <v>3</v>
      </c>
      <c r="AL3" s="9" t="s">
        <v>1</v>
      </c>
    </row>
    <row r="4" customFormat="false" ht="12.8" hidden="false" customHeight="true" outlineLevel="0" collapsed="false">
      <c r="AE4" s="11" t="n">
        <v>1E-011</v>
      </c>
      <c r="AH4" s="9" t="s">
        <v>4</v>
      </c>
      <c r="AI4" s="9" t="s">
        <v>1</v>
      </c>
      <c r="AJ4" s="10" t="n">
        <v>3</v>
      </c>
      <c r="AK4" s="9" t="s">
        <v>4</v>
      </c>
      <c r="AL4" s="9" t="s">
        <v>1</v>
      </c>
    </row>
    <row r="5" customFormat="false" ht="12.8" hidden="false" customHeight="true" outlineLevel="0" collapsed="false"/>
    <row r="6" customFormat="false" ht="12.8" hidden="false" customHeight="true" outlineLevel="0" collapsed="false">
      <c r="AE6" s="12" t="n">
        <v>3E+019</v>
      </c>
    </row>
    <row r="7" customFormat="false" ht="30.8" hidden="false" customHeight="true" outlineLevel="0" collapsed="false">
      <c r="AA7" s="7" t="s">
        <v>5</v>
      </c>
      <c r="AB7" s="13" t="n">
        <v>300000000</v>
      </c>
      <c r="AC7" s="13"/>
      <c r="AD7" s="13"/>
      <c r="AE7" s="0" t="n">
        <v>540540540540540</v>
      </c>
      <c r="AT7" s="14"/>
      <c r="AU7" s="14"/>
      <c r="AV7" s="14"/>
      <c r="AW7" s="14"/>
      <c r="AX7" s="14"/>
      <c r="AY7" s="14"/>
      <c r="AZ7" s="14"/>
      <c r="BA7" s="14"/>
      <c r="BB7" s="14"/>
      <c r="BC7" s="14"/>
    </row>
    <row r="8" customFormat="false" ht="19.7" hidden="false" customHeight="false" outlineLevel="0" collapsed="false">
      <c r="B8" s="15"/>
      <c r="C8" s="16"/>
      <c r="D8" s="15"/>
      <c r="E8" s="17"/>
      <c r="F8" s="16"/>
      <c r="G8" s="16"/>
      <c r="H8" s="16"/>
      <c r="I8" s="16"/>
      <c r="J8" s="16"/>
      <c r="K8" s="15"/>
      <c r="L8" s="15"/>
      <c r="M8" s="16"/>
      <c r="N8" s="18"/>
      <c r="O8" s="18"/>
      <c r="P8" s="16"/>
      <c r="Q8" s="16"/>
      <c r="R8" s="15"/>
      <c r="S8" s="15"/>
      <c r="T8" s="16"/>
      <c r="U8" s="18"/>
      <c r="W8" s="19"/>
      <c r="X8" s="16"/>
      <c r="Y8" s="15"/>
      <c r="Z8" s="20"/>
      <c r="AA8" s="19" t="s">
        <v>6</v>
      </c>
      <c r="AB8" s="21" t="n">
        <v>5504000000000</v>
      </c>
      <c r="AC8" s="21"/>
      <c r="AD8" s="21"/>
      <c r="AE8" s="16"/>
      <c r="AF8" s="16" t="n">
        <f aca="false">+ 30.08805/40.8681938</f>
        <v>0.736221672708227</v>
      </c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3"/>
    </row>
    <row r="9" customFormat="false" ht="24.85" hidden="false" customHeight="true" outlineLevel="0" collapsed="false">
      <c r="B9" s="15"/>
      <c r="C9" s="16"/>
      <c r="D9" s="15"/>
      <c r="E9" s="17"/>
      <c r="F9" s="16"/>
      <c r="G9" s="16"/>
      <c r="H9" s="16"/>
      <c r="I9" s="16"/>
      <c r="J9" s="16"/>
      <c r="K9" s="15"/>
      <c r="L9" s="15"/>
      <c r="M9" s="16"/>
      <c r="N9" s="18"/>
      <c r="O9" s="18"/>
      <c r="P9" s="16"/>
      <c r="Q9" s="16"/>
      <c r="R9" s="15"/>
      <c r="S9" s="15"/>
      <c r="T9" s="16"/>
      <c r="U9" s="18"/>
      <c r="W9" s="19"/>
      <c r="X9" s="16"/>
      <c r="Y9" s="15"/>
      <c r="Z9" s="20"/>
      <c r="AA9" s="19" t="s">
        <v>7</v>
      </c>
      <c r="AB9" s="21" t="n">
        <v>166.5</v>
      </c>
      <c r="AC9" s="21"/>
      <c r="AD9" s="21"/>
      <c r="AE9" s="16"/>
      <c r="AF9" s="16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3"/>
    </row>
    <row r="10" customFormat="false" ht="14.9" hidden="false" customHeight="true" outlineLevel="0" collapsed="false">
      <c r="A10" s="23"/>
      <c r="B10" s="24"/>
      <c r="C10" s="25"/>
      <c r="D10" s="24"/>
      <c r="E10" s="26"/>
      <c r="F10" s="25"/>
      <c r="G10" s="25"/>
      <c r="H10" s="25"/>
      <c r="I10" s="25"/>
      <c r="J10" s="25"/>
      <c r="K10" s="24"/>
      <c r="L10" s="24"/>
      <c r="M10" s="25"/>
      <c r="N10" s="27"/>
      <c r="O10" s="27"/>
      <c r="P10" s="25"/>
      <c r="Q10" s="25"/>
      <c r="R10" s="24"/>
      <c r="S10" s="24"/>
      <c r="T10" s="25"/>
      <c r="U10" s="27"/>
      <c r="V10" s="28"/>
      <c r="W10" s="29"/>
      <c r="X10" s="25"/>
      <c r="Y10" s="24"/>
      <c r="Z10" s="30"/>
      <c r="AA10" s="29" t="s">
        <v>4</v>
      </c>
      <c r="AB10" s="31" t="n">
        <v>5.55E-007</v>
      </c>
      <c r="AC10" s="31"/>
      <c r="AD10" s="31"/>
      <c r="AE10" s="25"/>
      <c r="AF10" s="25"/>
      <c r="AG10" s="23"/>
      <c r="AH10" s="23"/>
      <c r="AI10" s="23"/>
      <c r="AJ10" s="23"/>
      <c r="AK10" s="23"/>
      <c r="AL10" s="23"/>
      <c r="AM10" s="23"/>
      <c r="AN10" s="23"/>
      <c r="AO10" s="23"/>
      <c r="AT10" s="22"/>
      <c r="AU10" s="22"/>
      <c r="AV10" s="32"/>
      <c r="AW10" s="33"/>
      <c r="AX10" s="33"/>
      <c r="AY10" s="33"/>
      <c r="AZ10" s="33"/>
      <c r="BA10" s="33"/>
      <c r="BB10" s="34"/>
      <c r="BC10" s="22"/>
      <c r="BD10" s="23"/>
    </row>
    <row r="11" customFormat="false" ht="21.85" hidden="false" customHeight="true" outlineLevel="0" collapsed="false">
      <c r="A11" s="23"/>
      <c r="B11" s="24"/>
      <c r="C11" s="25"/>
      <c r="D11" s="24"/>
      <c r="E11" s="26"/>
      <c r="F11" s="25"/>
      <c r="G11" s="25"/>
      <c r="H11" s="25"/>
      <c r="I11" s="25"/>
      <c r="J11" s="25"/>
      <c r="K11" s="24"/>
      <c r="L11" s="24"/>
      <c r="M11" s="25"/>
      <c r="N11" s="27"/>
      <c r="O11" s="27"/>
      <c r="P11" s="25"/>
      <c r="Q11" s="25"/>
      <c r="R11" s="24"/>
      <c r="S11" s="24"/>
      <c r="T11" s="25"/>
      <c r="U11" s="27"/>
      <c r="V11" s="28"/>
      <c r="W11" s="29"/>
      <c r="X11" s="25"/>
      <c r="Y11" s="24"/>
      <c r="Z11" s="30"/>
      <c r="AA11" s="29"/>
      <c r="AB11" s="35"/>
      <c r="AC11" s="25"/>
      <c r="AD11" s="25"/>
      <c r="AE11" s="25"/>
      <c r="AF11" s="25"/>
      <c r="AG11" s="23"/>
      <c r="AH11" s="23"/>
      <c r="AI11" s="23"/>
      <c r="AJ11" s="23"/>
      <c r="AK11" s="23"/>
      <c r="AL11" s="23"/>
      <c r="AM11" s="23"/>
      <c r="AN11" s="23"/>
      <c r="AO11" s="23"/>
      <c r="AT11" s="22"/>
      <c r="AU11" s="22"/>
      <c r="AV11" s="36"/>
      <c r="AW11" s="37"/>
      <c r="AX11" s="38" t="s">
        <v>8</v>
      </c>
      <c r="AY11" s="38" t="s">
        <v>9</v>
      </c>
      <c r="AZ11" s="38" t="s">
        <v>10</v>
      </c>
      <c r="BA11" s="39" t="s">
        <v>11</v>
      </c>
      <c r="BB11" s="40"/>
      <c r="BC11" s="22"/>
      <c r="BD11" s="23"/>
    </row>
    <row r="12" customFormat="false" ht="23.85" hidden="false" customHeight="true" outlineLevel="0" collapsed="false">
      <c r="A12" s="23"/>
      <c r="B12" s="24"/>
      <c r="C12" s="25"/>
      <c r="D12" s="24"/>
      <c r="E12" s="26"/>
      <c r="F12" s="25"/>
      <c r="G12" s="25"/>
      <c r="H12" s="25"/>
      <c r="I12" s="25"/>
      <c r="J12" s="25"/>
      <c r="K12" s="24"/>
      <c r="L12" s="24"/>
      <c r="M12" s="25"/>
      <c r="N12" s="27"/>
      <c r="O12" s="27"/>
      <c r="P12" s="25"/>
      <c r="Q12" s="25"/>
      <c r="R12" s="24"/>
      <c r="S12" s="24"/>
      <c r="T12" s="25"/>
      <c r="U12" s="27"/>
      <c r="V12" s="28"/>
      <c r="W12" s="29"/>
      <c r="X12" s="25"/>
      <c r="Y12" s="24"/>
      <c r="Z12" s="30"/>
      <c r="AA12" s="29"/>
      <c r="AB12" s="35"/>
      <c r="AC12" s="25"/>
      <c r="AD12" s="25"/>
      <c r="AE12" s="25"/>
      <c r="AF12" s="25"/>
      <c r="AG12" s="23"/>
      <c r="AH12" s="23"/>
      <c r="AI12" s="23"/>
      <c r="AJ12" s="23"/>
      <c r="AK12" s="23"/>
      <c r="AL12" s="23"/>
      <c r="AM12" s="23"/>
      <c r="AN12" s="23"/>
      <c r="AO12" s="23"/>
      <c r="AT12" s="22"/>
      <c r="AU12" s="22"/>
      <c r="AV12" s="36"/>
      <c r="AW12" s="37"/>
      <c r="AX12" s="41" t="s">
        <v>12</v>
      </c>
      <c r="AY12" s="41" t="s">
        <v>13</v>
      </c>
      <c r="AZ12" s="41" t="s">
        <v>14</v>
      </c>
      <c r="BA12" s="39"/>
      <c r="BB12" s="42"/>
      <c r="BC12" s="22"/>
      <c r="BD12" s="23"/>
    </row>
    <row r="13" customFormat="false" ht="32.8" hidden="false" customHeight="true" outlineLevel="0" collapsed="false">
      <c r="A13" s="23"/>
      <c r="B13" s="43"/>
      <c r="C13" s="25"/>
      <c r="D13" s="44" t="s">
        <v>15</v>
      </c>
      <c r="E13" s="44"/>
      <c r="F13" s="44"/>
      <c r="G13" s="45"/>
      <c r="H13" s="45"/>
      <c r="I13" s="46" t="n">
        <v>6</v>
      </c>
      <c r="J13" s="46"/>
      <c r="K13" s="47"/>
      <c r="L13" s="48" t="s">
        <v>16</v>
      </c>
      <c r="M13" s="48"/>
      <c r="N13" s="48"/>
      <c r="O13" s="49" t="s">
        <v>0</v>
      </c>
      <c r="P13" s="50" t="n">
        <f aca="false">+SQRT(P15*P14)</f>
        <v>2.50662721600161</v>
      </c>
      <c r="Q13" s="50"/>
      <c r="R13" s="47"/>
      <c r="S13" s="48" t="s">
        <v>16</v>
      </c>
      <c r="T13" s="48"/>
      <c r="U13" s="48"/>
      <c r="V13" s="28"/>
      <c r="W13" s="51" t="s">
        <v>17</v>
      </c>
      <c r="X13" s="51"/>
      <c r="Y13" s="51"/>
      <c r="Z13" s="52" t="n">
        <v>3</v>
      </c>
      <c r="AA13" s="52"/>
      <c r="AB13" s="52"/>
      <c r="AF13" s="13" t="n">
        <v>667300000000</v>
      </c>
      <c r="AG13" s="13"/>
      <c r="AH13" s="13"/>
      <c r="AI13" s="53"/>
      <c r="AJ13" s="25"/>
      <c r="AK13" s="26"/>
      <c r="AL13" s="26"/>
      <c r="AM13" s="54"/>
      <c r="AN13" s="23"/>
      <c r="AO13" s="53"/>
      <c r="AT13" s="22"/>
      <c r="AU13" s="22"/>
      <c r="AV13" s="55" t="s">
        <v>18</v>
      </c>
      <c r="AW13" s="56"/>
      <c r="AX13" s="57" t="n">
        <v>0.01</v>
      </c>
      <c r="AY13" s="57" t="n">
        <f aca="false">+300000000*AX13</f>
        <v>3000000</v>
      </c>
      <c r="AZ13" s="58" t="n">
        <f aca="false">+BA13/AY13</f>
        <v>0.000125</v>
      </c>
      <c r="BA13" s="57" t="n">
        <v>375</v>
      </c>
      <c r="BB13" s="59"/>
      <c r="BC13" s="23"/>
      <c r="BD13" s="23"/>
    </row>
    <row r="14" customFormat="false" ht="25.85" hidden="false" customHeight="true" outlineLevel="0" collapsed="false">
      <c r="A14" s="23"/>
      <c r="B14" s="43"/>
      <c r="C14" s="25"/>
      <c r="D14" s="44" t="s">
        <v>19</v>
      </c>
      <c r="E14" s="44"/>
      <c r="F14" s="44"/>
      <c r="G14" s="45"/>
      <c r="H14" s="45"/>
      <c r="I14" s="60" t="n">
        <v>2</v>
      </c>
      <c r="J14" s="60"/>
      <c r="K14" s="61"/>
      <c r="L14" s="62" t="s">
        <v>20</v>
      </c>
      <c r="M14" s="62"/>
      <c r="N14" s="62"/>
      <c r="O14" s="63" t="s">
        <v>2</v>
      </c>
      <c r="P14" s="64" t="n">
        <v>2</v>
      </c>
      <c r="Q14" s="64"/>
      <c r="R14" s="61"/>
      <c r="S14" s="62" t="s">
        <v>21</v>
      </c>
      <c r="T14" s="62"/>
      <c r="U14" s="62"/>
      <c r="V14" s="28" t="s">
        <v>22</v>
      </c>
      <c r="W14" s="65" t="s">
        <v>23</v>
      </c>
      <c r="X14" s="65"/>
      <c r="Y14" s="65"/>
      <c r="Z14" s="66" t="n">
        <f aca="false">+Z13/Z16</f>
        <v>0.015</v>
      </c>
      <c r="AA14" s="66"/>
      <c r="AB14" s="66"/>
      <c r="AF14" s="21" t="n">
        <f aca="false">+Z15/(Z16^2)</f>
        <v>0.015</v>
      </c>
      <c r="AG14" s="21"/>
      <c r="AH14" s="21"/>
      <c r="AI14" s="53"/>
      <c r="AJ14" s="25"/>
      <c r="AK14" s="26"/>
      <c r="AL14" s="26"/>
      <c r="AM14" s="54"/>
      <c r="AN14" s="23"/>
      <c r="AO14" s="53"/>
      <c r="AT14" s="22"/>
      <c r="AU14" s="22"/>
      <c r="AV14" s="55" t="s">
        <v>24</v>
      </c>
      <c r="AW14" s="56"/>
      <c r="AX14" s="57" t="n">
        <v>7E-007</v>
      </c>
      <c r="AY14" s="57" t="n">
        <f aca="false">+300000000*AX14</f>
        <v>210</v>
      </c>
      <c r="AZ14" s="67" t="n">
        <f aca="false">+BA14/AY14</f>
        <v>1.78571428571429</v>
      </c>
      <c r="BA14" s="57" t="n">
        <v>375</v>
      </c>
      <c r="BB14" s="59"/>
      <c r="BC14" s="68" t="n">
        <f aca="false">+300000000/AX13</f>
        <v>30000000000</v>
      </c>
      <c r="BD14" s="23"/>
    </row>
    <row r="15" customFormat="false" ht="25.85" hidden="false" customHeight="true" outlineLevel="0" collapsed="false">
      <c r="A15" s="23"/>
      <c r="B15" s="43"/>
      <c r="C15" s="25"/>
      <c r="D15" s="44" t="s">
        <v>25</v>
      </c>
      <c r="E15" s="44"/>
      <c r="F15" s="44"/>
      <c r="G15" s="45"/>
      <c r="H15" s="45"/>
      <c r="I15" s="60" t="n">
        <v>18</v>
      </c>
      <c r="J15" s="60"/>
      <c r="K15" s="61"/>
      <c r="L15" s="62" t="s">
        <v>26</v>
      </c>
      <c r="M15" s="62"/>
      <c r="N15" s="62"/>
      <c r="O15" s="63" t="s">
        <v>3</v>
      </c>
      <c r="P15" s="64" t="n">
        <v>3.14159</v>
      </c>
      <c r="Q15" s="64"/>
      <c r="R15" s="61"/>
      <c r="S15" s="62"/>
      <c r="T15" s="62"/>
      <c r="U15" s="62"/>
      <c r="V15" s="28" t="s">
        <v>27</v>
      </c>
      <c r="W15" s="65" t="s">
        <v>28</v>
      </c>
      <c r="X15" s="65"/>
      <c r="Y15" s="65"/>
      <c r="Z15" s="66" t="n">
        <f aca="false">+Z13*Z16</f>
        <v>600</v>
      </c>
      <c r="AA15" s="66"/>
      <c r="AB15" s="66"/>
      <c r="AD15" s="0" t="s">
        <v>22</v>
      </c>
      <c r="AE15" s="0" t="n">
        <v>4.186E+026</v>
      </c>
      <c r="AF15" s="21" t="n">
        <v>4.186E+026</v>
      </c>
      <c r="AG15" s="21"/>
      <c r="AH15" s="21"/>
      <c r="AI15" s="53"/>
      <c r="AJ15" s="69"/>
      <c r="AK15" s="26"/>
      <c r="AL15" s="26"/>
      <c r="AM15" s="54"/>
      <c r="AN15" s="23"/>
      <c r="AO15" s="53"/>
      <c r="AT15" s="22"/>
      <c r="AU15" s="22"/>
      <c r="AV15" s="55" t="s">
        <v>29</v>
      </c>
      <c r="AW15" s="56"/>
      <c r="AX15" s="57" t="n">
        <v>3.2E-007</v>
      </c>
      <c r="AY15" s="57" t="n">
        <f aca="false">+300000000*AX15</f>
        <v>96</v>
      </c>
      <c r="AZ15" s="70" t="n">
        <v>1.77120275714286</v>
      </c>
      <c r="BA15" s="57" t="n">
        <v>375</v>
      </c>
      <c r="BB15" s="59"/>
      <c r="BC15" s="68" t="n">
        <f aca="false">+300000000/AX14</f>
        <v>428571428571429</v>
      </c>
      <c r="BD15" s="23"/>
    </row>
    <row r="16" customFormat="false" ht="25.85" hidden="false" customHeight="true" outlineLevel="0" collapsed="false">
      <c r="A16" s="23"/>
      <c r="B16" s="43"/>
      <c r="C16" s="25"/>
      <c r="D16" s="44" t="s">
        <v>30</v>
      </c>
      <c r="E16" s="44"/>
      <c r="F16" s="44"/>
      <c r="G16" s="45"/>
      <c r="H16" s="45"/>
      <c r="I16" s="71" t="n">
        <v>3</v>
      </c>
      <c r="J16" s="71"/>
      <c r="K16" s="72"/>
      <c r="L16" s="73" t="s">
        <v>31</v>
      </c>
      <c r="M16" s="73"/>
      <c r="N16" s="73"/>
      <c r="O16" s="74" t="s">
        <v>4</v>
      </c>
      <c r="P16" s="75" t="n">
        <f aca="false">+SQRT(P15/P14)</f>
        <v>1.25331360800081</v>
      </c>
      <c r="Q16" s="75"/>
      <c r="R16" s="72"/>
      <c r="S16" s="76" t="s">
        <v>32</v>
      </c>
      <c r="T16" s="76"/>
      <c r="U16" s="76"/>
      <c r="V16" s="28" t="s">
        <v>33</v>
      </c>
      <c r="W16" s="77" t="s">
        <v>34</v>
      </c>
      <c r="X16" s="77"/>
      <c r="Y16" s="77"/>
      <c r="Z16" s="78" t="n">
        <v>200</v>
      </c>
      <c r="AA16" s="78" t="n">
        <v>38314176.2452107</v>
      </c>
      <c r="AB16" s="78" t="n">
        <v>38314176.2452107</v>
      </c>
      <c r="AF16" s="31" t="n">
        <v>6380000</v>
      </c>
      <c r="AG16" s="31" t="n">
        <v>38314176.2452107</v>
      </c>
      <c r="AH16" s="31" t="n">
        <v>38314176.2452107</v>
      </c>
      <c r="AI16" s="53"/>
      <c r="AJ16" s="25"/>
      <c r="AK16" s="26"/>
      <c r="AL16" s="26"/>
      <c r="AM16" s="54"/>
      <c r="AN16" s="23"/>
      <c r="AO16" s="53"/>
      <c r="AT16" s="22"/>
      <c r="AV16" s="55" t="s">
        <v>35</v>
      </c>
      <c r="AW16" s="56"/>
      <c r="AX16" s="79" t="n">
        <v>1E-008</v>
      </c>
      <c r="AY16" s="80" t="n">
        <f aca="false">+300000000*AX16</f>
        <v>3</v>
      </c>
      <c r="AZ16" s="80" t="n">
        <f aca="false">+BA16/AY16</f>
        <v>125</v>
      </c>
      <c r="BA16" s="57" t="n">
        <v>375</v>
      </c>
      <c r="BB16" s="81"/>
      <c r="BC16" s="68" t="n">
        <f aca="false">+300000000/AX15</f>
        <v>937500000000000</v>
      </c>
      <c r="BD16" s="23"/>
    </row>
    <row r="17" customFormat="false" ht="25.85" hidden="false" customHeight="true" outlineLevel="0" collapsed="false">
      <c r="A17" s="23"/>
      <c r="B17" s="43"/>
      <c r="C17" s="25"/>
      <c r="D17" s="44"/>
      <c r="E17" s="44"/>
      <c r="F17" s="44"/>
      <c r="G17" s="45"/>
      <c r="H17" s="45"/>
      <c r="I17" s="44"/>
      <c r="J17" s="44"/>
      <c r="K17" s="82"/>
      <c r="L17" s="82"/>
      <c r="M17" s="44"/>
      <c r="N17" s="83"/>
      <c r="O17" s="83"/>
      <c r="P17" s="44"/>
      <c r="Q17" s="44"/>
      <c r="R17" s="82"/>
      <c r="S17" s="82"/>
      <c r="T17" s="44"/>
      <c r="U17" s="83"/>
      <c r="V17" s="44"/>
      <c r="W17" s="84"/>
      <c r="X17" s="44"/>
      <c r="Y17" s="82"/>
      <c r="Z17" s="85"/>
      <c r="AA17" s="84"/>
      <c r="AB17" s="86"/>
      <c r="AC17" s="45"/>
      <c r="AD17" s="45"/>
      <c r="AE17" s="45"/>
      <c r="AF17" s="25"/>
      <c r="AG17" s="87"/>
      <c r="AH17" s="26"/>
      <c r="AI17" s="88" t="n">
        <v>299792458</v>
      </c>
      <c r="AJ17" s="25"/>
      <c r="AK17" s="26"/>
      <c r="AL17" s="26"/>
      <c r="AM17" s="54"/>
      <c r="AN17" s="23"/>
      <c r="AO17" s="53"/>
      <c r="AT17" s="22"/>
      <c r="AU17" s="22"/>
      <c r="AV17" s="55" t="s">
        <v>36</v>
      </c>
      <c r="AW17" s="56"/>
      <c r="AX17" s="79" t="n">
        <v>1E-010</v>
      </c>
      <c r="AY17" s="57" t="n">
        <f aca="false">+300000000*AX17</f>
        <v>0.03</v>
      </c>
      <c r="AZ17" s="80" t="n">
        <f aca="false">+BA17/AY17</f>
        <v>12500</v>
      </c>
      <c r="BA17" s="57" t="n">
        <v>375</v>
      </c>
      <c r="BB17" s="89"/>
      <c r="BC17" s="68" t="n">
        <f aca="false">+300000000/AX16</f>
        <v>30000000000000000</v>
      </c>
      <c r="BD17" s="23"/>
    </row>
    <row r="18" customFormat="false" ht="25.85" hidden="false" customHeight="true" outlineLevel="0" collapsed="false">
      <c r="A18" s="23"/>
      <c r="B18" s="24"/>
      <c r="C18" s="25"/>
      <c r="D18" s="90" t="s">
        <v>0</v>
      </c>
      <c r="E18" s="91" t="s">
        <v>1</v>
      </c>
      <c r="F18" s="92" t="s">
        <v>37</v>
      </c>
      <c r="G18" s="93"/>
      <c r="H18" s="94"/>
      <c r="I18" s="95" t="n">
        <f aca="false">SQRT(L18*N18)</f>
        <v>6</v>
      </c>
      <c r="J18" s="91" t="s">
        <v>1</v>
      </c>
      <c r="K18" s="96" t="s">
        <v>38</v>
      </c>
      <c r="L18" s="97" t="n">
        <f aca="false">+$I$15</f>
        <v>18</v>
      </c>
      <c r="M18" s="98" t="s">
        <v>39</v>
      </c>
      <c r="N18" s="99" t="n">
        <f aca="false">+$I$14</f>
        <v>2</v>
      </c>
      <c r="O18" s="100"/>
      <c r="P18" s="101" t="n">
        <f aca="false">SQRT(S18*U18)</f>
        <v>2.50662721600161</v>
      </c>
      <c r="Q18" s="91" t="s">
        <v>1</v>
      </c>
      <c r="R18" s="96" t="s">
        <v>38</v>
      </c>
      <c r="S18" s="102" t="n">
        <f aca="false">+P15</f>
        <v>3.14159</v>
      </c>
      <c r="T18" s="91" t="s">
        <v>39</v>
      </c>
      <c r="U18" s="103" t="n">
        <f aca="false">+P14</f>
        <v>2</v>
      </c>
      <c r="V18" s="104"/>
      <c r="W18" s="105" t="n">
        <f aca="false">SQRT(Z18*AB18)</f>
        <v>3</v>
      </c>
      <c r="X18" s="91" t="s">
        <v>1</v>
      </c>
      <c r="Y18" s="96" t="s">
        <v>38</v>
      </c>
      <c r="Z18" s="106" t="n">
        <f aca="false">+Z15</f>
        <v>600</v>
      </c>
      <c r="AA18" s="107" t="s">
        <v>39</v>
      </c>
      <c r="AB18" s="108" t="n">
        <f aca="false">+Z14</f>
        <v>0.015</v>
      </c>
      <c r="AC18" s="94"/>
      <c r="AD18" s="109" t="n">
        <f aca="false">+W18^2</f>
        <v>9</v>
      </c>
      <c r="AE18" s="109" t="n">
        <f aca="false">+Z15^2</f>
        <v>360000</v>
      </c>
      <c r="AF18" s="109" t="n">
        <f aca="false">+AB18^2</f>
        <v>0.000225</v>
      </c>
      <c r="AG18" s="23"/>
      <c r="AH18" s="53"/>
      <c r="AI18" s="0" t="n">
        <f aca="false">SQRT(+$AI$17^1/AD18)^1/3.1415926</f>
        <v>1837.12721775362</v>
      </c>
      <c r="AJ18" s="53"/>
      <c r="AK18" s="110"/>
      <c r="AL18" s="53"/>
      <c r="AM18" s="53"/>
      <c r="AN18" s="23"/>
      <c r="AO18" s="53"/>
      <c r="AT18" s="22"/>
      <c r="AU18" s="22"/>
      <c r="AV18" s="55" t="s">
        <v>40</v>
      </c>
      <c r="AW18" s="56"/>
      <c r="AX18" s="79" t="n">
        <v>2.5E-011</v>
      </c>
      <c r="AY18" s="57" t="n">
        <f aca="false">+300000000*AX18</f>
        <v>0.0075</v>
      </c>
      <c r="AZ18" s="80" t="n">
        <f aca="false">+BA18/AY18</f>
        <v>50000</v>
      </c>
      <c r="BA18" s="57" t="n">
        <v>375</v>
      </c>
      <c r="BB18" s="59"/>
      <c r="BC18" s="68" t="n">
        <f aca="false">+300000000/AX17</f>
        <v>3E+018</v>
      </c>
      <c r="BD18" s="23"/>
    </row>
    <row r="19" customFormat="false" ht="25.85" hidden="false" customHeight="true" outlineLevel="0" collapsed="false">
      <c r="A19" s="23"/>
      <c r="B19" s="24"/>
      <c r="C19" s="25"/>
      <c r="D19" s="111" t="s">
        <v>0</v>
      </c>
      <c r="E19" s="112" t="s">
        <v>1</v>
      </c>
      <c r="F19" s="113" t="s">
        <v>41</v>
      </c>
      <c r="G19" s="93"/>
      <c r="H19" s="94"/>
      <c r="I19" s="114" t="n">
        <f aca="false">+L19/N19</f>
        <v>6</v>
      </c>
      <c r="J19" s="115" t="s">
        <v>1</v>
      </c>
      <c r="K19" s="116"/>
      <c r="L19" s="117" t="n">
        <f aca="false">+$I$15</f>
        <v>18</v>
      </c>
      <c r="M19" s="118" t="s">
        <v>42</v>
      </c>
      <c r="N19" s="119" t="n">
        <f aca="false">+$I$16</f>
        <v>3</v>
      </c>
      <c r="O19" s="100"/>
      <c r="P19" s="120" t="n">
        <f aca="false">+S19/U19</f>
        <v>2.50662721600161</v>
      </c>
      <c r="Q19" s="115" t="s">
        <v>1</v>
      </c>
      <c r="R19" s="116"/>
      <c r="S19" s="121" t="n">
        <f aca="false">+P15</f>
        <v>3.14159</v>
      </c>
      <c r="T19" s="115" t="s">
        <v>42</v>
      </c>
      <c r="U19" s="122" t="n">
        <f aca="false">+P16</f>
        <v>1.25331360800081</v>
      </c>
      <c r="V19" s="104"/>
      <c r="W19" s="123" t="n">
        <f aca="false">+Z19/AB19</f>
        <v>3</v>
      </c>
      <c r="X19" s="115" t="s">
        <v>1</v>
      </c>
      <c r="Y19" s="116"/>
      <c r="Z19" s="124" t="n">
        <f aca="false">+Z15</f>
        <v>600</v>
      </c>
      <c r="AA19" s="125" t="s">
        <v>42</v>
      </c>
      <c r="AB19" s="126" t="n">
        <f aca="false">+Z16</f>
        <v>200</v>
      </c>
      <c r="AC19" s="94"/>
      <c r="AD19" s="109" t="n">
        <f aca="false">+W19^2</f>
        <v>9</v>
      </c>
      <c r="AE19" s="109" t="n">
        <f aca="false">+Z16^2</f>
        <v>40000</v>
      </c>
      <c r="AF19" s="109" t="n">
        <f aca="false">+AB19^2</f>
        <v>40000</v>
      </c>
      <c r="AG19" s="23"/>
      <c r="AH19" s="53"/>
      <c r="AI19" s="23" t="n">
        <f aca="false">+SQRT(3.14159265359^3.14159265359)</f>
        <v>6.03839048151278</v>
      </c>
      <c r="AJ19" s="53"/>
      <c r="AK19" s="23"/>
      <c r="AL19" s="53"/>
      <c r="AM19" s="53"/>
      <c r="AN19" s="23"/>
      <c r="AO19" s="53"/>
      <c r="AT19" s="22"/>
      <c r="AU19" s="22"/>
      <c r="AV19" s="55" t="s">
        <v>43</v>
      </c>
      <c r="AW19" s="56"/>
      <c r="AX19" s="79" t="n">
        <v>7.7E-020</v>
      </c>
      <c r="AY19" s="57" t="n">
        <f aca="false">+300000000*AX19</f>
        <v>2.31E-011</v>
      </c>
      <c r="AZ19" s="79" t="n">
        <f aca="false">+BA19/AY19</f>
        <v>16233766233766.2</v>
      </c>
      <c r="BA19" s="57" t="n">
        <v>375</v>
      </c>
      <c r="BB19" s="59"/>
      <c r="BC19" s="68" t="n">
        <f aca="false">+300000000/AX18</f>
        <v>1.2E+019</v>
      </c>
      <c r="BD19" s="23"/>
    </row>
    <row r="20" customFormat="false" ht="26.85" hidden="false" customHeight="true" outlineLevel="0" collapsed="false">
      <c r="A20" s="23"/>
      <c r="B20" s="24"/>
      <c r="C20" s="25"/>
      <c r="D20" s="127" t="s">
        <v>0</v>
      </c>
      <c r="E20" s="128" t="s">
        <v>1</v>
      </c>
      <c r="F20" s="129" t="s">
        <v>44</v>
      </c>
      <c r="G20" s="93"/>
      <c r="H20" s="94"/>
      <c r="I20" s="130" t="n">
        <f aca="false">+N20*L20</f>
        <v>6</v>
      </c>
      <c r="J20" s="128" t="s">
        <v>1</v>
      </c>
      <c r="K20" s="131"/>
      <c r="L20" s="132" t="n">
        <f aca="false">+$I$16</f>
        <v>3</v>
      </c>
      <c r="M20" s="133" t="s">
        <v>39</v>
      </c>
      <c r="N20" s="134" t="n">
        <f aca="false">+$I$14</f>
        <v>2</v>
      </c>
      <c r="O20" s="100"/>
      <c r="P20" s="135" t="n">
        <f aca="false">+U20*S20</f>
        <v>2.50662721600161</v>
      </c>
      <c r="Q20" s="128" t="s">
        <v>1</v>
      </c>
      <c r="R20" s="131"/>
      <c r="S20" s="136" t="n">
        <f aca="false">+P16</f>
        <v>1.25331360800081</v>
      </c>
      <c r="T20" s="128" t="s">
        <v>39</v>
      </c>
      <c r="U20" s="137" t="n">
        <f aca="false">+P14</f>
        <v>2</v>
      </c>
      <c r="V20" s="104"/>
      <c r="W20" s="138" t="n">
        <f aca="false">+AB20*Z20</f>
        <v>3</v>
      </c>
      <c r="X20" s="128" t="s">
        <v>1</v>
      </c>
      <c r="Y20" s="131"/>
      <c r="Z20" s="139" t="n">
        <f aca="false">+Z16</f>
        <v>200</v>
      </c>
      <c r="AA20" s="140" t="s">
        <v>39</v>
      </c>
      <c r="AB20" s="141" t="n">
        <f aca="false">+Z14</f>
        <v>0.015</v>
      </c>
      <c r="AC20" s="94"/>
      <c r="AD20" s="109" t="n">
        <f aca="false">+W20^2</f>
        <v>9</v>
      </c>
      <c r="AE20" s="109" t="n">
        <f aca="false">+Z17^2</f>
        <v>0</v>
      </c>
      <c r="AF20" s="109" t="n">
        <f aca="false">+AB20^2</f>
        <v>0.000225</v>
      </c>
      <c r="AG20" s="23"/>
      <c r="AH20" s="53"/>
      <c r="AI20" s="23"/>
      <c r="AJ20" s="53"/>
      <c r="AK20" s="23"/>
      <c r="AL20" s="53"/>
      <c r="AM20" s="53"/>
      <c r="AN20" s="23"/>
      <c r="AO20" s="53"/>
      <c r="AT20" s="22"/>
      <c r="AU20" s="22"/>
      <c r="AV20" s="142"/>
      <c r="AW20" s="143"/>
      <c r="AX20" s="143"/>
      <c r="AY20" s="143"/>
      <c r="AZ20" s="143"/>
      <c r="BA20" s="144"/>
      <c r="BB20" s="145"/>
      <c r="BC20" s="68" t="n">
        <f aca="false">+300000000/AX19</f>
        <v>3.8961038961039E+027</v>
      </c>
      <c r="BD20" s="23"/>
    </row>
    <row r="21" customFormat="false" ht="27.85" hidden="false" customHeight="true" outlineLevel="0" collapsed="false">
      <c r="A21" s="23"/>
      <c r="B21" s="24"/>
      <c r="C21" s="25"/>
      <c r="D21" s="146" t="s">
        <v>2</v>
      </c>
      <c r="E21" s="147" t="s">
        <v>1</v>
      </c>
      <c r="F21" s="148" t="s">
        <v>45</v>
      </c>
      <c r="G21" s="93"/>
      <c r="H21" s="94"/>
      <c r="I21" s="149" t="n">
        <f aca="false">+L21/N21</f>
        <v>2</v>
      </c>
      <c r="J21" s="147" t="s">
        <v>1</v>
      </c>
      <c r="K21" s="150"/>
      <c r="L21" s="151" t="n">
        <f aca="false">+$I$13</f>
        <v>6</v>
      </c>
      <c r="M21" s="152" t="s">
        <v>42</v>
      </c>
      <c r="N21" s="153" t="n">
        <f aca="false">+$I$16</f>
        <v>3</v>
      </c>
      <c r="O21" s="100"/>
      <c r="P21" s="154" t="n">
        <f aca="false">+S21/U21</f>
        <v>2</v>
      </c>
      <c r="Q21" s="147" t="s">
        <v>1</v>
      </c>
      <c r="R21" s="150"/>
      <c r="S21" s="155" t="n">
        <f aca="false">+P13</f>
        <v>2.50662721600161</v>
      </c>
      <c r="T21" s="156" t="s">
        <v>42</v>
      </c>
      <c r="U21" s="157" t="n">
        <f aca="false">+P16</f>
        <v>1.25331360800081</v>
      </c>
      <c r="V21" s="158"/>
      <c r="W21" s="159" t="n">
        <f aca="false">+Z21/AB21</f>
        <v>0.015</v>
      </c>
      <c r="X21" s="147" t="s">
        <v>1</v>
      </c>
      <c r="Y21" s="150"/>
      <c r="Z21" s="160" t="n">
        <f aca="false">+Z13</f>
        <v>3</v>
      </c>
      <c r="AA21" s="161" t="s">
        <v>42</v>
      </c>
      <c r="AB21" s="162" t="n">
        <f aca="false">+Z16</f>
        <v>200</v>
      </c>
      <c r="AC21" s="94"/>
      <c r="AD21" s="109" t="n">
        <f aca="false">+W21^2</f>
        <v>0.000225</v>
      </c>
      <c r="AE21" s="109" t="n">
        <f aca="false">+Z18^2</f>
        <v>360000</v>
      </c>
      <c r="AF21" s="109" t="n">
        <f aca="false">+AB21^2</f>
        <v>40000</v>
      </c>
      <c r="AG21" s="23"/>
      <c r="AH21" s="53"/>
      <c r="AI21" s="23"/>
      <c r="AJ21" s="53"/>
      <c r="AK21" s="23"/>
      <c r="AL21" s="53"/>
      <c r="AM21" s="53"/>
      <c r="AN21" s="23"/>
      <c r="AO21" s="53"/>
      <c r="AT21" s="22"/>
      <c r="AU21" s="23"/>
      <c r="AV21" s="23"/>
      <c r="AW21" s="23"/>
      <c r="AX21" s="23"/>
      <c r="AY21" s="23"/>
      <c r="AZ21" s="23"/>
      <c r="BA21" s="23"/>
      <c r="BB21" s="23"/>
      <c r="BC21" s="23"/>
      <c r="BD21" s="23"/>
    </row>
    <row r="22" customFormat="false" ht="41.75" hidden="false" customHeight="true" outlineLevel="0" collapsed="false">
      <c r="A22" s="23"/>
      <c r="B22" s="24"/>
      <c r="C22" s="25"/>
      <c r="D22" s="163" t="s">
        <v>2</v>
      </c>
      <c r="E22" s="164" t="s">
        <v>1</v>
      </c>
      <c r="F22" s="165" t="s">
        <v>46</v>
      </c>
      <c r="G22" s="93"/>
      <c r="H22" s="94"/>
      <c r="I22" s="166" t="n">
        <f aca="false">+L22/N22</f>
        <v>2</v>
      </c>
      <c r="J22" s="164" t="s">
        <v>1</v>
      </c>
      <c r="K22" s="167"/>
      <c r="L22" s="168" t="n">
        <f aca="false">+$I$13^2</f>
        <v>36</v>
      </c>
      <c r="M22" s="169" t="s">
        <v>42</v>
      </c>
      <c r="N22" s="170" t="n">
        <f aca="false">+$I$15</f>
        <v>18</v>
      </c>
      <c r="O22" s="100"/>
      <c r="P22" s="171" t="n">
        <f aca="false">+S22/U22</f>
        <v>2</v>
      </c>
      <c r="Q22" s="164" t="s">
        <v>1</v>
      </c>
      <c r="R22" s="167"/>
      <c r="S22" s="172" t="n">
        <f aca="false">+P13^2</f>
        <v>6.28318</v>
      </c>
      <c r="T22" s="173" t="s">
        <v>42</v>
      </c>
      <c r="U22" s="174" t="n">
        <f aca="false">+P15</f>
        <v>3.14159</v>
      </c>
      <c r="V22" s="104"/>
      <c r="W22" s="175" t="n">
        <f aca="false">+Z22/AB22</f>
        <v>0.015</v>
      </c>
      <c r="X22" s="164" t="s">
        <v>1</v>
      </c>
      <c r="Y22" s="167"/>
      <c r="Z22" s="176" t="n">
        <f aca="false">+Z13^2</f>
        <v>9</v>
      </c>
      <c r="AA22" s="177" t="s">
        <v>42</v>
      </c>
      <c r="AB22" s="178" t="n">
        <f aca="false">+Z15</f>
        <v>600</v>
      </c>
      <c r="AC22" s="94"/>
      <c r="AD22" s="109" t="n">
        <f aca="false">+W22^2</f>
        <v>0.000225</v>
      </c>
      <c r="AE22" s="109" t="n">
        <f aca="false">+Z19^2</f>
        <v>360000</v>
      </c>
      <c r="AF22" s="109" t="n">
        <f aca="false">+AB22^2</f>
        <v>360000</v>
      </c>
      <c r="AG22" s="23"/>
      <c r="AH22" s="53"/>
      <c r="AI22" s="23"/>
      <c r="AJ22" s="53"/>
      <c r="AK22" s="23"/>
      <c r="AL22" s="53"/>
      <c r="AM22" s="53"/>
      <c r="AN22" s="23"/>
      <c r="AO22" s="5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</row>
    <row r="23" customFormat="false" ht="41.75" hidden="false" customHeight="true" outlineLevel="0" collapsed="false">
      <c r="A23" s="23"/>
      <c r="B23" s="24"/>
      <c r="C23" s="25"/>
      <c r="D23" s="179" t="s">
        <v>2</v>
      </c>
      <c r="E23" s="180" t="s">
        <v>1</v>
      </c>
      <c r="F23" s="181" t="s">
        <v>47</v>
      </c>
      <c r="G23" s="93"/>
      <c r="H23" s="94"/>
      <c r="I23" s="182" t="n">
        <f aca="false">+L23/N23</f>
        <v>2</v>
      </c>
      <c r="J23" s="180" t="s">
        <v>1</v>
      </c>
      <c r="K23" s="183"/>
      <c r="L23" s="184" t="n">
        <f aca="false">+$I$15</f>
        <v>18</v>
      </c>
      <c r="M23" s="185" t="s">
        <v>42</v>
      </c>
      <c r="N23" s="186" t="n">
        <f aca="false">+$I$16^2</f>
        <v>9</v>
      </c>
      <c r="O23" s="100"/>
      <c r="P23" s="187" t="n">
        <f aca="false">+S23/U23</f>
        <v>2</v>
      </c>
      <c r="Q23" s="180" t="s">
        <v>1</v>
      </c>
      <c r="R23" s="183"/>
      <c r="S23" s="188" t="n">
        <f aca="false">+P15</f>
        <v>3.14159</v>
      </c>
      <c r="T23" s="180" t="s">
        <v>42</v>
      </c>
      <c r="U23" s="189" t="n">
        <f aca="false">+P16^2</f>
        <v>1.570795</v>
      </c>
      <c r="V23" s="104"/>
      <c r="W23" s="190" t="n">
        <f aca="false">+Z23/AB23</f>
        <v>0.015</v>
      </c>
      <c r="X23" s="180" t="s">
        <v>1</v>
      </c>
      <c r="Y23" s="183"/>
      <c r="Z23" s="191" t="n">
        <f aca="false">+Z15</f>
        <v>600</v>
      </c>
      <c r="AA23" s="192" t="s">
        <v>42</v>
      </c>
      <c r="AB23" s="193" t="n">
        <f aca="false">+Z16^2</f>
        <v>40000</v>
      </c>
      <c r="AC23" s="94"/>
      <c r="AD23" s="109" t="n">
        <f aca="false">+W23^2</f>
        <v>0.000225</v>
      </c>
      <c r="AE23" s="109" t="n">
        <f aca="false">+Z20^2</f>
        <v>40000</v>
      </c>
      <c r="AF23" s="109" t="n">
        <f aca="false">+AB23^2</f>
        <v>1600000000</v>
      </c>
      <c r="AG23" s="23"/>
      <c r="AH23" s="53"/>
      <c r="AI23" s="23"/>
      <c r="AJ23" s="53"/>
      <c r="AK23" s="23"/>
      <c r="AL23" s="53"/>
      <c r="AM23" s="53"/>
      <c r="AN23" s="23"/>
      <c r="AO23" s="5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</row>
    <row r="24" customFormat="false" ht="41.75" hidden="false" customHeight="true" outlineLevel="0" collapsed="false">
      <c r="A24" s="23"/>
      <c r="B24" s="24"/>
      <c r="C24" s="25"/>
      <c r="D24" s="194" t="s">
        <v>7</v>
      </c>
      <c r="E24" s="195" t="s">
        <v>1</v>
      </c>
      <c r="F24" s="196" t="s">
        <v>48</v>
      </c>
      <c r="G24" s="93"/>
      <c r="H24" s="94"/>
      <c r="I24" s="197" t="n">
        <f aca="false">+L24/N24</f>
        <v>18</v>
      </c>
      <c r="J24" s="195" t="s">
        <v>1</v>
      </c>
      <c r="K24" s="198"/>
      <c r="L24" s="199" t="n">
        <f aca="false">+$I$13^2</f>
        <v>36</v>
      </c>
      <c r="M24" s="200" t="s">
        <v>42</v>
      </c>
      <c r="N24" s="201" t="n">
        <f aca="false">+$I$14</f>
        <v>2</v>
      </c>
      <c r="O24" s="100"/>
      <c r="P24" s="202" t="n">
        <f aca="false">+S24/U24</f>
        <v>3.14159</v>
      </c>
      <c r="Q24" s="195" t="s">
        <v>1</v>
      </c>
      <c r="R24" s="198"/>
      <c r="S24" s="203" t="n">
        <f aca="false">+P13^2</f>
        <v>6.28318</v>
      </c>
      <c r="T24" s="195" t="s">
        <v>42</v>
      </c>
      <c r="U24" s="204" t="n">
        <f aca="false">+P14</f>
        <v>2</v>
      </c>
      <c r="V24" s="104"/>
      <c r="W24" s="205" t="n">
        <f aca="false">+Z24/AB24</f>
        <v>600</v>
      </c>
      <c r="X24" s="195" t="s">
        <v>1</v>
      </c>
      <c r="Y24" s="198"/>
      <c r="Z24" s="206" t="n">
        <f aca="false">+Z13^2</f>
        <v>9</v>
      </c>
      <c r="AA24" s="207" t="s">
        <v>42</v>
      </c>
      <c r="AB24" s="208" t="n">
        <f aca="false">+Z14</f>
        <v>0.015</v>
      </c>
      <c r="AC24" s="94"/>
      <c r="AD24" s="109" t="n">
        <f aca="false">+W24^2</f>
        <v>360000</v>
      </c>
      <c r="AE24" s="109" t="n">
        <f aca="false">+Z21^2</f>
        <v>9</v>
      </c>
      <c r="AF24" s="109" t="n">
        <f aca="false">+AB24^2</f>
        <v>0.000225</v>
      </c>
      <c r="AG24" s="23"/>
      <c r="AH24" s="53"/>
      <c r="AI24" s="23"/>
      <c r="AJ24" s="53"/>
      <c r="AK24" s="23"/>
      <c r="AL24" s="53"/>
      <c r="AM24" s="53"/>
      <c r="AN24" s="23"/>
      <c r="AO24" s="53"/>
    </row>
    <row r="25" customFormat="false" ht="41.75" hidden="false" customHeight="true" outlineLevel="0" collapsed="false">
      <c r="A25" s="23"/>
      <c r="B25" s="24"/>
      <c r="C25" s="25"/>
      <c r="D25" s="209" t="s">
        <v>3</v>
      </c>
      <c r="E25" s="210" t="s">
        <v>1</v>
      </c>
      <c r="F25" s="211" t="s">
        <v>49</v>
      </c>
      <c r="G25" s="93"/>
      <c r="H25" s="94"/>
      <c r="I25" s="212" t="n">
        <f aca="false">+N25*L25</f>
        <v>18</v>
      </c>
      <c r="J25" s="210" t="s">
        <v>1</v>
      </c>
      <c r="K25" s="213"/>
      <c r="L25" s="214" t="n">
        <f aca="false">+$I$16^2</f>
        <v>9</v>
      </c>
      <c r="M25" s="215" t="s">
        <v>39</v>
      </c>
      <c r="N25" s="216" t="n">
        <f aca="false">+$I$14</f>
        <v>2</v>
      </c>
      <c r="O25" s="100"/>
      <c r="P25" s="217" t="n">
        <f aca="false">+U25*S25</f>
        <v>3.14159</v>
      </c>
      <c r="Q25" s="210" t="s">
        <v>1</v>
      </c>
      <c r="R25" s="213"/>
      <c r="S25" s="218" t="n">
        <f aca="false">+P16^2</f>
        <v>1.570795</v>
      </c>
      <c r="T25" s="219" t="s">
        <v>39</v>
      </c>
      <c r="U25" s="220" t="n">
        <f aca="false">+P14</f>
        <v>2</v>
      </c>
      <c r="V25" s="221"/>
      <c r="W25" s="222" t="n">
        <f aca="false">+AB25*Z25</f>
        <v>600</v>
      </c>
      <c r="X25" s="210" t="s">
        <v>1</v>
      </c>
      <c r="Y25" s="213"/>
      <c r="Z25" s="223" t="n">
        <f aca="false">+Z16^2</f>
        <v>40000</v>
      </c>
      <c r="AA25" s="224" t="s">
        <v>39</v>
      </c>
      <c r="AB25" s="225" t="n">
        <f aca="false">+Z14</f>
        <v>0.015</v>
      </c>
      <c r="AC25" s="94"/>
      <c r="AD25" s="109" t="n">
        <f aca="false">+W25^2</f>
        <v>360000</v>
      </c>
      <c r="AE25" s="109" t="n">
        <f aca="false">+Z22^2</f>
        <v>81</v>
      </c>
      <c r="AF25" s="109" t="n">
        <f aca="false">+AB25^2</f>
        <v>0.000225</v>
      </c>
      <c r="AG25" s="23"/>
      <c r="AH25" s="53"/>
      <c r="AI25" s="23"/>
      <c r="AJ25" s="53"/>
      <c r="AK25" s="23"/>
      <c r="AL25" s="53"/>
      <c r="AM25" s="53"/>
      <c r="AN25" s="23"/>
      <c r="AO25" s="53"/>
    </row>
    <row r="26" customFormat="false" ht="41.75" hidden="false" customHeight="true" outlineLevel="0" collapsed="false">
      <c r="A26" s="23"/>
      <c r="B26" s="24"/>
      <c r="C26" s="25"/>
      <c r="D26" s="226" t="s">
        <v>3</v>
      </c>
      <c r="E26" s="227" t="s">
        <v>1</v>
      </c>
      <c r="F26" s="228" t="s">
        <v>50</v>
      </c>
      <c r="G26" s="93"/>
      <c r="H26" s="94"/>
      <c r="I26" s="229" t="n">
        <f aca="false">+L26*N26</f>
        <v>18</v>
      </c>
      <c r="J26" s="227" t="s">
        <v>1</v>
      </c>
      <c r="K26" s="230"/>
      <c r="L26" s="231" t="n">
        <f aca="false">+$I$13</f>
        <v>6</v>
      </c>
      <c r="M26" s="232" t="s">
        <v>39</v>
      </c>
      <c r="N26" s="233" t="n">
        <f aca="false">+$I$16</f>
        <v>3</v>
      </c>
      <c r="O26" s="100"/>
      <c r="P26" s="234" t="n">
        <f aca="false">+S26*U26</f>
        <v>3.14159</v>
      </c>
      <c r="Q26" s="227" t="s">
        <v>1</v>
      </c>
      <c r="R26" s="230"/>
      <c r="S26" s="235" t="n">
        <f aca="false">+P13</f>
        <v>2.50662721600161</v>
      </c>
      <c r="T26" s="227" t="s">
        <v>39</v>
      </c>
      <c r="U26" s="236" t="n">
        <f aca="false">+P16</f>
        <v>1.25331360800081</v>
      </c>
      <c r="V26" s="104"/>
      <c r="W26" s="237" t="n">
        <f aca="false">+Z26*AB26</f>
        <v>600</v>
      </c>
      <c r="X26" s="227" t="s">
        <v>1</v>
      </c>
      <c r="Y26" s="230"/>
      <c r="Z26" s="238" t="n">
        <f aca="false">+Z13</f>
        <v>3</v>
      </c>
      <c r="AA26" s="239" t="s">
        <v>39</v>
      </c>
      <c r="AB26" s="240" t="n">
        <f aca="false">+Z16</f>
        <v>200</v>
      </c>
      <c r="AC26" s="94"/>
      <c r="AD26" s="109" t="n">
        <f aca="false">+W26^2</f>
        <v>360000</v>
      </c>
      <c r="AE26" s="109" t="n">
        <f aca="false">+Z23^2</f>
        <v>360000</v>
      </c>
      <c r="AF26" s="109" t="n">
        <f aca="false">+AB26^2</f>
        <v>40000</v>
      </c>
      <c r="AG26" s="23"/>
      <c r="AH26" s="53"/>
      <c r="AI26" s="23"/>
      <c r="AJ26" s="53"/>
      <c r="AK26" s="23"/>
      <c r="AL26" s="53"/>
      <c r="AM26" s="53"/>
      <c r="AN26" s="23"/>
      <c r="AO26" s="53"/>
    </row>
    <row r="27" customFormat="false" ht="41.75" hidden="false" customHeight="true" outlineLevel="0" collapsed="false">
      <c r="A27" s="23"/>
      <c r="B27" s="24"/>
      <c r="C27" s="25"/>
      <c r="D27" s="241" t="s">
        <v>4</v>
      </c>
      <c r="E27" s="242" t="s">
        <v>1</v>
      </c>
      <c r="F27" s="243" t="s">
        <v>51</v>
      </c>
      <c r="G27" s="93"/>
      <c r="H27" s="93"/>
      <c r="I27" s="244" t="n">
        <f aca="false">+L27/N27</f>
        <v>3</v>
      </c>
      <c r="J27" s="245" t="s">
        <v>1</v>
      </c>
      <c r="K27" s="246"/>
      <c r="L27" s="247" t="n">
        <f aca="false">+$I$13</f>
        <v>6</v>
      </c>
      <c r="M27" s="248" t="s">
        <v>42</v>
      </c>
      <c r="N27" s="249" t="n">
        <f aca="false">+$I$14</f>
        <v>2</v>
      </c>
      <c r="O27" s="100"/>
      <c r="P27" s="250" t="n">
        <f aca="false">+S27/U27</f>
        <v>1.25331360800081</v>
      </c>
      <c r="Q27" s="245" t="s">
        <v>1</v>
      </c>
      <c r="R27" s="246"/>
      <c r="S27" s="251" t="n">
        <f aca="false">+P13</f>
        <v>2.50662721600161</v>
      </c>
      <c r="T27" s="252" t="s">
        <v>42</v>
      </c>
      <c r="U27" s="253" t="n">
        <f aca="false">+P14</f>
        <v>2</v>
      </c>
      <c r="V27" s="158"/>
      <c r="W27" s="254" t="n">
        <f aca="false">+Z27/AB27</f>
        <v>200</v>
      </c>
      <c r="X27" s="245" t="s">
        <v>1</v>
      </c>
      <c r="Y27" s="246"/>
      <c r="Z27" s="255" t="n">
        <f aca="false">+Z13</f>
        <v>3</v>
      </c>
      <c r="AA27" s="256" t="s">
        <v>42</v>
      </c>
      <c r="AB27" s="257" t="n">
        <f aca="false">+Z14</f>
        <v>0.015</v>
      </c>
      <c r="AC27" s="93"/>
      <c r="AD27" s="109" t="n">
        <f aca="false">+W27^2</f>
        <v>40000</v>
      </c>
      <c r="AE27" s="109" t="n">
        <f aca="false">+Z24^2</f>
        <v>81</v>
      </c>
      <c r="AF27" s="109" t="n">
        <f aca="false">+AB27^2</f>
        <v>0.000225</v>
      </c>
      <c r="AG27" s="23"/>
      <c r="AH27" s="53"/>
      <c r="AI27" s="23"/>
      <c r="AJ27" s="53"/>
      <c r="AK27" s="23"/>
      <c r="AL27" s="53"/>
      <c r="AM27" s="53"/>
      <c r="AN27" s="23"/>
      <c r="AO27" s="53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3"/>
    </row>
    <row r="28" customFormat="false" ht="41.75" hidden="false" customHeight="true" outlineLevel="0" collapsed="false">
      <c r="A28" s="23"/>
      <c r="B28" s="24"/>
      <c r="C28" s="25"/>
      <c r="D28" s="258" t="s">
        <v>4</v>
      </c>
      <c r="E28" s="259" t="s">
        <v>1</v>
      </c>
      <c r="F28" s="260" t="s">
        <v>52</v>
      </c>
      <c r="G28" s="93"/>
      <c r="H28" s="93"/>
      <c r="I28" s="261" t="n">
        <f aca="false">+L28/N28</f>
        <v>3</v>
      </c>
      <c r="J28" s="262" t="s">
        <v>1</v>
      </c>
      <c r="K28" s="263"/>
      <c r="L28" s="264" t="n">
        <f aca="false">+$I$15</f>
        <v>18</v>
      </c>
      <c r="M28" s="265" t="s">
        <v>42</v>
      </c>
      <c r="N28" s="266" t="n">
        <f aca="false">+$I$13</f>
        <v>6</v>
      </c>
      <c r="O28" s="100"/>
      <c r="P28" s="267" t="n">
        <f aca="false">+S28/U28</f>
        <v>1.25331360800081</v>
      </c>
      <c r="Q28" s="262" t="s">
        <v>1</v>
      </c>
      <c r="R28" s="263"/>
      <c r="S28" s="268" t="n">
        <f aca="false">+P15</f>
        <v>3.14159</v>
      </c>
      <c r="T28" s="269" t="s">
        <v>42</v>
      </c>
      <c r="U28" s="270" t="n">
        <f aca="false">+P13</f>
        <v>2.50662721600161</v>
      </c>
      <c r="V28" s="104"/>
      <c r="W28" s="271" t="n">
        <f aca="false">+Z28/AB28</f>
        <v>200</v>
      </c>
      <c r="X28" s="262" t="s">
        <v>1</v>
      </c>
      <c r="Y28" s="263"/>
      <c r="Z28" s="272" t="n">
        <f aca="false">+Z15</f>
        <v>600</v>
      </c>
      <c r="AA28" s="273" t="s">
        <v>42</v>
      </c>
      <c r="AB28" s="274" t="n">
        <f aca="false">+Z13</f>
        <v>3</v>
      </c>
      <c r="AC28" s="93"/>
      <c r="AD28" s="109" t="n">
        <f aca="false">+W28^2</f>
        <v>40000</v>
      </c>
      <c r="AE28" s="109" t="n">
        <f aca="false">+Z25^2</f>
        <v>1600000000</v>
      </c>
      <c r="AF28" s="109" t="n">
        <f aca="false">+AB28^2</f>
        <v>9</v>
      </c>
      <c r="AG28" s="23"/>
      <c r="AH28" s="53"/>
      <c r="AI28" s="23"/>
      <c r="AJ28" s="53"/>
      <c r="AK28" s="23"/>
      <c r="AL28" s="53"/>
      <c r="AM28" s="53"/>
      <c r="AN28" s="23"/>
      <c r="AO28" s="53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3"/>
    </row>
    <row r="29" customFormat="false" ht="41.75" hidden="false" customHeight="true" outlineLevel="0" collapsed="false">
      <c r="A29" s="23"/>
      <c r="B29" s="24"/>
      <c r="C29" s="25"/>
      <c r="D29" s="275" t="s">
        <v>4</v>
      </c>
      <c r="E29" s="276" t="s">
        <v>1</v>
      </c>
      <c r="F29" s="277" t="s">
        <v>53</v>
      </c>
      <c r="G29" s="93"/>
      <c r="H29" s="93"/>
      <c r="I29" s="278" t="n">
        <f aca="false">+SQRT(L29/N29)</f>
        <v>3</v>
      </c>
      <c r="J29" s="279" t="s">
        <v>1</v>
      </c>
      <c r="K29" s="280" t="s">
        <v>54</v>
      </c>
      <c r="L29" s="281" t="n">
        <f aca="false">+$I$15</f>
        <v>18</v>
      </c>
      <c r="M29" s="282" t="s">
        <v>42</v>
      </c>
      <c r="N29" s="283" t="n">
        <f aca="false">+$I$14</f>
        <v>2</v>
      </c>
      <c r="O29" s="100"/>
      <c r="P29" s="284" t="n">
        <f aca="false">+SQRT(S29/U29)</f>
        <v>1.25331360800081</v>
      </c>
      <c r="Q29" s="279" t="s">
        <v>1</v>
      </c>
      <c r="R29" s="280" t="s">
        <v>54</v>
      </c>
      <c r="S29" s="285" t="n">
        <f aca="false">+P15</f>
        <v>3.14159</v>
      </c>
      <c r="T29" s="279" t="s">
        <v>42</v>
      </c>
      <c r="U29" s="286" t="n">
        <f aca="false">+P14</f>
        <v>2</v>
      </c>
      <c r="V29" s="104"/>
      <c r="W29" s="287" t="n">
        <f aca="false">+SQRT(Z29/AB29)</f>
        <v>200</v>
      </c>
      <c r="X29" s="279" t="s">
        <v>1</v>
      </c>
      <c r="Y29" s="280" t="s">
        <v>54</v>
      </c>
      <c r="Z29" s="288" t="n">
        <f aca="false">+Z15</f>
        <v>600</v>
      </c>
      <c r="AA29" s="289" t="s">
        <v>42</v>
      </c>
      <c r="AB29" s="290" t="n">
        <f aca="false">+Z14</f>
        <v>0.015</v>
      </c>
      <c r="AC29" s="93"/>
      <c r="AD29" s="109" t="n">
        <f aca="false">+W29^2</f>
        <v>40000</v>
      </c>
      <c r="AE29" s="109" t="n">
        <f aca="false">+Z26^2</f>
        <v>9</v>
      </c>
      <c r="AF29" s="109" t="n">
        <f aca="false">+AB29^2</f>
        <v>0.000225</v>
      </c>
      <c r="AG29" s="23"/>
      <c r="AH29" s="53"/>
      <c r="AI29" s="23"/>
      <c r="AJ29" s="53"/>
      <c r="AK29" s="23"/>
      <c r="AL29" s="53"/>
      <c r="AM29" s="53"/>
      <c r="AN29" s="23"/>
      <c r="AO29" s="53"/>
      <c r="AT29" s="22"/>
      <c r="AU29" s="22"/>
      <c r="AV29" s="32"/>
      <c r="AW29" s="33"/>
      <c r="AX29" s="33"/>
      <c r="AY29" s="33"/>
      <c r="AZ29" s="33"/>
      <c r="BA29" s="33"/>
      <c r="BB29" s="34"/>
      <c r="BC29" s="22"/>
      <c r="BD29" s="23"/>
    </row>
    <row r="30" customFormat="false" ht="19.7" hidden="false" customHeight="false" outlineLevel="0" collapsed="false">
      <c r="A30" s="23"/>
      <c r="B30" s="24"/>
      <c r="C30" s="25"/>
      <c r="D30" s="24"/>
      <c r="E30" s="26"/>
      <c r="F30" s="25"/>
      <c r="G30" s="25"/>
      <c r="H30" s="25"/>
      <c r="I30" s="25"/>
      <c r="J30" s="25"/>
      <c r="K30" s="24"/>
      <c r="L30" s="24"/>
      <c r="M30" s="26"/>
      <c r="N30" s="27"/>
      <c r="O30" s="27"/>
      <c r="P30" s="25"/>
      <c r="Q30" s="25"/>
      <c r="R30" s="24"/>
      <c r="S30" s="24"/>
      <c r="T30" s="26"/>
      <c r="U30" s="27"/>
      <c r="V30" s="28"/>
      <c r="W30" s="29"/>
      <c r="X30" s="25"/>
      <c r="Y30" s="24"/>
      <c r="Z30" s="30"/>
      <c r="AA30" s="291"/>
      <c r="AB30" s="35"/>
      <c r="AC30" s="25"/>
      <c r="AD30" s="25"/>
      <c r="AE30" s="25"/>
      <c r="AF30" s="25"/>
      <c r="AG30" s="23"/>
      <c r="AH30" s="53"/>
      <c r="AI30" s="23"/>
      <c r="AJ30" s="53"/>
      <c r="AK30" s="23"/>
      <c r="AL30" s="26"/>
      <c r="AM30" s="26"/>
      <c r="AN30" s="54"/>
      <c r="AO30" s="53"/>
      <c r="AT30" s="22"/>
      <c r="AU30" s="22"/>
      <c r="AV30" s="36"/>
      <c r="AW30" s="37"/>
      <c r="AX30" s="38" t="s">
        <v>8</v>
      </c>
      <c r="AY30" s="38" t="s">
        <v>9</v>
      </c>
      <c r="AZ30" s="38" t="s">
        <v>10</v>
      </c>
      <c r="BA30" s="39" t="s">
        <v>11</v>
      </c>
      <c r="BB30" s="40"/>
      <c r="BC30" s="22"/>
      <c r="BD30" s="23"/>
    </row>
    <row r="31" customFormat="false" ht="19.7" hidden="false" customHeight="false" outlineLevel="0" collapsed="false">
      <c r="A31" s="23"/>
      <c r="B31" s="24"/>
      <c r="C31" s="25"/>
      <c r="D31" s="24"/>
      <c r="E31" s="26"/>
      <c r="F31" s="25"/>
      <c r="G31" s="25"/>
      <c r="H31" s="25"/>
      <c r="I31" s="25"/>
      <c r="J31" s="25"/>
      <c r="K31" s="24"/>
      <c r="L31" s="24"/>
      <c r="M31" s="26"/>
      <c r="N31" s="27"/>
      <c r="O31" s="27"/>
      <c r="P31" s="25"/>
      <c r="Q31" s="25"/>
      <c r="R31" s="24"/>
      <c r="S31" s="24"/>
      <c r="T31" s="26"/>
      <c r="U31" s="27"/>
      <c r="V31" s="28"/>
      <c r="W31" s="29"/>
      <c r="X31" s="25"/>
      <c r="Y31" s="24"/>
      <c r="Z31" s="30"/>
      <c r="AA31" s="291"/>
      <c r="AB31" s="35"/>
      <c r="AC31" s="25"/>
      <c r="AD31" s="25"/>
      <c r="AE31" s="25"/>
      <c r="AF31" s="25"/>
      <c r="AG31" s="23"/>
      <c r="AH31" s="53"/>
      <c r="AI31" s="23"/>
      <c r="AJ31" s="53"/>
      <c r="AK31" s="23"/>
      <c r="AL31" s="26"/>
      <c r="AM31" s="26"/>
      <c r="AN31" s="54"/>
      <c r="AO31" s="53"/>
      <c r="AT31" s="22"/>
      <c r="AU31" s="22"/>
      <c r="AV31" s="36"/>
      <c r="AW31" s="37"/>
      <c r="AX31" s="41" t="s">
        <v>12</v>
      </c>
      <c r="AY31" s="41" t="s">
        <v>13</v>
      </c>
      <c r="AZ31" s="41" t="s">
        <v>14</v>
      </c>
      <c r="BA31" s="39"/>
      <c r="BB31" s="42"/>
      <c r="BC31" s="22"/>
      <c r="BD31" s="23"/>
    </row>
    <row r="32" customFormat="false" ht="19.7" hidden="false" customHeight="false" outlineLevel="0" collapsed="false">
      <c r="B32" s="24"/>
      <c r="C32" s="25"/>
      <c r="D32" s="24"/>
      <c r="E32" s="26"/>
      <c r="F32" s="25"/>
      <c r="G32" s="25"/>
      <c r="H32" s="25"/>
      <c r="I32" s="25"/>
      <c r="J32" s="25"/>
      <c r="K32" s="24"/>
      <c r="L32" s="24"/>
      <c r="M32" s="26"/>
      <c r="N32" s="27"/>
      <c r="O32" s="27"/>
      <c r="P32" s="25"/>
      <c r="Q32" s="25"/>
      <c r="R32" s="24"/>
      <c r="S32" s="24"/>
      <c r="T32" s="26"/>
      <c r="U32" s="27"/>
      <c r="V32" s="28"/>
      <c r="W32" s="29"/>
      <c r="X32" s="25"/>
      <c r="Y32" s="24"/>
      <c r="Z32" s="30"/>
      <c r="AA32" s="291"/>
      <c r="AB32" s="35"/>
      <c r="AC32" s="25"/>
      <c r="AD32" s="25"/>
      <c r="AE32" s="25"/>
      <c r="AF32" s="25"/>
      <c r="AG32" s="23"/>
      <c r="AH32" s="53"/>
      <c r="AI32" s="23"/>
      <c r="AJ32" s="53"/>
      <c r="AK32" s="23"/>
      <c r="AL32" s="26"/>
      <c r="AM32" s="26"/>
      <c r="AN32" s="54"/>
      <c r="AO32" s="53"/>
      <c r="AT32" s="22"/>
      <c r="AU32" s="22"/>
      <c r="AV32" s="55" t="s">
        <v>18</v>
      </c>
      <c r="AW32" s="56"/>
      <c r="AX32" s="57" t="n">
        <v>0.01</v>
      </c>
      <c r="AY32" s="57" t="n">
        <f aca="false">+300000000*AX32</f>
        <v>3000000</v>
      </c>
      <c r="AZ32" s="58" t="n">
        <v>0.000123984193</v>
      </c>
      <c r="BA32" s="292" t="n">
        <f aca="false">+AY32*AZ32</f>
        <v>371.952579</v>
      </c>
      <c r="BC32" s="23"/>
      <c r="BD32" s="23"/>
    </row>
    <row r="33" customFormat="false" ht="19.7" hidden="false" customHeight="false" outlineLevel="0" collapsed="false">
      <c r="B33" s="24"/>
      <c r="C33" s="25"/>
      <c r="D33" s="24"/>
      <c r="E33" s="26"/>
      <c r="F33" s="25"/>
      <c r="G33" s="25"/>
      <c r="H33" s="25"/>
      <c r="I33" s="25"/>
      <c r="J33" s="25"/>
      <c r="K33" s="24"/>
      <c r="L33" s="24"/>
      <c r="M33" s="26"/>
      <c r="N33" s="27"/>
      <c r="O33" s="27"/>
      <c r="P33" s="25"/>
      <c r="Q33" s="25"/>
      <c r="R33" s="24"/>
      <c r="S33" s="24"/>
      <c r="T33" s="26"/>
      <c r="U33" s="27"/>
      <c r="V33" s="28"/>
      <c r="W33" s="29"/>
      <c r="X33" s="25"/>
      <c r="Y33" s="24"/>
      <c r="Z33" s="30"/>
      <c r="AA33" s="291"/>
      <c r="AB33" s="35"/>
      <c r="AC33" s="25"/>
      <c r="AD33" s="25"/>
      <c r="AE33" s="25"/>
      <c r="AF33" s="25"/>
      <c r="AG33" s="23"/>
      <c r="AH33" s="53"/>
      <c r="AI33" s="23"/>
      <c r="AJ33" s="53"/>
      <c r="AK33" s="23"/>
      <c r="AL33" s="26"/>
      <c r="AM33" s="26"/>
      <c r="AN33" s="54"/>
      <c r="AO33" s="53"/>
      <c r="AR33" s="0" t="n">
        <v>15</v>
      </c>
      <c r="AT33" s="22"/>
      <c r="AU33" s="22"/>
      <c r="AV33" s="55" t="s">
        <v>55</v>
      </c>
      <c r="AW33" s="56"/>
      <c r="AX33" s="79" t="n">
        <f aca="false">+AR33/10000</f>
        <v>0.0015</v>
      </c>
      <c r="AY33" s="57" t="n">
        <f aca="false">+300000000*AX33</f>
        <v>450000</v>
      </c>
      <c r="AZ33" s="58" t="n">
        <v>0.000826561286666667</v>
      </c>
      <c r="BA33" s="292" t="n">
        <f aca="false">+AY33*AZ33</f>
        <v>371.952579</v>
      </c>
      <c r="BB33" s="59" t="n">
        <v>193</v>
      </c>
      <c r="BC33" s="23" t="n">
        <f aca="false">+AZ33*BB33*AY33</f>
        <v>71786.847747</v>
      </c>
      <c r="BD33" s="23"/>
    </row>
    <row r="34" customFormat="false" ht="19.7" hidden="false" customHeight="false" outlineLevel="0" collapsed="false">
      <c r="B34" s="24"/>
      <c r="C34" s="25"/>
      <c r="D34" s="24"/>
      <c r="E34" s="26"/>
      <c r="F34" s="25"/>
      <c r="G34" s="25"/>
      <c r="H34" s="25"/>
      <c r="I34" s="25"/>
      <c r="J34" s="25"/>
      <c r="K34" s="24"/>
      <c r="L34" s="24"/>
      <c r="M34" s="26"/>
      <c r="N34" s="27"/>
      <c r="O34" s="27"/>
      <c r="P34" s="25"/>
      <c r="Q34" s="25"/>
      <c r="R34" s="24"/>
      <c r="S34" s="24"/>
      <c r="T34" s="26"/>
      <c r="U34" s="27"/>
      <c r="V34" s="28"/>
      <c r="W34" s="29"/>
      <c r="X34" s="25"/>
      <c r="Y34" s="24"/>
      <c r="Z34" s="30"/>
      <c r="AA34" s="291"/>
      <c r="AB34" s="35"/>
      <c r="AC34" s="25"/>
      <c r="AD34" s="25"/>
      <c r="AE34" s="25"/>
      <c r="AF34" s="25"/>
      <c r="AG34" s="23"/>
      <c r="AH34" s="53"/>
      <c r="AI34" s="23"/>
      <c r="AJ34" s="53"/>
      <c r="AK34" s="23"/>
      <c r="AL34" s="26"/>
      <c r="AM34" s="26"/>
      <c r="AN34" s="54"/>
      <c r="AO34" s="53"/>
      <c r="AR34" s="0" t="n">
        <v>8</v>
      </c>
      <c r="AT34" s="22"/>
      <c r="AU34" s="22"/>
      <c r="AV34" s="55" t="s">
        <v>56</v>
      </c>
      <c r="AW34" s="56"/>
      <c r="AX34" s="79" t="n">
        <f aca="false">+AR34/10000</f>
        <v>0.0008</v>
      </c>
      <c r="AY34" s="57" t="n">
        <f aca="false">+300000000*AX34</f>
        <v>240000</v>
      </c>
      <c r="AZ34" s="58" t="n">
        <v>0.0015498024125</v>
      </c>
      <c r="BA34" s="292" t="n">
        <f aca="false">+AY34*AZ34</f>
        <v>371.952579</v>
      </c>
      <c r="BB34" s="59" t="n">
        <v>362</v>
      </c>
      <c r="BC34" s="23" t="n">
        <f aca="false">+AZ34*BB34*AY34</f>
        <v>134646.833598</v>
      </c>
      <c r="BD34" s="23"/>
    </row>
    <row r="35" customFormat="false" ht="19.7" hidden="false" customHeight="false" outlineLevel="0" collapsed="false">
      <c r="B35" s="24"/>
      <c r="C35" s="25"/>
      <c r="D35" s="24"/>
      <c r="E35" s="26"/>
      <c r="F35" s="25"/>
      <c r="G35" s="25"/>
      <c r="H35" s="25"/>
      <c r="I35" s="25"/>
      <c r="J35" s="25"/>
      <c r="K35" s="24"/>
      <c r="L35" s="24"/>
      <c r="M35" s="26"/>
      <c r="N35" s="27"/>
      <c r="O35" s="27"/>
      <c r="P35" s="25"/>
      <c r="Q35" s="25"/>
      <c r="R35" s="24"/>
      <c r="S35" s="24"/>
      <c r="T35" s="26"/>
      <c r="U35" s="27"/>
      <c r="V35" s="28"/>
      <c r="W35" s="29"/>
      <c r="X35" s="25"/>
      <c r="Y35" s="24"/>
      <c r="Z35" s="30"/>
      <c r="AA35" s="291"/>
      <c r="AB35" s="35"/>
      <c r="AC35" s="25"/>
      <c r="AD35" s="25"/>
      <c r="AE35" s="25"/>
      <c r="AF35" s="25"/>
      <c r="AG35" s="23"/>
      <c r="AH35" s="53"/>
      <c r="AI35" s="23"/>
      <c r="AJ35" s="53"/>
      <c r="AK35" s="23"/>
      <c r="AL35" s="26"/>
      <c r="AM35" s="26"/>
      <c r="AN35" s="54"/>
      <c r="AO35" s="53"/>
      <c r="AR35" s="0" t="n">
        <v>3</v>
      </c>
      <c r="AT35" s="22"/>
      <c r="AU35" s="22"/>
      <c r="AV35" s="55" t="s">
        <v>57</v>
      </c>
      <c r="AW35" s="56"/>
      <c r="AX35" s="79" t="n">
        <f aca="false">+AR35/10000</f>
        <v>0.0003</v>
      </c>
      <c r="AY35" s="57" t="n">
        <f aca="false">+300000000*AX35</f>
        <v>90000</v>
      </c>
      <c r="AZ35" s="58" t="n">
        <v>0.00413280643333333</v>
      </c>
      <c r="BA35" s="292" t="n">
        <f aca="false">+AY35*AZ35</f>
        <v>371.952579</v>
      </c>
      <c r="BB35" s="59" t="n">
        <v>966</v>
      </c>
      <c r="BC35" s="23" t="n">
        <f aca="false">+AZ35*BB35*AY35</f>
        <v>359306.191314</v>
      </c>
      <c r="BD35" s="23"/>
    </row>
    <row r="36" customFormat="false" ht="19.7" hidden="false" customHeight="false" outlineLevel="0" collapsed="false">
      <c r="B36" s="24"/>
      <c r="C36" s="25"/>
      <c r="D36" s="24"/>
      <c r="E36" s="26"/>
      <c r="F36" s="25"/>
      <c r="G36" s="25"/>
      <c r="H36" s="25"/>
      <c r="I36" s="25"/>
      <c r="J36" s="25"/>
      <c r="K36" s="24"/>
      <c r="L36" s="24"/>
      <c r="M36" s="26"/>
      <c r="N36" s="27"/>
      <c r="O36" s="27"/>
      <c r="P36" s="25"/>
      <c r="Q36" s="25"/>
      <c r="R36" s="24"/>
      <c r="S36" s="24"/>
      <c r="T36" s="26"/>
      <c r="U36" s="27"/>
      <c r="V36" s="28"/>
      <c r="W36" s="29"/>
      <c r="X36" s="25"/>
      <c r="Y36" s="24"/>
      <c r="Z36" s="30"/>
      <c r="AA36" s="291"/>
      <c r="AB36" s="35"/>
      <c r="AC36" s="25"/>
      <c r="AD36" s="25"/>
      <c r="AE36" s="25"/>
      <c r="AF36" s="25"/>
      <c r="AG36" s="23"/>
      <c r="AH36" s="53"/>
      <c r="AI36" s="23"/>
      <c r="AJ36" s="53"/>
      <c r="AK36" s="23"/>
      <c r="AL36" s="26"/>
      <c r="AM36" s="26"/>
      <c r="AN36" s="54"/>
      <c r="AO36" s="53"/>
      <c r="AR36" s="0" t="n">
        <v>1.4</v>
      </c>
      <c r="AT36" s="22"/>
      <c r="AU36" s="22"/>
      <c r="AV36" s="55" t="s">
        <v>58</v>
      </c>
      <c r="AW36" s="56"/>
      <c r="AX36" s="79" t="n">
        <f aca="false">+AR36/10000</f>
        <v>0.00014</v>
      </c>
      <c r="AY36" s="57" t="n">
        <f aca="false">+300000000*AX36</f>
        <v>42000</v>
      </c>
      <c r="AZ36" s="58" t="n">
        <v>0.00885601378571429</v>
      </c>
      <c r="BA36" s="292" t="n">
        <f aca="false">+AY36*AZ36</f>
        <v>371.952579</v>
      </c>
      <c r="BB36" s="59" t="n">
        <v>2070</v>
      </c>
      <c r="BC36" s="23" t="n">
        <f aca="false">+AZ36*BB36*AY36</f>
        <v>769941.83853</v>
      </c>
      <c r="BD36" s="23"/>
    </row>
    <row r="37" customFormat="false" ht="19.7" hidden="false" customHeight="false" outlineLevel="0" collapsed="false">
      <c r="B37" s="24"/>
      <c r="C37" s="25"/>
      <c r="D37" s="24"/>
      <c r="E37" s="26"/>
      <c r="F37" s="25"/>
      <c r="G37" s="25"/>
      <c r="H37" s="25"/>
      <c r="I37" s="25"/>
      <c r="J37" s="25"/>
      <c r="K37" s="24"/>
      <c r="L37" s="24"/>
      <c r="M37" s="26"/>
      <c r="N37" s="27"/>
      <c r="O37" s="27"/>
      <c r="P37" s="25"/>
      <c r="Q37" s="25"/>
      <c r="R37" s="24"/>
      <c r="S37" s="24"/>
      <c r="T37" s="26"/>
      <c r="U37" s="27"/>
      <c r="V37" s="28"/>
      <c r="W37" s="29"/>
      <c r="X37" s="25"/>
      <c r="Y37" s="24"/>
      <c r="Z37" s="30"/>
      <c r="AA37" s="291"/>
      <c r="AB37" s="35"/>
      <c r="AC37" s="25"/>
      <c r="AD37" s="25"/>
      <c r="AE37" s="25"/>
      <c r="AF37" s="25"/>
      <c r="AG37" s="23"/>
      <c r="AH37" s="53"/>
      <c r="AI37" s="23"/>
      <c r="AJ37" s="53"/>
      <c r="AK37" s="23"/>
      <c r="AL37" s="26"/>
      <c r="AM37" s="26"/>
      <c r="AN37" s="54"/>
      <c r="AO37" s="53"/>
      <c r="AR37" s="0" t="n">
        <v>0.75</v>
      </c>
      <c r="AT37" s="22"/>
      <c r="AU37" s="22"/>
      <c r="AV37" s="55" t="s">
        <v>59</v>
      </c>
      <c r="AW37" s="56"/>
      <c r="AX37" s="79" t="n">
        <f aca="false">+AR37/10000</f>
        <v>7.5E-005</v>
      </c>
      <c r="AY37" s="57" t="n">
        <f aca="false">+300000000*AX37</f>
        <v>22500</v>
      </c>
      <c r="AZ37" s="58" t="n">
        <v>0.0165312257333333</v>
      </c>
      <c r="BA37" s="292" t="n">
        <f aca="false">+AY37*AZ37</f>
        <v>371.952579</v>
      </c>
      <c r="BB37" s="59" t="n">
        <v>3964</v>
      </c>
      <c r="BC37" s="23" t="n">
        <f aca="false">+AZ37*BB37*AY37</f>
        <v>1474420.023156</v>
      </c>
      <c r="BD37" s="23"/>
    </row>
    <row r="38" customFormat="false" ht="19.7" hidden="false" customHeight="false" outlineLevel="0" collapsed="false">
      <c r="B38" s="24"/>
      <c r="C38" s="25"/>
      <c r="D38" s="24"/>
      <c r="E38" s="26"/>
      <c r="F38" s="25"/>
      <c r="G38" s="25"/>
      <c r="H38" s="25"/>
      <c r="I38" s="25"/>
      <c r="J38" s="25"/>
      <c r="K38" s="24"/>
      <c r="L38" s="24"/>
      <c r="M38" s="26"/>
      <c r="N38" s="27"/>
      <c r="O38" s="27"/>
      <c r="P38" s="25"/>
      <c r="Q38" s="25"/>
      <c r="R38" s="24"/>
      <c r="S38" s="24"/>
      <c r="T38" s="26"/>
      <c r="U38" s="27"/>
      <c r="V38" s="28"/>
      <c r="W38" s="29"/>
      <c r="X38" s="25"/>
      <c r="Y38" s="24"/>
      <c r="Z38" s="30"/>
      <c r="AA38" s="291"/>
      <c r="AB38" s="35"/>
      <c r="AC38" s="25"/>
      <c r="AD38" s="25"/>
      <c r="AE38" s="25"/>
      <c r="AF38" s="25"/>
      <c r="AG38" s="23"/>
      <c r="AH38" s="23"/>
      <c r="AI38" s="23"/>
      <c r="AJ38" s="53"/>
      <c r="AK38" s="23"/>
      <c r="AL38" s="293"/>
      <c r="AM38" s="26"/>
      <c r="AN38" s="54"/>
      <c r="AO38" s="53"/>
      <c r="AT38" s="22"/>
      <c r="AU38" s="22"/>
      <c r="AV38" s="55" t="s">
        <v>24</v>
      </c>
      <c r="AW38" s="56"/>
      <c r="AX38" s="57" t="n">
        <v>7E-007</v>
      </c>
      <c r="AY38" s="57" t="n">
        <f aca="false">+300000000*AX38</f>
        <v>210</v>
      </c>
      <c r="AZ38" s="58" t="n">
        <v>1.77120275714286</v>
      </c>
      <c r="BA38" s="292" t="n">
        <f aca="false">+AY38*AZ38</f>
        <v>371.952579</v>
      </c>
      <c r="BB38" s="59"/>
      <c r="BC38" s="68" t="n">
        <f aca="false">+AY38*AZ38</f>
        <v>371.952579</v>
      </c>
      <c r="BD38" s="23"/>
    </row>
    <row r="39" customFormat="false" ht="19.7" hidden="false" customHeight="false" outlineLevel="0" collapsed="false">
      <c r="B39" s="294"/>
      <c r="C39" s="23"/>
      <c r="D39" s="294"/>
      <c r="E39" s="87"/>
      <c r="F39" s="23"/>
      <c r="G39" s="23"/>
      <c r="H39" s="23"/>
      <c r="I39" s="23"/>
      <c r="J39" s="23"/>
      <c r="K39" s="294"/>
      <c r="L39" s="294"/>
      <c r="M39" s="87"/>
      <c r="N39" s="295"/>
      <c r="O39" s="295"/>
      <c r="P39" s="23"/>
      <c r="Q39" s="23"/>
      <c r="R39" s="294"/>
      <c r="S39" s="294"/>
      <c r="T39" s="87"/>
      <c r="U39" s="295"/>
      <c r="V39" s="28"/>
      <c r="W39" s="296"/>
      <c r="X39" s="23"/>
      <c r="Y39" s="294"/>
      <c r="Z39" s="297"/>
      <c r="AA39" s="298"/>
      <c r="AB39" s="299"/>
      <c r="AC39" s="23"/>
      <c r="AD39" s="23"/>
      <c r="AE39" s="23"/>
      <c r="AF39" s="23"/>
      <c r="AG39" s="23"/>
      <c r="AH39" s="23"/>
      <c r="AI39" s="23"/>
      <c r="AJ39" s="53"/>
      <c r="AK39" s="23"/>
      <c r="AL39" s="26"/>
      <c r="AM39" s="26"/>
      <c r="AN39" s="54"/>
      <c r="AO39" s="53"/>
      <c r="AT39" s="22"/>
      <c r="AU39" s="22"/>
      <c r="AV39" s="55" t="s">
        <v>29</v>
      </c>
      <c r="AW39" s="56"/>
      <c r="AX39" s="57" t="n">
        <v>3.2E-007</v>
      </c>
      <c r="AY39" s="57" t="n">
        <f aca="false">+300000000*AX39</f>
        <v>96</v>
      </c>
      <c r="AZ39" s="58" t="n">
        <v>3.87450603125</v>
      </c>
      <c r="BA39" s="292" t="n">
        <f aca="false">+AY39*AZ39</f>
        <v>371.952579</v>
      </c>
      <c r="BB39" s="59"/>
      <c r="BC39" s="68"/>
      <c r="BD39" s="23"/>
    </row>
    <row r="40" customFormat="false" ht="19.7" hidden="false" customHeight="false" outlineLevel="0" collapsed="false">
      <c r="B40" s="294"/>
      <c r="C40" s="23"/>
      <c r="D40" s="294"/>
      <c r="E40" s="87"/>
      <c r="F40" s="23"/>
      <c r="G40" s="23"/>
      <c r="H40" s="23"/>
      <c r="I40" s="23"/>
      <c r="J40" s="23"/>
      <c r="K40" s="294"/>
      <c r="L40" s="294"/>
      <c r="M40" s="87"/>
      <c r="N40" s="295"/>
      <c r="O40" s="295"/>
      <c r="P40" s="23"/>
      <c r="Q40" s="23"/>
      <c r="R40" s="294"/>
      <c r="S40" s="294"/>
      <c r="T40" s="87"/>
      <c r="U40" s="295"/>
      <c r="V40" s="28"/>
      <c r="W40" s="296"/>
      <c r="X40" s="23"/>
      <c r="Y40" s="294"/>
      <c r="Z40" s="297"/>
      <c r="AA40" s="298"/>
      <c r="AB40" s="299"/>
      <c r="AC40" s="23"/>
      <c r="AD40" s="23"/>
      <c r="AE40" s="23"/>
      <c r="AF40" s="23"/>
      <c r="AG40" s="23"/>
      <c r="AH40" s="23"/>
      <c r="AI40" s="23"/>
      <c r="AJ40" s="53"/>
      <c r="AK40" s="23"/>
      <c r="AL40" s="26"/>
      <c r="AM40" s="26"/>
      <c r="AN40" s="54"/>
      <c r="AO40" s="53"/>
      <c r="AT40" s="22"/>
      <c r="AV40" s="55" t="s">
        <v>35</v>
      </c>
      <c r="AW40" s="56"/>
      <c r="AX40" s="79" t="n">
        <v>1E-008</v>
      </c>
      <c r="AY40" s="80" t="n">
        <f aca="false">+300000000*AX40</f>
        <v>3</v>
      </c>
      <c r="AZ40" s="67" t="n">
        <v>123.984193</v>
      </c>
      <c r="BA40" s="292" t="n">
        <f aca="false">+AY40*AZ40</f>
        <v>371.952579</v>
      </c>
      <c r="BB40" s="81"/>
      <c r="BC40" s="68"/>
      <c r="BD40" s="23"/>
    </row>
    <row r="41" customFormat="false" ht="19.7" hidden="false" customHeight="false" outlineLevel="0" collapsed="false">
      <c r="B41" s="294"/>
      <c r="C41" s="23"/>
      <c r="D41" s="294"/>
      <c r="E41" s="87"/>
      <c r="F41" s="23"/>
      <c r="G41" s="23"/>
      <c r="H41" s="23"/>
      <c r="I41" s="23"/>
      <c r="J41" s="23"/>
      <c r="K41" s="294"/>
      <c r="L41" s="294"/>
      <c r="M41" s="87"/>
      <c r="N41" s="295"/>
      <c r="O41" s="295"/>
      <c r="P41" s="23"/>
      <c r="Q41" s="23"/>
      <c r="R41" s="294"/>
      <c r="S41" s="294"/>
      <c r="T41" s="87"/>
      <c r="U41" s="295"/>
      <c r="V41" s="28"/>
      <c r="W41" s="296"/>
      <c r="X41" s="23"/>
      <c r="Y41" s="294"/>
      <c r="Z41" s="297"/>
      <c r="AA41" s="298"/>
      <c r="AB41" s="299"/>
      <c r="AC41" s="23"/>
      <c r="AD41" s="23"/>
      <c r="AE41" s="23"/>
      <c r="AF41" s="23"/>
      <c r="AG41" s="23"/>
      <c r="AH41" s="23"/>
      <c r="AI41" s="23"/>
      <c r="AJ41" s="53"/>
      <c r="AK41" s="23"/>
      <c r="AL41" s="26"/>
      <c r="AM41" s="26"/>
      <c r="AN41" s="54"/>
      <c r="AO41" s="53"/>
      <c r="AT41" s="22"/>
      <c r="AU41" s="22"/>
      <c r="AV41" s="55" t="s">
        <v>36</v>
      </c>
      <c r="AW41" s="56"/>
      <c r="AX41" s="79" t="n">
        <v>1E-010</v>
      </c>
      <c r="AY41" s="57" t="n">
        <f aca="false">+300000000*AX41</f>
        <v>0.03</v>
      </c>
      <c r="AZ41" s="80" t="n">
        <v>12398.4193</v>
      </c>
      <c r="BA41" s="292" t="n">
        <f aca="false">+AY41*AZ41</f>
        <v>371.952579</v>
      </c>
      <c r="BB41" s="89"/>
      <c r="BC41" s="68"/>
      <c r="BD41" s="23"/>
    </row>
    <row r="42" customFormat="false" ht="19.7" hidden="false" customHeight="false" outlineLevel="0" collapsed="false">
      <c r="B42" s="294"/>
      <c r="C42" s="23"/>
      <c r="D42" s="294"/>
      <c r="E42" s="87"/>
      <c r="F42" s="23"/>
      <c r="G42" s="23"/>
      <c r="H42" s="23"/>
      <c r="I42" s="23"/>
      <c r="J42" s="23"/>
      <c r="K42" s="294"/>
      <c r="L42" s="294"/>
      <c r="M42" s="87"/>
      <c r="N42" s="295"/>
      <c r="O42" s="295"/>
      <c r="P42" s="23"/>
      <c r="Q42" s="23"/>
      <c r="R42" s="294"/>
      <c r="S42" s="294"/>
      <c r="T42" s="87"/>
      <c r="U42" s="295"/>
      <c r="V42" s="28"/>
      <c r="W42" s="296"/>
      <c r="X42" s="23"/>
      <c r="Y42" s="294"/>
      <c r="Z42" s="297"/>
      <c r="AA42" s="298"/>
      <c r="AB42" s="299"/>
      <c r="AC42" s="23"/>
      <c r="AD42" s="23"/>
      <c r="AE42" s="23"/>
      <c r="AF42" s="23"/>
      <c r="AG42" s="23"/>
      <c r="AH42" s="23"/>
      <c r="AI42" s="23"/>
      <c r="AJ42" s="53"/>
      <c r="AK42" s="23"/>
      <c r="AL42" s="26"/>
      <c r="AM42" s="26"/>
      <c r="AN42" s="54"/>
      <c r="AO42" s="53"/>
      <c r="AT42" s="22"/>
      <c r="AU42" s="22"/>
      <c r="AV42" s="55" t="s">
        <v>40</v>
      </c>
      <c r="AW42" s="56"/>
      <c r="AX42" s="79" t="n">
        <v>2.5E-011</v>
      </c>
      <c r="AY42" s="57" t="n">
        <f aca="false">+300000000*AX42</f>
        <v>0.0075</v>
      </c>
      <c r="AZ42" s="80" t="n">
        <v>49593.6772</v>
      </c>
      <c r="BA42" s="292" t="n">
        <f aca="false">+AY42*AZ42</f>
        <v>371.952579</v>
      </c>
      <c r="BB42" s="59"/>
      <c r="BC42" s="68"/>
      <c r="BD42" s="23"/>
    </row>
    <row r="43" customFormat="false" ht="19.7" hidden="false" customHeight="false" outlineLevel="0" collapsed="false">
      <c r="B43" s="294"/>
      <c r="C43" s="23"/>
      <c r="D43" s="294"/>
      <c r="E43" s="87"/>
      <c r="F43" s="23"/>
      <c r="G43" s="23"/>
      <c r="H43" s="23"/>
      <c r="I43" s="23"/>
      <c r="J43" s="23"/>
      <c r="K43" s="294"/>
      <c r="L43" s="294"/>
      <c r="M43" s="87"/>
      <c r="N43" s="295"/>
      <c r="O43" s="295"/>
      <c r="P43" s="23"/>
      <c r="Q43" s="23"/>
      <c r="R43" s="294"/>
      <c r="S43" s="294"/>
      <c r="T43" s="87"/>
      <c r="U43" s="295"/>
      <c r="V43" s="28"/>
      <c r="W43" s="296"/>
      <c r="X43" s="23"/>
      <c r="Y43" s="294"/>
      <c r="Z43" s="297"/>
      <c r="AA43" s="298"/>
      <c r="AB43" s="299"/>
      <c r="AC43" s="23"/>
      <c r="AD43" s="23"/>
      <c r="AE43" s="23"/>
      <c r="AF43" s="23"/>
      <c r="AG43" s="23"/>
      <c r="AH43" s="23"/>
      <c r="AI43" s="23"/>
      <c r="AJ43" s="53"/>
      <c r="AK43" s="23"/>
      <c r="AL43" s="26"/>
      <c r="AM43" s="26"/>
      <c r="AN43" s="54"/>
      <c r="AO43" s="53"/>
      <c r="AT43" s="22"/>
      <c r="AU43" s="22"/>
      <c r="AV43" s="55" t="s">
        <v>43</v>
      </c>
      <c r="AW43" s="56"/>
      <c r="AX43" s="79" t="n">
        <v>7.7E-020</v>
      </c>
      <c r="AY43" s="57" t="n">
        <f aca="false">+300000000*AX43</f>
        <v>2.31E-011</v>
      </c>
      <c r="AZ43" s="79" t="n">
        <v>16101843246753.2</v>
      </c>
      <c r="BA43" s="292" t="n">
        <f aca="false">+AY43*AZ43</f>
        <v>371.952579</v>
      </c>
      <c r="BB43" s="59"/>
      <c r="BC43" s="68"/>
      <c r="BD43" s="23"/>
    </row>
    <row r="44" customFormat="false" ht="19.7" hidden="false" customHeight="false" outlineLevel="0" collapsed="false">
      <c r="B44" s="294"/>
      <c r="C44" s="23"/>
      <c r="D44" s="294"/>
      <c r="E44" s="87"/>
      <c r="F44" s="23"/>
      <c r="G44" s="23"/>
      <c r="H44" s="23"/>
      <c r="I44" s="23"/>
      <c r="J44" s="23"/>
      <c r="K44" s="294"/>
      <c r="L44" s="294"/>
      <c r="M44" s="87"/>
      <c r="N44" s="295"/>
      <c r="O44" s="295"/>
      <c r="P44" s="23"/>
      <c r="Q44" s="23"/>
      <c r="R44" s="294"/>
      <c r="S44" s="294"/>
      <c r="T44" s="87"/>
      <c r="U44" s="295"/>
      <c r="V44" s="28"/>
      <c r="W44" s="296"/>
      <c r="X44" s="23"/>
      <c r="Y44" s="294"/>
      <c r="Z44" s="297"/>
      <c r="AA44" s="298"/>
      <c r="AB44" s="299"/>
      <c r="AC44" s="23"/>
      <c r="AD44" s="23"/>
      <c r="AE44" s="23"/>
      <c r="AF44" s="23"/>
      <c r="AG44" s="23"/>
      <c r="AH44" s="23"/>
      <c r="AI44" s="23"/>
      <c r="AJ44" s="53"/>
      <c r="AK44" s="23"/>
      <c r="AL44" s="293"/>
      <c r="AM44" s="26"/>
      <c r="AN44" s="54"/>
      <c r="AO44" s="53"/>
      <c r="AT44" s="22"/>
      <c r="AU44" s="22"/>
      <c r="AV44" s="142"/>
      <c r="AW44" s="143"/>
      <c r="AX44" s="143"/>
      <c r="AY44" s="143"/>
      <c r="AZ44" s="143"/>
      <c r="BA44" s="144"/>
      <c r="BB44" s="145"/>
      <c r="BC44" s="68"/>
      <c r="BD44" s="23"/>
    </row>
    <row r="45" customFormat="false" ht="19.7" hidden="false" customHeight="false" outlineLevel="0" collapsed="false">
      <c r="B45" s="294"/>
      <c r="C45" s="23"/>
      <c r="D45" s="294"/>
      <c r="E45" s="87"/>
      <c r="F45" s="23"/>
      <c r="G45" s="23"/>
      <c r="H45" s="23"/>
      <c r="I45" s="23"/>
      <c r="J45" s="23"/>
      <c r="K45" s="294"/>
      <c r="L45" s="294"/>
      <c r="M45" s="87"/>
      <c r="N45" s="295"/>
      <c r="O45" s="295"/>
      <c r="P45" s="23"/>
      <c r="Q45" s="23"/>
      <c r="R45" s="294"/>
      <c r="S45" s="294"/>
      <c r="T45" s="87"/>
      <c r="U45" s="295"/>
      <c r="V45" s="28"/>
      <c r="W45" s="296"/>
      <c r="X45" s="23"/>
      <c r="Y45" s="294"/>
      <c r="Z45" s="297"/>
      <c r="AA45" s="298"/>
      <c r="AB45" s="299"/>
      <c r="AC45" s="23"/>
      <c r="AD45" s="23"/>
      <c r="AE45" s="23"/>
      <c r="AF45" s="23"/>
      <c r="AG45" s="23"/>
      <c r="AH45" s="23"/>
      <c r="AI45" s="23"/>
      <c r="AJ45" s="53"/>
      <c r="AK45" s="23"/>
      <c r="AL45" s="26"/>
      <c r="AM45" s="26"/>
      <c r="AN45" s="54"/>
      <c r="AO45" s="53"/>
      <c r="AT45" s="22"/>
      <c r="AU45" s="23"/>
      <c r="AV45" s="23"/>
      <c r="AW45" s="23"/>
      <c r="AX45" s="23"/>
      <c r="AY45" s="23"/>
      <c r="AZ45" s="23"/>
      <c r="BA45" s="23"/>
      <c r="BB45" s="23"/>
      <c r="BC45" s="23"/>
      <c r="BD45" s="23"/>
    </row>
    <row r="46" customFormat="false" ht="19.7" hidden="false" customHeight="false" outlineLevel="0" collapsed="false">
      <c r="B46" s="294"/>
      <c r="C46" s="23"/>
      <c r="D46" s="294"/>
      <c r="E46" s="87"/>
      <c r="F46" s="23"/>
      <c r="G46" s="23"/>
      <c r="H46" s="23"/>
      <c r="I46" s="23"/>
      <c r="J46" s="23"/>
      <c r="K46" s="294"/>
      <c r="L46" s="294"/>
      <c r="M46" s="87"/>
      <c r="N46" s="295"/>
      <c r="O46" s="295"/>
      <c r="P46" s="23"/>
      <c r="Q46" s="23"/>
      <c r="R46" s="294"/>
      <c r="S46" s="294"/>
      <c r="T46" s="87"/>
      <c r="U46" s="295"/>
      <c r="V46" s="28"/>
      <c r="W46" s="296"/>
      <c r="X46" s="23"/>
      <c r="Y46" s="294"/>
      <c r="Z46" s="297"/>
      <c r="AA46" s="298"/>
      <c r="AB46" s="299"/>
      <c r="AC46" s="23"/>
      <c r="AD46" s="23"/>
      <c r="AE46" s="23"/>
      <c r="AF46" s="23"/>
      <c r="AG46" s="23"/>
      <c r="AH46" s="23"/>
      <c r="AI46" s="23"/>
      <c r="AJ46" s="53"/>
      <c r="AK46" s="23"/>
      <c r="AL46" s="26"/>
      <c r="AM46" s="26"/>
      <c r="AN46" s="54"/>
      <c r="AO46" s="53"/>
      <c r="AU46" s="23"/>
      <c r="AV46" s="23"/>
      <c r="AW46" s="23"/>
      <c r="AX46" s="23"/>
      <c r="AY46" s="23"/>
      <c r="AZ46" s="23"/>
      <c r="BA46" s="23"/>
      <c r="BB46" s="23"/>
      <c r="BC46" s="23"/>
      <c r="BD46" s="23"/>
    </row>
    <row r="47" customFormat="false" ht="17.35" hidden="false" customHeight="false" outlineLevel="0" collapsed="false">
      <c r="B47" s="294"/>
      <c r="C47" s="23"/>
      <c r="D47" s="294"/>
      <c r="E47" s="87"/>
      <c r="F47" s="23"/>
      <c r="G47" s="23"/>
      <c r="H47" s="23"/>
      <c r="I47" s="23"/>
      <c r="J47" s="23"/>
      <c r="K47" s="294"/>
      <c r="L47" s="294"/>
      <c r="M47" s="87"/>
      <c r="N47" s="295"/>
      <c r="O47" s="295"/>
      <c r="P47" s="23"/>
      <c r="Q47" s="23"/>
      <c r="R47" s="294"/>
      <c r="S47" s="294"/>
      <c r="T47" s="87"/>
      <c r="U47" s="295"/>
      <c r="V47" s="28"/>
      <c r="W47" s="296"/>
      <c r="X47" s="23"/>
      <c r="Y47" s="294"/>
      <c r="Z47" s="297"/>
      <c r="AA47" s="298"/>
      <c r="AB47" s="299"/>
      <c r="AC47" s="23"/>
      <c r="AD47" s="23"/>
      <c r="AE47" s="23"/>
      <c r="AF47" s="23"/>
      <c r="AG47" s="23"/>
      <c r="AH47" s="23"/>
      <c r="AI47" s="23"/>
      <c r="AJ47" s="53"/>
      <c r="AK47" s="23"/>
      <c r="AL47" s="53"/>
      <c r="AM47" s="53"/>
      <c r="AN47" s="23"/>
      <c r="AO47" s="53"/>
      <c r="AU47" s="23"/>
      <c r="AV47" s="23"/>
      <c r="AW47" s="23"/>
      <c r="AX47" s="23"/>
      <c r="AY47" s="23"/>
      <c r="AZ47" s="23"/>
      <c r="BA47" s="23"/>
      <c r="BB47" s="23"/>
      <c r="BC47" s="23"/>
      <c r="BD47" s="23"/>
    </row>
    <row r="48" customFormat="false" ht="17.35" hidden="false" customHeight="false" outlineLevel="0" collapsed="false">
      <c r="B48" s="294"/>
      <c r="C48" s="23"/>
      <c r="D48" s="294"/>
      <c r="E48" s="87"/>
      <c r="F48" s="23"/>
      <c r="G48" s="23"/>
      <c r="H48" s="23"/>
      <c r="I48" s="23"/>
      <c r="J48" s="23"/>
      <c r="K48" s="294"/>
      <c r="L48" s="294"/>
      <c r="M48" s="87"/>
      <c r="N48" s="295"/>
      <c r="O48" s="295"/>
      <c r="P48" s="23"/>
      <c r="Q48" s="23"/>
      <c r="R48" s="294"/>
      <c r="S48" s="294"/>
      <c r="T48" s="87"/>
      <c r="U48" s="295"/>
      <c r="V48" s="28"/>
      <c r="W48" s="296"/>
      <c r="X48" s="23"/>
      <c r="Y48" s="294"/>
      <c r="Z48" s="297"/>
      <c r="AA48" s="298"/>
      <c r="AB48" s="299"/>
      <c r="AC48" s="23"/>
      <c r="AD48" s="23"/>
      <c r="AE48" s="23"/>
      <c r="AF48" s="23"/>
      <c r="AG48" s="23"/>
      <c r="AH48" s="23"/>
      <c r="AI48" s="23"/>
      <c r="AJ48" s="53"/>
      <c r="AK48" s="23"/>
      <c r="AL48" s="53"/>
      <c r="AM48" s="53"/>
      <c r="AN48" s="23"/>
      <c r="AO48" s="53"/>
    </row>
    <row r="49" customFormat="false" ht="17.35" hidden="false" customHeight="false" outlineLevel="0" collapsed="false">
      <c r="B49" s="294"/>
      <c r="C49" s="23"/>
      <c r="D49" s="294"/>
      <c r="E49" s="87"/>
      <c r="F49" s="23"/>
      <c r="G49" s="23"/>
      <c r="H49" s="23"/>
      <c r="I49" s="23"/>
      <c r="J49" s="23"/>
      <c r="K49" s="294"/>
      <c r="L49" s="294"/>
      <c r="M49" s="87"/>
      <c r="N49" s="295"/>
      <c r="O49" s="295"/>
      <c r="P49" s="23"/>
      <c r="Q49" s="23"/>
      <c r="R49" s="294"/>
      <c r="S49" s="294"/>
      <c r="T49" s="87"/>
      <c r="U49" s="295"/>
      <c r="V49" s="28"/>
      <c r="W49" s="296"/>
      <c r="X49" s="23"/>
      <c r="Y49" s="294"/>
      <c r="Z49" s="297"/>
      <c r="AA49" s="298"/>
      <c r="AB49" s="299"/>
      <c r="AC49" s="23"/>
      <c r="AD49" s="23"/>
      <c r="AE49" s="23"/>
      <c r="AF49" s="23"/>
      <c r="AG49" s="23"/>
      <c r="AH49" s="23"/>
      <c r="AI49" s="23"/>
      <c r="AJ49" s="53"/>
      <c r="AK49" s="23"/>
      <c r="AL49" s="53"/>
      <c r="AM49" s="53"/>
      <c r="AN49" s="23"/>
      <c r="AO49" s="53"/>
    </row>
    <row r="50" customFormat="false" ht="17.35" hidden="false" customHeight="false" outlineLevel="0" collapsed="false">
      <c r="B50" s="294"/>
      <c r="C50" s="23"/>
      <c r="D50" s="294"/>
      <c r="E50" s="87"/>
      <c r="F50" s="23"/>
      <c r="G50" s="23"/>
      <c r="H50" s="23"/>
      <c r="I50" s="23"/>
      <c r="J50" s="23"/>
      <c r="K50" s="294"/>
      <c r="L50" s="294"/>
      <c r="M50" s="87"/>
      <c r="N50" s="295"/>
      <c r="O50" s="295"/>
      <c r="P50" s="23"/>
      <c r="Q50" s="23"/>
      <c r="R50" s="294"/>
      <c r="S50" s="294"/>
      <c r="T50" s="87"/>
      <c r="U50" s="295"/>
      <c r="V50" s="28"/>
      <c r="W50" s="296"/>
      <c r="X50" s="23"/>
      <c r="Y50" s="294"/>
      <c r="Z50" s="297"/>
      <c r="AA50" s="298"/>
      <c r="AB50" s="299"/>
      <c r="AC50" s="23"/>
      <c r="AD50" s="23"/>
      <c r="AE50" s="23"/>
      <c r="AF50" s="23"/>
      <c r="AG50" s="23"/>
      <c r="AH50" s="23"/>
    </row>
    <row r="51" customFormat="false" ht="17.35" hidden="false" customHeight="false" outlineLevel="0" collapsed="false">
      <c r="B51" s="294"/>
      <c r="C51" s="23"/>
      <c r="D51" s="294"/>
      <c r="E51" s="87"/>
      <c r="F51" s="23"/>
      <c r="G51" s="23"/>
      <c r="H51" s="23"/>
      <c r="I51" s="23"/>
      <c r="J51" s="23"/>
      <c r="K51" s="294"/>
      <c r="L51" s="294"/>
      <c r="M51" s="87"/>
      <c r="N51" s="295"/>
      <c r="O51" s="295"/>
      <c r="P51" s="23"/>
      <c r="Q51" s="23"/>
      <c r="R51" s="294"/>
      <c r="S51" s="294"/>
      <c r="T51" s="87"/>
      <c r="U51" s="295"/>
      <c r="V51" s="28"/>
      <c r="W51" s="296"/>
      <c r="X51" s="23"/>
      <c r="Y51" s="294"/>
      <c r="Z51" s="297"/>
      <c r="AA51" s="298"/>
      <c r="AB51" s="299"/>
      <c r="AC51" s="23"/>
      <c r="AD51" s="23"/>
      <c r="AE51" s="23"/>
      <c r="AF51" s="23"/>
      <c r="AG51" s="23"/>
      <c r="AH51" s="23"/>
    </row>
    <row r="52" customFormat="false" ht="17.35" hidden="false" customHeight="false" outlineLevel="0" collapsed="false">
      <c r="B52" s="294"/>
      <c r="C52" s="23"/>
      <c r="D52" s="294"/>
      <c r="E52" s="87"/>
      <c r="F52" s="23"/>
      <c r="G52" s="23"/>
      <c r="H52" s="23"/>
      <c r="I52" s="23"/>
      <c r="J52" s="23"/>
      <c r="K52" s="294"/>
      <c r="L52" s="294"/>
      <c r="M52" s="87"/>
      <c r="N52" s="295"/>
      <c r="O52" s="295"/>
      <c r="P52" s="23"/>
      <c r="Q52" s="23"/>
      <c r="R52" s="294"/>
      <c r="S52" s="294"/>
      <c r="T52" s="87"/>
      <c r="U52" s="295"/>
      <c r="V52" s="28"/>
      <c r="W52" s="296"/>
      <c r="X52" s="23"/>
      <c r="Y52" s="294"/>
      <c r="Z52" s="297"/>
      <c r="AA52" s="298"/>
      <c r="AB52" s="299"/>
      <c r="AC52" s="23"/>
      <c r="AD52" s="23"/>
      <c r="AE52" s="23"/>
      <c r="AF52" s="23"/>
      <c r="AG52" s="23"/>
      <c r="AH52" s="23"/>
    </row>
    <row r="53" customFormat="false" ht="17.35" hidden="false" customHeight="false" outlineLevel="0" collapsed="false">
      <c r="B53" s="294"/>
      <c r="C53" s="23"/>
      <c r="D53" s="294"/>
      <c r="E53" s="87"/>
      <c r="F53" s="23"/>
      <c r="G53" s="23"/>
      <c r="H53" s="23"/>
      <c r="I53" s="23"/>
      <c r="J53" s="23"/>
      <c r="K53" s="294"/>
      <c r="L53" s="294"/>
      <c r="M53" s="87"/>
      <c r="N53" s="295"/>
      <c r="O53" s="295"/>
      <c r="P53" s="23"/>
      <c r="Q53" s="23"/>
      <c r="R53" s="294"/>
      <c r="S53" s="294"/>
      <c r="T53" s="87"/>
      <c r="U53" s="295"/>
      <c r="V53" s="28"/>
      <c r="W53" s="296"/>
      <c r="X53" s="23"/>
      <c r="Y53" s="294"/>
      <c r="Z53" s="297"/>
      <c r="AA53" s="298"/>
      <c r="AB53" s="299"/>
      <c r="AC53" s="23"/>
      <c r="AD53" s="23"/>
      <c r="AE53" s="23"/>
      <c r="AF53" s="23"/>
      <c r="AG53" s="23"/>
      <c r="AH53" s="23"/>
    </row>
    <row r="54" customFormat="false" ht="17.35" hidden="false" customHeight="false" outlineLevel="0" collapsed="false">
      <c r="B54" s="294"/>
      <c r="C54" s="23"/>
      <c r="D54" s="294"/>
      <c r="E54" s="87"/>
      <c r="F54" s="23"/>
      <c r="G54" s="23"/>
      <c r="H54" s="23"/>
      <c r="I54" s="23"/>
      <c r="J54" s="23"/>
      <c r="K54" s="294"/>
      <c r="L54" s="294"/>
      <c r="M54" s="87"/>
      <c r="N54" s="295"/>
      <c r="O54" s="295"/>
      <c r="P54" s="23"/>
      <c r="Q54" s="23"/>
      <c r="R54" s="294"/>
      <c r="S54" s="294"/>
      <c r="T54" s="87"/>
      <c r="U54" s="295"/>
      <c r="V54" s="28"/>
      <c r="W54" s="296"/>
      <c r="X54" s="23"/>
      <c r="Y54" s="294"/>
      <c r="Z54" s="297"/>
      <c r="AA54" s="298"/>
      <c r="AB54" s="299"/>
      <c r="AC54" s="23"/>
      <c r="AD54" s="23"/>
      <c r="AE54" s="23"/>
      <c r="AF54" s="23"/>
      <c r="AG54" s="23"/>
      <c r="AH54" s="23"/>
    </row>
    <row r="55" customFormat="false" ht="17.35" hidden="false" customHeight="false" outlineLevel="0" collapsed="false">
      <c r="B55" s="294"/>
      <c r="C55" s="23"/>
      <c r="D55" s="294"/>
      <c r="E55" s="87"/>
      <c r="F55" s="23"/>
      <c r="G55" s="23"/>
      <c r="H55" s="23"/>
      <c r="I55" s="23"/>
      <c r="J55" s="23"/>
      <c r="K55" s="294"/>
      <c r="L55" s="294"/>
      <c r="M55" s="87"/>
      <c r="N55" s="295"/>
      <c r="O55" s="295"/>
      <c r="P55" s="23"/>
      <c r="Q55" s="23"/>
      <c r="R55" s="294"/>
      <c r="S55" s="294"/>
      <c r="T55" s="87"/>
      <c r="U55" s="295"/>
      <c r="V55" s="28"/>
      <c r="W55" s="296"/>
      <c r="X55" s="23"/>
      <c r="Y55" s="294"/>
      <c r="Z55" s="297"/>
      <c r="AA55" s="298"/>
      <c r="AB55" s="299"/>
      <c r="AC55" s="23"/>
      <c r="AD55" s="23"/>
      <c r="AE55" s="23"/>
      <c r="AF55" s="23"/>
      <c r="AG55" s="23"/>
      <c r="AH55" s="23"/>
    </row>
    <row r="56" customFormat="false" ht="17.35" hidden="false" customHeight="false" outlineLevel="0" collapsed="false">
      <c r="B56" s="294"/>
      <c r="C56" s="23"/>
      <c r="D56" s="294"/>
      <c r="E56" s="87"/>
      <c r="F56" s="23"/>
      <c r="G56" s="23"/>
      <c r="H56" s="23"/>
      <c r="I56" s="23"/>
      <c r="J56" s="23"/>
      <c r="K56" s="294"/>
      <c r="L56" s="294"/>
      <c r="M56" s="87"/>
      <c r="N56" s="295"/>
      <c r="O56" s="295"/>
      <c r="P56" s="23"/>
      <c r="Q56" s="23"/>
      <c r="R56" s="294"/>
      <c r="S56" s="294"/>
      <c r="T56" s="87"/>
      <c r="U56" s="295"/>
      <c r="V56" s="28"/>
      <c r="W56" s="296"/>
      <c r="X56" s="23"/>
      <c r="Y56" s="294"/>
      <c r="Z56" s="297"/>
      <c r="AA56" s="298"/>
      <c r="AB56" s="299"/>
      <c r="AC56" s="23"/>
      <c r="AD56" s="23"/>
      <c r="AE56" s="23"/>
      <c r="AF56" s="23"/>
      <c r="AG56" s="23"/>
      <c r="AH56" s="23"/>
    </row>
    <row r="57" customFormat="false" ht="17.35" hidden="false" customHeight="false" outlineLevel="0" collapsed="false">
      <c r="B57" s="294"/>
      <c r="C57" s="23"/>
      <c r="D57" s="294"/>
      <c r="E57" s="87"/>
      <c r="F57" s="23"/>
      <c r="G57" s="23"/>
      <c r="H57" s="23"/>
      <c r="I57" s="23"/>
      <c r="J57" s="23"/>
      <c r="K57" s="294"/>
      <c r="L57" s="294"/>
      <c r="M57" s="87"/>
      <c r="N57" s="295"/>
      <c r="O57" s="295"/>
      <c r="P57" s="23"/>
      <c r="Q57" s="23"/>
      <c r="R57" s="294"/>
      <c r="S57" s="294"/>
      <c r="T57" s="87"/>
      <c r="U57" s="295"/>
      <c r="V57" s="28"/>
      <c r="W57" s="296"/>
      <c r="X57" s="23"/>
      <c r="Y57" s="294"/>
      <c r="Z57" s="297"/>
      <c r="AA57" s="298"/>
      <c r="AB57" s="299"/>
      <c r="AC57" s="23"/>
      <c r="AD57" s="23"/>
      <c r="AE57" s="23"/>
      <c r="AF57" s="23"/>
      <c r="AG57" s="23"/>
      <c r="AH57" s="23"/>
    </row>
    <row r="58" customFormat="false" ht="17.35" hidden="false" customHeight="false" outlineLevel="0" collapsed="false">
      <c r="B58" s="294"/>
      <c r="C58" s="23"/>
      <c r="D58" s="294"/>
      <c r="E58" s="87"/>
      <c r="F58" s="23"/>
      <c r="G58" s="23"/>
      <c r="H58" s="23"/>
      <c r="I58" s="23"/>
      <c r="J58" s="23"/>
      <c r="K58" s="294"/>
      <c r="L58" s="294"/>
      <c r="M58" s="87"/>
      <c r="N58" s="295"/>
      <c r="O58" s="295"/>
      <c r="P58" s="23"/>
      <c r="Q58" s="23"/>
      <c r="R58" s="294"/>
      <c r="S58" s="294"/>
      <c r="T58" s="87"/>
      <c r="U58" s="295"/>
      <c r="V58" s="28"/>
      <c r="W58" s="296"/>
      <c r="X58" s="23"/>
      <c r="Y58" s="294"/>
      <c r="Z58" s="297"/>
      <c r="AA58" s="298"/>
      <c r="AB58" s="299"/>
      <c r="AC58" s="23"/>
      <c r="AD58" s="23"/>
      <c r="AE58" s="23"/>
      <c r="AF58" s="23"/>
      <c r="AG58" s="23"/>
      <c r="AH58" s="23"/>
    </row>
    <row r="59" customFormat="false" ht="17.35" hidden="false" customHeight="false" outlineLevel="0" collapsed="false">
      <c r="B59" s="294"/>
      <c r="C59" s="23"/>
      <c r="D59" s="294"/>
      <c r="E59" s="87"/>
      <c r="F59" s="23"/>
      <c r="G59" s="23"/>
      <c r="H59" s="23"/>
      <c r="I59" s="23"/>
      <c r="J59" s="23"/>
      <c r="K59" s="294"/>
      <c r="L59" s="294"/>
      <c r="M59" s="87"/>
      <c r="N59" s="295"/>
      <c r="O59" s="295"/>
      <c r="P59" s="23"/>
      <c r="Q59" s="23"/>
      <c r="R59" s="294"/>
      <c r="S59" s="294"/>
      <c r="T59" s="87"/>
      <c r="U59" s="295"/>
      <c r="V59" s="28"/>
      <c r="W59" s="296"/>
      <c r="X59" s="23"/>
      <c r="Y59" s="294"/>
      <c r="Z59" s="297"/>
      <c r="AA59" s="298"/>
      <c r="AB59" s="299"/>
      <c r="AC59" s="23"/>
      <c r="AD59" s="23"/>
      <c r="AE59" s="23"/>
      <c r="AF59" s="23"/>
      <c r="AG59" s="23"/>
      <c r="AH59" s="23"/>
    </row>
    <row r="60" customFormat="false" ht="17.35" hidden="false" customHeight="false" outlineLevel="0" collapsed="false">
      <c r="B60" s="294"/>
      <c r="C60" s="23"/>
      <c r="D60" s="294"/>
      <c r="E60" s="87"/>
      <c r="F60" s="23"/>
      <c r="G60" s="23"/>
      <c r="H60" s="23"/>
      <c r="I60" s="23"/>
      <c r="J60" s="23"/>
      <c r="K60" s="294"/>
      <c r="L60" s="294"/>
      <c r="M60" s="87"/>
      <c r="N60" s="295"/>
      <c r="O60" s="295"/>
      <c r="P60" s="23"/>
      <c r="Q60" s="23"/>
      <c r="R60" s="294"/>
      <c r="S60" s="294"/>
      <c r="T60" s="87"/>
      <c r="U60" s="295"/>
      <c r="V60" s="28"/>
      <c r="W60" s="296"/>
      <c r="X60" s="23"/>
      <c r="Y60" s="294"/>
      <c r="Z60" s="297"/>
      <c r="AA60" s="298"/>
      <c r="AB60" s="299"/>
      <c r="AC60" s="23"/>
      <c r="AD60" s="23"/>
      <c r="AE60" s="23"/>
      <c r="AF60" s="23"/>
      <c r="AG60" s="23"/>
      <c r="AH60" s="23"/>
    </row>
    <row r="61" customFormat="false" ht="17.35" hidden="false" customHeight="false" outlineLevel="0" collapsed="false">
      <c r="B61" s="294"/>
      <c r="C61" s="23"/>
      <c r="D61" s="294"/>
      <c r="E61" s="87"/>
      <c r="F61" s="23"/>
      <c r="G61" s="23"/>
      <c r="H61" s="23"/>
      <c r="I61" s="23"/>
      <c r="J61" s="23"/>
      <c r="K61" s="294"/>
      <c r="L61" s="294"/>
      <c r="M61" s="87"/>
      <c r="N61" s="295"/>
      <c r="O61" s="295"/>
      <c r="P61" s="23"/>
      <c r="Q61" s="23"/>
      <c r="R61" s="294"/>
      <c r="S61" s="294"/>
      <c r="T61" s="87"/>
      <c r="U61" s="295"/>
      <c r="V61" s="28"/>
      <c r="W61" s="296"/>
      <c r="X61" s="23"/>
      <c r="Y61" s="294"/>
      <c r="Z61" s="297"/>
      <c r="AA61" s="298"/>
      <c r="AB61" s="299"/>
      <c r="AC61" s="23"/>
      <c r="AD61" s="23"/>
      <c r="AE61" s="23"/>
      <c r="AF61" s="23"/>
      <c r="AG61" s="23"/>
      <c r="AH61" s="23"/>
    </row>
    <row r="62" customFormat="false" ht="17.35" hidden="false" customHeight="false" outlineLevel="0" collapsed="false">
      <c r="B62" s="294"/>
      <c r="C62" s="23"/>
      <c r="D62" s="294"/>
      <c r="E62" s="87"/>
      <c r="F62" s="23"/>
      <c r="G62" s="23"/>
      <c r="H62" s="23"/>
      <c r="I62" s="23"/>
      <c r="J62" s="23"/>
      <c r="K62" s="294"/>
      <c r="L62" s="294"/>
      <c r="M62" s="87"/>
      <c r="N62" s="295"/>
      <c r="O62" s="295"/>
      <c r="P62" s="23"/>
      <c r="Q62" s="23"/>
      <c r="R62" s="294"/>
      <c r="S62" s="294"/>
      <c r="T62" s="87"/>
      <c r="U62" s="295"/>
      <c r="V62" s="28"/>
      <c r="W62" s="296"/>
      <c r="X62" s="23"/>
      <c r="Y62" s="294"/>
      <c r="Z62" s="297"/>
      <c r="AA62" s="298"/>
      <c r="AB62" s="299"/>
      <c r="AC62" s="23"/>
      <c r="AD62" s="23"/>
      <c r="AE62" s="23"/>
      <c r="AF62" s="23"/>
      <c r="AG62" s="23"/>
      <c r="AH62" s="23"/>
    </row>
    <row r="63" customFormat="false" ht="17.35" hidden="false" customHeight="false" outlineLevel="0" collapsed="false">
      <c r="B63" s="294"/>
      <c r="C63" s="23"/>
      <c r="D63" s="294"/>
      <c r="E63" s="87"/>
      <c r="F63" s="23"/>
      <c r="G63" s="23"/>
      <c r="H63" s="23"/>
      <c r="I63" s="23"/>
      <c r="J63" s="23"/>
      <c r="K63" s="294"/>
      <c r="L63" s="294"/>
      <c r="M63" s="87"/>
      <c r="N63" s="295"/>
      <c r="O63" s="295"/>
      <c r="P63" s="23"/>
      <c r="Q63" s="23"/>
      <c r="R63" s="294"/>
      <c r="S63" s="294"/>
      <c r="T63" s="87"/>
      <c r="U63" s="295"/>
      <c r="V63" s="28"/>
      <c r="W63" s="296"/>
      <c r="X63" s="23"/>
      <c r="Y63" s="294"/>
      <c r="Z63" s="297"/>
      <c r="AA63" s="298"/>
      <c r="AB63" s="299"/>
      <c r="AC63" s="23"/>
      <c r="AD63" s="23"/>
      <c r="AE63" s="23"/>
      <c r="AF63" s="23"/>
      <c r="AG63" s="23"/>
      <c r="AH63" s="23"/>
    </row>
  </sheetData>
  <mergeCells count="38">
    <mergeCell ref="AB7:AD7"/>
    <mergeCell ref="AB8:AD8"/>
    <mergeCell ref="AB9:AD9"/>
    <mergeCell ref="AB10:AD10"/>
    <mergeCell ref="BA11:BA12"/>
    <mergeCell ref="D13:F13"/>
    <mergeCell ref="I13:J13"/>
    <mergeCell ref="L13:N13"/>
    <mergeCell ref="P13:Q13"/>
    <mergeCell ref="S13:U13"/>
    <mergeCell ref="W13:Y13"/>
    <mergeCell ref="Z13:AB13"/>
    <mergeCell ref="AF13:AH13"/>
    <mergeCell ref="D14:F14"/>
    <mergeCell ref="I14:J14"/>
    <mergeCell ref="L14:N14"/>
    <mergeCell ref="P14:Q14"/>
    <mergeCell ref="S14:U14"/>
    <mergeCell ref="W14:Y14"/>
    <mergeCell ref="Z14:AB14"/>
    <mergeCell ref="AF14:AH14"/>
    <mergeCell ref="D15:F15"/>
    <mergeCell ref="I15:J15"/>
    <mergeCell ref="L15:N15"/>
    <mergeCell ref="P15:Q15"/>
    <mergeCell ref="S15:U15"/>
    <mergeCell ref="W15:Y15"/>
    <mergeCell ref="Z15:AB15"/>
    <mergeCell ref="AF15:AH15"/>
    <mergeCell ref="D16:F16"/>
    <mergeCell ref="I16:J16"/>
    <mergeCell ref="L16:N16"/>
    <mergeCell ref="P16:Q16"/>
    <mergeCell ref="S16:U16"/>
    <mergeCell ref="W16:Y16"/>
    <mergeCell ref="Z16:AB16"/>
    <mergeCell ref="AF16:AH16"/>
    <mergeCell ref="BA30:BA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58"/>
  <sheetViews>
    <sheetView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F31" activeCellId="0" sqref="F31"/>
    </sheetView>
  </sheetViews>
  <sheetFormatPr defaultColWidth="8.4609375" defaultRowHeight="13.8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.63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4.73"/>
    <col collapsed="false" customWidth="true" hidden="false" outlineLevel="0" max="9" min="9" style="0" width="3.14"/>
    <col collapsed="false" customWidth="true" hidden="false" outlineLevel="0" max="10" min="10" style="1" width="2.77"/>
    <col collapsed="false" customWidth="true" hidden="false" outlineLevel="0" max="11" min="11" style="1" width="3.76"/>
    <col collapsed="false" customWidth="true" hidden="false" outlineLevel="0" max="12" min="12" style="2" width="2.45"/>
    <col collapsed="false" customWidth="true" hidden="false" outlineLevel="0" max="13" min="13" style="3" width="3.92"/>
    <col collapsed="false" customWidth="true" hidden="false" outlineLevel="0" max="14" min="14" style="2" width="10"/>
    <col collapsed="false" customWidth="true" hidden="false" outlineLevel="0" max="15" min="15" style="0" width="1.63"/>
    <col collapsed="false" customWidth="true" hidden="false" outlineLevel="0" max="16" min="16" style="0" width="25.84"/>
    <col collapsed="false" customWidth="true" hidden="false" outlineLevel="0" max="17" min="17" style="0" width="3.14"/>
    <col collapsed="false" customWidth="true" hidden="false" outlineLevel="0" max="18" min="18" style="1" width="2.77"/>
    <col collapsed="false" customWidth="true" hidden="false" outlineLevel="0" max="19" min="19" style="1" width="16.04"/>
    <col collapsed="false" customWidth="true" hidden="false" outlineLevel="0" max="20" min="20" style="2" width="2.45"/>
    <col collapsed="false" customWidth="true" hidden="false" outlineLevel="0" max="21" min="21" style="3" width="14.88"/>
    <col collapsed="false" customWidth="true" hidden="false" outlineLevel="0" max="22" min="22" style="2" width="13.24"/>
    <col collapsed="false" customWidth="true" hidden="false" outlineLevel="0" max="23" min="23" style="0" width="13.41"/>
    <col collapsed="false" customWidth="true" hidden="false" outlineLevel="0" max="24" min="24" style="0" width="24.53"/>
    <col collapsed="false" customWidth="true" hidden="false" outlineLevel="0" max="25" min="25" style="0" width="3.59"/>
    <col collapsed="false" customWidth="true" hidden="false" outlineLevel="0" max="26" min="26" style="0" width="3.14"/>
    <col collapsed="false" customWidth="true" hidden="false" outlineLevel="0" max="27" min="27" style="2" width="10"/>
    <col collapsed="false" customWidth="true" hidden="false" outlineLevel="0" max="28" min="28" style="0" width="1.63"/>
    <col collapsed="false" customWidth="true" hidden="false" outlineLevel="0" max="29" min="29" style="0" width="8.01"/>
    <col collapsed="false" customWidth="true" hidden="false" outlineLevel="0" max="30" min="30" style="0" width="3.41"/>
    <col collapsed="false" customWidth="true" hidden="false" outlineLevel="0" max="31" min="31" style="0" width="1.83"/>
    <col collapsed="false" customWidth="true" hidden="false" outlineLevel="0" max="32" min="32" style="0" width="9.64"/>
    <col collapsed="false" customWidth="true" hidden="false" outlineLevel="0" max="33" min="33" style="0" width="2.2"/>
    <col collapsed="false" customWidth="true" hidden="false" outlineLevel="0" max="34" min="34" style="0" width="7.19"/>
    <col collapsed="false" customWidth="true" hidden="false" outlineLevel="0" max="35" min="35" style="0" width="10.14"/>
    <col collapsed="false" customWidth="true" hidden="false" outlineLevel="0" max="36" min="36" style="0" width="9.48"/>
    <col collapsed="false" customWidth="true" hidden="false" outlineLevel="0" max="37" min="37" style="0" width="12.26"/>
    <col collapsed="false" customWidth="true" hidden="false" outlineLevel="0" max="38" min="38" style="0" width="7.19"/>
    <col collapsed="false" customWidth="true" hidden="false" outlineLevel="0" max="40" min="40" style="0" width="9.14"/>
    <col collapsed="false" customWidth="true" hidden="false" outlineLevel="0" max="43" min="43" style="0" width="19.74"/>
  </cols>
  <sheetData>
    <row r="1" customFormat="false" ht="12.8" hidden="false" customHeight="true" outlineLevel="0" collapsed="false">
      <c r="AK1" s="9" t="s">
        <v>0</v>
      </c>
      <c r="AL1" s="9" t="s">
        <v>1</v>
      </c>
      <c r="AM1" s="10" t="n">
        <v>126</v>
      </c>
      <c r="AN1" s="9" t="s">
        <v>0</v>
      </c>
      <c r="AO1" s="9" t="s">
        <v>1</v>
      </c>
    </row>
    <row r="2" customFormat="false" ht="12.8" hidden="false" customHeight="true" outlineLevel="0" collapsed="false">
      <c r="AK2" s="9" t="s">
        <v>2</v>
      </c>
      <c r="AL2" s="9" t="s">
        <v>1</v>
      </c>
      <c r="AM2" s="10" t="n">
        <v>2</v>
      </c>
      <c r="AN2" s="9" t="s">
        <v>2</v>
      </c>
      <c r="AO2" s="9" t="s">
        <v>1</v>
      </c>
    </row>
    <row r="3" customFormat="false" ht="12.8" hidden="false" customHeight="true" outlineLevel="0" collapsed="false">
      <c r="AK3" s="9" t="s">
        <v>3</v>
      </c>
      <c r="AL3" s="9" t="s">
        <v>1</v>
      </c>
      <c r="AM3" s="10" t="n">
        <v>18</v>
      </c>
      <c r="AN3" s="9" t="s">
        <v>3</v>
      </c>
      <c r="AO3" s="9" t="s">
        <v>1</v>
      </c>
    </row>
    <row r="4" customFormat="false" ht="12.8" hidden="false" customHeight="true" outlineLevel="0" collapsed="false">
      <c r="AK4" s="9" t="s">
        <v>4</v>
      </c>
      <c r="AL4" s="9" t="s">
        <v>1</v>
      </c>
      <c r="AM4" s="10" t="n">
        <v>3</v>
      </c>
      <c r="AN4" s="9" t="s">
        <v>4</v>
      </c>
      <c r="AO4" s="9" t="s">
        <v>1</v>
      </c>
    </row>
    <row r="5" customFormat="false" ht="12.8" hidden="false" customHeight="true" outlineLevel="0" collapsed="false"/>
    <row r="6" customFormat="false" ht="12.8" hidden="false" customHeight="true" outlineLevel="0" collapsed="false"/>
    <row r="7" customFormat="false" ht="30.8" hidden="false" customHeight="true" outlineLevel="0" collapsed="false"/>
    <row r="8" customFormat="false" ht="19.7" hidden="false" customHeight="false" outlineLevel="0" collapsed="false">
      <c r="B8" s="15"/>
      <c r="C8" s="16"/>
      <c r="D8" s="15"/>
      <c r="E8" s="17"/>
      <c r="F8" s="16"/>
      <c r="G8" s="16"/>
      <c r="H8" s="16"/>
      <c r="I8" s="16"/>
      <c r="J8" s="15"/>
      <c r="K8" s="15"/>
      <c r="L8" s="16"/>
      <c r="M8" s="18"/>
      <c r="N8" s="16"/>
      <c r="O8" s="16"/>
      <c r="P8" s="16"/>
      <c r="Q8" s="16"/>
      <c r="R8" s="15"/>
      <c r="S8" s="15"/>
      <c r="T8" s="16"/>
      <c r="U8" s="18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customFormat="false" ht="19.7" hidden="false" customHeight="false" outlineLevel="0" collapsed="false">
      <c r="B9" s="15"/>
      <c r="C9" s="16"/>
      <c r="D9" s="15"/>
      <c r="E9" s="17"/>
      <c r="F9" s="16"/>
      <c r="G9" s="16"/>
      <c r="H9" s="16"/>
      <c r="I9" s="16"/>
      <c r="J9" s="15"/>
      <c r="K9" s="15"/>
      <c r="L9" s="16"/>
      <c r="M9" s="18"/>
      <c r="N9" s="16"/>
      <c r="O9" s="16"/>
      <c r="P9" s="16"/>
      <c r="Q9" s="16"/>
      <c r="R9" s="15"/>
      <c r="S9" s="15"/>
      <c r="T9" s="16"/>
      <c r="U9" s="18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customFormat="false" ht="19.7" hidden="false" customHeight="false" outlineLevel="0" collapsed="false">
      <c r="A10" s="23"/>
      <c r="B10" s="24"/>
      <c r="C10" s="25"/>
      <c r="D10" s="24"/>
      <c r="E10" s="26"/>
      <c r="F10" s="25"/>
      <c r="G10" s="25"/>
      <c r="H10" s="25"/>
      <c r="I10" s="25"/>
      <c r="J10" s="24"/>
      <c r="K10" s="24"/>
      <c r="L10" s="25"/>
      <c r="M10" s="27"/>
      <c r="N10" s="25"/>
      <c r="O10" s="25"/>
      <c r="P10" s="25"/>
      <c r="Q10" s="25"/>
      <c r="R10" s="24"/>
      <c r="S10" s="24"/>
      <c r="T10" s="25"/>
      <c r="U10" s="27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3"/>
    </row>
    <row r="11" customFormat="false" ht="19.7" hidden="false" customHeight="false" outlineLevel="0" collapsed="false">
      <c r="A11" s="23"/>
      <c r="B11" s="24"/>
      <c r="C11" s="25"/>
      <c r="D11" s="24"/>
      <c r="E11" s="26"/>
      <c r="F11" s="25"/>
      <c r="G11" s="25"/>
      <c r="H11" s="25"/>
      <c r="I11" s="25"/>
      <c r="J11" s="24"/>
      <c r="K11" s="24"/>
      <c r="L11" s="25"/>
      <c r="M11" s="27"/>
      <c r="N11" s="25"/>
      <c r="O11" s="25"/>
      <c r="P11" s="25"/>
      <c r="Q11" s="25"/>
      <c r="R11" s="24"/>
      <c r="S11" s="24"/>
      <c r="T11" s="25"/>
      <c r="U11" s="27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3"/>
    </row>
    <row r="12" customFormat="false" ht="48.75" hidden="false" customHeight="true" outlineLevel="0" collapsed="false">
      <c r="A12" s="23"/>
      <c r="B12" s="24"/>
      <c r="C12" s="25"/>
      <c r="D12" s="300" t="s">
        <v>60</v>
      </c>
      <c r="E12" s="300"/>
      <c r="F12" s="300"/>
      <c r="G12" s="45"/>
      <c r="H12" s="300" t="s">
        <v>61</v>
      </c>
      <c r="I12" s="300"/>
      <c r="J12" s="300"/>
      <c r="K12" s="300"/>
      <c r="L12" s="300"/>
      <c r="M12" s="300"/>
      <c r="N12" s="300"/>
      <c r="O12" s="45"/>
      <c r="P12" s="300" t="s">
        <v>61</v>
      </c>
      <c r="Q12" s="300"/>
      <c r="R12" s="300"/>
      <c r="S12" s="300"/>
      <c r="T12" s="300"/>
      <c r="U12" s="300"/>
      <c r="V12" s="301"/>
      <c r="W12" s="45"/>
      <c r="X12" s="45"/>
      <c r="Y12" s="300" t="s">
        <v>61</v>
      </c>
      <c r="Z12" s="300"/>
      <c r="AA12" s="300"/>
      <c r="AB12" s="45"/>
      <c r="AC12" s="300" t="s">
        <v>62</v>
      </c>
      <c r="AD12" s="300"/>
      <c r="AE12" s="300"/>
      <c r="AF12" s="300"/>
      <c r="AG12" s="300"/>
      <c r="AH12" s="300"/>
      <c r="AI12" s="25"/>
      <c r="AJ12" s="87"/>
      <c r="AK12" s="23"/>
      <c r="AL12" s="23"/>
      <c r="AM12" s="23"/>
      <c r="AN12" s="23"/>
      <c r="AO12" s="23"/>
      <c r="AP12" s="23"/>
      <c r="AQ12" s="23"/>
    </row>
    <row r="13" customFormat="false" ht="33.8" hidden="false" customHeight="true" outlineLevel="0" collapsed="false">
      <c r="A13" s="23"/>
      <c r="B13" s="43" t="s">
        <v>63</v>
      </c>
      <c r="C13" s="25"/>
      <c r="D13" s="302" t="s">
        <v>64</v>
      </c>
      <c r="E13" s="302"/>
      <c r="F13" s="302"/>
      <c r="G13" s="45"/>
      <c r="H13" s="303" t="n">
        <f aca="false">+H14*H16</f>
        <v>6</v>
      </c>
      <c r="I13" s="303"/>
      <c r="J13" s="303"/>
      <c r="K13" s="303"/>
      <c r="L13" s="303"/>
      <c r="M13" s="303"/>
      <c r="N13" s="303"/>
      <c r="O13" s="45"/>
      <c r="P13" s="304" t="n">
        <f aca="false">+V13</f>
        <v>300000000</v>
      </c>
      <c r="Q13" s="304"/>
      <c r="R13" s="304"/>
      <c r="S13" s="304"/>
      <c r="T13" s="304"/>
      <c r="U13" s="304"/>
      <c r="V13" s="305" t="n">
        <v>300000000</v>
      </c>
      <c r="W13" s="37" t="s">
        <v>65</v>
      </c>
      <c r="X13" s="37" t="s">
        <v>5</v>
      </c>
      <c r="Y13" s="302" t="n">
        <v>6</v>
      </c>
      <c r="Z13" s="302"/>
      <c r="AA13" s="302"/>
      <c r="AB13" s="45"/>
      <c r="AC13" s="306" t="n">
        <f aca="false">+2.506627216</f>
        <v>2.506627216</v>
      </c>
      <c r="AD13" s="307"/>
      <c r="AE13" s="308"/>
      <c r="AF13" s="309" t="s">
        <v>65</v>
      </c>
      <c r="AG13" s="309"/>
      <c r="AH13" s="309"/>
      <c r="AI13" s="25"/>
      <c r="AJ13" s="87"/>
      <c r="AM13" s="25"/>
      <c r="AN13" s="26"/>
      <c r="AO13" s="26"/>
      <c r="AP13" s="54"/>
      <c r="AQ13" s="23"/>
    </row>
    <row r="14" customFormat="false" ht="33.8" hidden="false" customHeight="true" outlineLevel="0" collapsed="false">
      <c r="A14" s="23"/>
      <c r="B14" s="43" t="s">
        <v>66</v>
      </c>
      <c r="C14" s="25"/>
      <c r="D14" s="310" t="s">
        <v>67</v>
      </c>
      <c r="E14" s="310"/>
      <c r="F14" s="310"/>
      <c r="G14" s="45"/>
      <c r="H14" s="310" t="n">
        <v>2</v>
      </c>
      <c r="I14" s="310"/>
      <c r="J14" s="310"/>
      <c r="K14" s="310"/>
      <c r="L14" s="310"/>
      <c r="M14" s="310"/>
      <c r="N14" s="310"/>
      <c r="O14" s="45"/>
      <c r="P14" s="311" t="n">
        <f aca="false">+V14</f>
        <v>540540540540541</v>
      </c>
      <c r="Q14" s="311"/>
      <c r="R14" s="311"/>
      <c r="S14" s="311"/>
      <c r="T14" s="311"/>
      <c r="U14" s="311"/>
      <c r="V14" s="312" t="n">
        <f aca="false">V13/V16</f>
        <v>540540540540541</v>
      </c>
      <c r="W14" s="37" t="s">
        <v>68</v>
      </c>
      <c r="X14" s="37" t="s">
        <v>69</v>
      </c>
      <c r="Y14" s="310" t="n">
        <v>2</v>
      </c>
      <c r="Z14" s="310"/>
      <c r="AA14" s="310"/>
      <c r="AB14" s="45"/>
      <c r="AC14" s="313" t="n">
        <v>2</v>
      </c>
      <c r="AD14" s="28"/>
      <c r="AE14" s="314"/>
      <c r="AF14" s="315" t="s">
        <v>68</v>
      </c>
      <c r="AG14" s="315"/>
      <c r="AH14" s="315"/>
      <c r="AI14" s="25"/>
      <c r="AJ14" s="87"/>
      <c r="AM14" s="25"/>
      <c r="AN14" s="26"/>
      <c r="AO14" s="26"/>
      <c r="AP14" s="54"/>
      <c r="AQ14" s="23"/>
    </row>
    <row r="15" customFormat="false" ht="33.8" hidden="false" customHeight="true" outlineLevel="0" collapsed="false">
      <c r="A15" s="23"/>
      <c r="B15" s="43" t="s">
        <v>70</v>
      </c>
      <c r="C15" s="25"/>
      <c r="D15" s="310" t="s">
        <v>9</v>
      </c>
      <c r="E15" s="310"/>
      <c r="F15" s="310"/>
      <c r="G15" s="45"/>
      <c r="H15" s="316" t="n">
        <f aca="false">+H13*H16</f>
        <v>18</v>
      </c>
      <c r="I15" s="316"/>
      <c r="J15" s="316"/>
      <c r="K15" s="316"/>
      <c r="L15" s="316"/>
      <c r="M15" s="316"/>
      <c r="N15" s="316"/>
      <c r="O15" s="45"/>
      <c r="P15" s="311" t="n">
        <f aca="false">+V15</f>
        <v>166.5</v>
      </c>
      <c r="Q15" s="311"/>
      <c r="R15" s="311"/>
      <c r="S15" s="311"/>
      <c r="T15" s="311"/>
      <c r="U15" s="311"/>
      <c r="V15" s="311" t="n">
        <f aca="false">V13*V16</f>
        <v>166.5</v>
      </c>
      <c r="W15" s="37" t="s">
        <v>71</v>
      </c>
      <c r="X15" s="37" t="s">
        <v>7</v>
      </c>
      <c r="Y15" s="310" t="n">
        <v>18</v>
      </c>
      <c r="Z15" s="310"/>
      <c r="AA15" s="310"/>
      <c r="AB15" s="45"/>
      <c r="AC15" s="317" t="n">
        <v>3.14159265359</v>
      </c>
      <c r="AD15" s="28"/>
      <c r="AE15" s="314"/>
      <c r="AF15" s="318" t="s">
        <v>71</v>
      </c>
      <c r="AG15" s="318"/>
      <c r="AH15" s="318"/>
      <c r="AI15" s="319"/>
      <c r="AJ15" s="87"/>
      <c r="AM15" s="25"/>
      <c r="AN15" s="26"/>
      <c r="AO15" s="26"/>
      <c r="AP15" s="54"/>
      <c r="AQ15" s="23"/>
    </row>
    <row r="16" customFormat="false" ht="33.8" hidden="false" customHeight="true" outlineLevel="0" collapsed="false">
      <c r="A16" s="23"/>
      <c r="B16" s="43" t="s">
        <v>72</v>
      </c>
      <c r="C16" s="25"/>
      <c r="D16" s="320" t="s">
        <v>73</v>
      </c>
      <c r="E16" s="320"/>
      <c r="F16" s="320"/>
      <c r="G16" s="45"/>
      <c r="H16" s="320" t="n">
        <v>3</v>
      </c>
      <c r="I16" s="320"/>
      <c r="J16" s="320"/>
      <c r="K16" s="320"/>
      <c r="L16" s="320"/>
      <c r="M16" s="320"/>
      <c r="N16" s="320"/>
      <c r="O16" s="45"/>
      <c r="P16" s="321" t="n">
        <f aca="false">+V16</f>
        <v>5.55E-007</v>
      </c>
      <c r="Q16" s="321"/>
      <c r="R16" s="321"/>
      <c r="S16" s="321"/>
      <c r="T16" s="321"/>
      <c r="U16" s="321"/>
      <c r="V16" s="305" t="n">
        <v>5.55E-007</v>
      </c>
      <c r="W16" s="37" t="s">
        <v>74</v>
      </c>
      <c r="X16" s="37" t="s">
        <v>75</v>
      </c>
      <c r="Y16" s="320" t="n">
        <v>3</v>
      </c>
      <c r="Z16" s="320"/>
      <c r="AA16" s="320"/>
      <c r="AB16" s="45"/>
      <c r="AC16" s="322" t="n">
        <f aca="false">AC13/+AC14</f>
        <v>1.253313608</v>
      </c>
      <c r="AD16" s="323"/>
      <c r="AE16" s="324"/>
      <c r="AF16" s="325" t="s">
        <v>74</v>
      </c>
      <c r="AG16" s="325"/>
      <c r="AH16" s="325"/>
      <c r="AI16" s="25"/>
      <c r="AJ16" s="87"/>
      <c r="AM16" s="25"/>
      <c r="AN16" s="26"/>
      <c r="AO16" s="26"/>
      <c r="AP16" s="54"/>
      <c r="AQ16" s="23"/>
    </row>
    <row r="17" customFormat="false" ht="22.85" hidden="false" customHeight="true" outlineLevel="0" collapsed="false">
      <c r="A17" s="23"/>
      <c r="B17" s="43"/>
      <c r="C17" s="25"/>
      <c r="D17" s="44"/>
      <c r="E17" s="44"/>
      <c r="F17" s="44"/>
      <c r="G17" s="45"/>
      <c r="H17" s="44"/>
      <c r="I17" s="44"/>
      <c r="J17" s="82"/>
      <c r="K17" s="82"/>
      <c r="L17" s="44"/>
      <c r="M17" s="83"/>
      <c r="N17" s="44"/>
      <c r="O17" s="45"/>
      <c r="P17" s="44"/>
      <c r="Q17" s="44"/>
      <c r="R17" s="82"/>
      <c r="S17" s="82"/>
      <c r="T17" s="44"/>
      <c r="U17" s="83"/>
      <c r="V17" s="44"/>
      <c r="W17" s="45"/>
      <c r="X17" s="45"/>
      <c r="Y17" s="44"/>
      <c r="Z17" s="44"/>
      <c r="AA17" s="44"/>
      <c r="AB17" s="45"/>
      <c r="AC17" s="326"/>
      <c r="AD17" s="104"/>
      <c r="AE17" s="44"/>
      <c r="AF17" s="327"/>
      <c r="AG17" s="327"/>
      <c r="AH17" s="327"/>
      <c r="AI17" s="25"/>
      <c r="AJ17" s="87"/>
      <c r="AK17" s="26"/>
      <c r="AL17" s="26"/>
      <c r="AM17" s="25"/>
      <c r="AN17" s="26"/>
      <c r="AO17" s="26"/>
      <c r="AP17" s="54"/>
      <c r="AQ17" s="23"/>
    </row>
    <row r="18" customFormat="false" ht="41.75" hidden="false" customHeight="true" outlineLevel="0" collapsed="false">
      <c r="A18" s="23"/>
      <c r="B18" s="24"/>
      <c r="C18" s="25"/>
      <c r="D18" s="90" t="s">
        <v>0</v>
      </c>
      <c r="E18" s="91" t="s">
        <v>1</v>
      </c>
      <c r="F18" s="92" t="s">
        <v>37</v>
      </c>
      <c r="G18" s="93"/>
      <c r="H18" s="95" t="n">
        <f aca="false">SQRT(K18*M18)</f>
        <v>6</v>
      </c>
      <c r="I18" s="91" t="s">
        <v>1</v>
      </c>
      <c r="J18" s="328" t="s">
        <v>54</v>
      </c>
      <c r="K18" s="328" t="n">
        <f aca="false">+$H$15</f>
        <v>18</v>
      </c>
      <c r="L18" s="91" t="s">
        <v>39</v>
      </c>
      <c r="M18" s="329" t="n">
        <f aca="false">+$H$14</f>
        <v>2</v>
      </c>
      <c r="N18" s="330" t="s">
        <v>76</v>
      </c>
      <c r="O18" s="109"/>
      <c r="P18" s="331" t="n">
        <f aca="false">SQRT(S18*U18)</f>
        <v>300000000</v>
      </c>
      <c r="Q18" s="91" t="s">
        <v>1</v>
      </c>
      <c r="R18" s="328" t="s">
        <v>54</v>
      </c>
      <c r="S18" s="328" t="n">
        <f aca="false">+$P$15</f>
        <v>166.5</v>
      </c>
      <c r="T18" s="91" t="s">
        <v>39</v>
      </c>
      <c r="U18" s="329" t="n">
        <f aca="false">+$P$14</f>
        <v>540540540540541</v>
      </c>
      <c r="V18" s="330"/>
      <c r="W18" s="109"/>
      <c r="X18" s="109"/>
      <c r="Y18" s="332" t="n">
        <v>6</v>
      </c>
      <c r="Z18" s="91" t="s">
        <v>1</v>
      </c>
      <c r="AA18" s="333" t="s">
        <v>76</v>
      </c>
      <c r="AB18" s="109"/>
      <c r="AC18" s="334" t="n">
        <f aca="false">SQRT(AF18*AH18)</f>
        <v>2.50662827463108</v>
      </c>
      <c r="AD18" s="91" t="s">
        <v>1</v>
      </c>
      <c r="AE18" s="91" t="s">
        <v>77</v>
      </c>
      <c r="AF18" s="335" t="n">
        <f aca="false">+$AC$15</f>
        <v>3.14159265359</v>
      </c>
      <c r="AG18" s="336" t="s">
        <v>39</v>
      </c>
      <c r="AH18" s="337" t="n">
        <f aca="false">+$AC$14</f>
        <v>2</v>
      </c>
      <c r="AI18" s="25"/>
      <c r="AJ18" s="23"/>
      <c r="AK18" s="23"/>
      <c r="AL18" s="23"/>
      <c r="AM18" s="23"/>
      <c r="AN18" s="110"/>
      <c r="AO18" s="23"/>
      <c r="AP18" s="23"/>
      <c r="AQ18" s="23"/>
    </row>
    <row r="19" customFormat="false" ht="41.75" hidden="false" customHeight="true" outlineLevel="0" collapsed="false">
      <c r="A19" s="23"/>
      <c r="B19" s="24"/>
      <c r="C19" s="25"/>
      <c r="D19" s="111" t="s">
        <v>0</v>
      </c>
      <c r="E19" s="112" t="s">
        <v>1</v>
      </c>
      <c r="F19" s="113" t="s">
        <v>41</v>
      </c>
      <c r="G19" s="93"/>
      <c r="H19" s="114" t="n">
        <f aca="false">+K19/M19</f>
        <v>6</v>
      </c>
      <c r="I19" s="112" t="s">
        <v>1</v>
      </c>
      <c r="J19" s="116"/>
      <c r="K19" s="116" t="n">
        <f aca="false">+$H$15</f>
        <v>18</v>
      </c>
      <c r="L19" s="115" t="s">
        <v>42</v>
      </c>
      <c r="M19" s="338" t="n">
        <f aca="false">+$H$16</f>
        <v>3</v>
      </c>
      <c r="N19" s="330" t="s">
        <v>78</v>
      </c>
      <c r="O19" s="109"/>
      <c r="P19" s="339" t="n">
        <f aca="false">+S19/U19</f>
        <v>300000000</v>
      </c>
      <c r="Q19" s="115" t="s">
        <v>1</v>
      </c>
      <c r="R19" s="116"/>
      <c r="S19" s="116" t="n">
        <f aca="false">+$P$15</f>
        <v>166.5</v>
      </c>
      <c r="T19" s="115" t="s">
        <v>42</v>
      </c>
      <c r="U19" s="338" t="n">
        <f aca="false">+$P$16</f>
        <v>5.55E-007</v>
      </c>
      <c r="V19" s="330"/>
      <c r="W19" s="109"/>
      <c r="X19" s="109"/>
      <c r="Y19" s="340" t="n">
        <v>6</v>
      </c>
      <c r="Z19" s="112" t="s">
        <v>1</v>
      </c>
      <c r="AA19" s="341" t="s">
        <v>78</v>
      </c>
      <c r="AB19" s="109"/>
      <c r="AC19" s="342" t="n">
        <f aca="false">+AF19/AH19</f>
        <v>2.50662933326261</v>
      </c>
      <c r="AD19" s="112" t="s">
        <v>1</v>
      </c>
      <c r="AE19" s="112"/>
      <c r="AF19" s="343" t="n">
        <f aca="false">+$AC$15</f>
        <v>3.14159265359</v>
      </c>
      <c r="AG19" s="112" t="s">
        <v>42</v>
      </c>
      <c r="AH19" s="344" t="n">
        <f aca="false">+$AC$16</f>
        <v>1.253313608</v>
      </c>
      <c r="AI19" s="25"/>
      <c r="AJ19" s="23"/>
    </row>
    <row r="20" customFormat="false" ht="41.75" hidden="false" customHeight="true" outlineLevel="0" collapsed="false">
      <c r="A20" s="23"/>
      <c r="B20" s="24"/>
      <c r="C20" s="25"/>
      <c r="D20" s="127" t="s">
        <v>0</v>
      </c>
      <c r="E20" s="128" t="s">
        <v>1</v>
      </c>
      <c r="F20" s="129" t="s">
        <v>44</v>
      </c>
      <c r="G20" s="93"/>
      <c r="H20" s="130" t="n">
        <f aca="false">+M20*K20</f>
        <v>6</v>
      </c>
      <c r="I20" s="128" t="s">
        <v>1</v>
      </c>
      <c r="J20" s="131"/>
      <c r="K20" s="131" t="n">
        <f aca="false">+$H$16</f>
        <v>3</v>
      </c>
      <c r="L20" s="128" t="s">
        <v>39</v>
      </c>
      <c r="M20" s="345" t="n">
        <f aca="false">+$H$14</f>
        <v>2</v>
      </c>
      <c r="N20" s="330" t="s">
        <v>79</v>
      </c>
      <c r="O20" s="109"/>
      <c r="P20" s="346" t="n">
        <f aca="false">+U20*S20</f>
        <v>300000000</v>
      </c>
      <c r="Q20" s="128" t="s">
        <v>1</v>
      </c>
      <c r="R20" s="131"/>
      <c r="S20" s="347" t="n">
        <f aca="false">+$P$16</f>
        <v>5.55E-007</v>
      </c>
      <c r="T20" s="128" t="s">
        <v>39</v>
      </c>
      <c r="U20" s="345" t="n">
        <f aca="false">+$P$14</f>
        <v>540540540540541</v>
      </c>
      <c r="V20" s="330"/>
      <c r="W20" s="109"/>
      <c r="X20" s="109"/>
      <c r="Y20" s="348" t="n">
        <v>6</v>
      </c>
      <c r="Z20" s="128" t="s">
        <v>1</v>
      </c>
      <c r="AA20" s="349" t="s">
        <v>79</v>
      </c>
      <c r="AB20" s="109"/>
      <c r="AC20" s="350" t="n">
        <f aca="false">+AH20*AF20</f>
        <v>2.506627216</v>
      </c>
      <c r="AD20" s="128" t="s">
        <v>1</v>
      </c>
      <c r="AE20" s="128"/>
      <c r="AF20" s="351" t="n">
        <f aca="false">+$AC$14</f>
        <v>2</v>
      </c>
      <c r="AG20" s="128" t="s">
        <v>39</v>
      </c>
      <c r="AH20" s="352" t="n">
        <f aca="false">+$AC$16</f>
        <v>1.253313608</v>
      </c>
      <c r="AJ20" s="23"/>
    </row>
    <row r="21" customFormat="false" ht="41.75" hidden="false" customHeight="true" outlineLevel="0" collapsed="false">
      <c r="A21" s="23"/>
      <c r="B21" s="24"/>
      <c r="C21" s="25"/>
      <c r="D21" s="146" t="s">
        <v>2</v>
      </c>
      <c r="E21" s="147" t="s">
        <v>1</v>
      </c>
      <c r="F21" s="148" t="s">
        <v>45</v>
      </c>
      <c r="G21" s="93"/>
      <c r="H21" s="149" t="n">
        <f aca="false">+K21/M21</f>
        <v>2</v>
      </c>
      <c r="I21" s="147" t="s">
        <v>1</v>
      </c>
      <c r="J21" s="150"/>
      <c r="K21" s="353" t="n">
        <f aca="false">+$H$13</f>
        <v>6</v>
      </c>
      <c r="L21" s="156" t="s">
        <v>42</v>
      </c>
      <c r="M21" s="354" t="n">
        <f aca="false">+$H$16</f>
        <v>3</v>
      </c>
      <c r="N21" s="355" t="s">
        <v>80</v>
      </c>
      <c r="O21" s="109"/>
      <c r="P21" s="356" t="n">
        <f aca="false">+S21/U21</f>
        <v>540540540540541</v>
      </c>
      <c r="Q21" s="147" t="s">
        <v>1</v>
      </c>
      <c r="R21" s="150"/>
      <c r="S21" s="353" t="n">
        <f aca="false">+$P$13</f>
        <v>300000000</v>
      </c>
      <c r="T21" s="156" t="s">
        <v>42</v>
      </c>
      <c r="U21" s="354" t="n">
        <f aca="false">+$P$16</f>
        <v>5.55E-007</v>
      </c>
      <c r="V21" s="355"/>
      <c r="W21" s="109"/>
      <c r="X21" s="109"/>
      <c r="Y21" s="357" t="n">
        <v>2</v>
      </c>
      <c r="Z21" s="147" t="s">
        <v>1</v>
      </c>
      <c r="AA21" s="358" t="s">
        <v>80</v>
      </c>
      <c r="AB21" s="109"/>
      <c r="AC21" s="359" t="n">
        <f aca="false">+AF21/AH21</f>
        <v>2</v>
      </c>
      <c r="AD21" s="147" t="s">
        <v>1</v>
      </c>
      <c r="AE21" s="147"/>
      <c r="AF21" s="360" t="n">
        <f aca="false">+$AC$13</f>
        <v>2.506627216</v>
      </c>
      <c r="AG21" s="147" t="s">
        <v>42</v>
      </c>
      <c r="AH21" s="361" t="n">
        <f aca="false">+$AC$16</f>
        <v>1.253313608</v>
      </c>
      <c r="AI21" s="25"/>
      <c r="AJ21" s="23"/>
    </row>
    <row r="22" customFormat="false" ht="41.75" hidden="false" customHeight="true" outlineLevel="0" collapsed="false">
      <c r="A22" s="23"/>
      <c r="B22" s="24"/>
      <c r="C22" s="25"/>
      <c r="D22" s="163" t="s">
        <v>2</v>
      </c>
      <c r="E22" s="164" t="s">
        <v>1</v>
      </c>
      <c r="F22" s="165" t="s">
        <v>46</v>
      </c>
      <c r="G22" s="93"/>
      <c r="H22" s="166" t="n">
        <f aca="false">+K22/M22</f>
        <v>2</v>
      </c>
      <c r="I22" s="164" t="s">
        <v>1</v>
      </c>
      <c r="J22" s="167"/>
      <c r="K22" s="167" t="n">
        <f aca="false">+$H$13^2</f>
        <v>36</v>
      </c>
      <c r="L22" s="173" t="s">
        <v>42</v>
      </c>
      <c r="M22" s="362" t="n">
        <f aca="false">+$H$15</f>
        <v>18</v>
      </c>
      <c r="N22" s="330" t="s">
        <v>81</v>
      </c>
      <c r="O22" s="109"/>
      <c r="P22" s="363" t="n">
        <f aca="false">+S22/U22</f>
        <v>540540540540541</v>
      </c>
      <c r="Q22" s="164" t="s">
        <v>1</v>
      </c>
      <c r="R22" s="167"/>
      <c r="S22" s="167" t="n">
        <f aca="false">+$P$13^2</f>
        <v>90000000000000000</v>
      </c>
      <c r="T22" s="173" t="s">
        <v>42</v>
      </c>
      <c r="U22" s="362" t="n">
        <f aca="false">+$P$15</f>
        <v>166.5</v>
      </c>
      <c r="V22" s="330"/>
      <c r="W22" s="109"/>
      <c r="X22" s="109"/>
      <c r="Y22" s="364" t="n">
        <v>2</v>
      </c>
      <c r="Z22" s="164" t="s">
        <v>1</v>
      </c>
      <c r="AA22" s="365" t="s">
        <v>81</v>
      </c>
      <c r="AB22" s="109"/>
      <c r="AC22" s="359" t="n">
        <f aca="false">+AF22/AH22</f>
        <v>1.99999831066956</v>
      </c>
      <c r="AD22" s="164" t="s">
        <v>1</v>
      </c>
      <c r="AE22" s="164"/>
      <c r="AF22" s="366" t="n">
        <f aca="false">+$AC$13^2</f>
        <v>6.28317999999191</v>
      </c>
      <c r="AG22" s="164" t="s">
        <v>42</v>
      </c>
      <c r="AH22" s="367" t="n">
        <f aca="false">+$AC$15</f>
        <v>3.14159265359</v>
      </c>
      <c r="AI22" s="25"/>
      <c r="AJ22" s="23"/>
    </row>
    <row r="23" customFormat="false" ht="41.75" hidden="false" customHeight="true" outlineLevel="0" collapsed="false">
      <c r="A23" s="23"/>
      <c r="B23" s="24"/>
      <c r="C23" s="25"/>
      <c r="D23" s="179" t="s">
        <v>2</v>
      </c>
      <c r="E23" s="180" t="s">
        <v>1</v>
      </c>
      <c r="F23" s="181" t="s">
        <v>47</v>
      </c>
      <c r="G23" s="93"/>
      <c r="H23" s="182" t="n">
        <f aca="false">+K23/M23</f>
        <v>2</v>
      </c>
      <c r="I23" s="180" t="s">
        <v>1</v>
      </c>
      <c r="J23" s="183"/>
      <c r="K23" s="183" t="n">
        <f aca="false">+$H$15</f>
        <v>18</v>
      </c>
      <c r="L23" s="180" t="s">
        <v>42</v>
      </c>
      <c r="M23" s="368" t="n">
        <f aca="false">+$H$16^2</f>
        <v>9</v>
      </c>
      <c r="N23" s="330" t="s">
        <v>82</v>
      </c>
      <c r="O23" s="109"/>
      <c r="P23" s="369" t="n">
        <f aca="false">+S23/U23</f>
        <v>540540540540541</v>
      </c>
      <c r="Q23" s="180" t="s">
        <v>1</v>
      </c>
      <c r="R23" s="183"/>
      <c r="S23" s="183" t="n">
        <f aca="false">+$P$15</f>
        <v>166.5</v>
      </c>
      <c r="T23" s="180" t="s">
        <v>42</v>
      </c>
      <c r="U23" s="368" t="n">
        <f aca="false">+$P$16^2</f>
        <v>3.08025E-013</v>
      </c>
      <c r="V23" s="330"/>
      <c r="W23" s="109"/>
      <c r="X23" s="109"/>
      <c r="Y23" s="370" t="n">
        <v>2</v>
      </c>
      <c r="Z23" s="180" t="s">
        <v>1</v>
      </c>
      <c r="AA23" s="371" t="s">
        <v>82</v>
      </c>
      <c r="AB23" s="109"/>
      <c r="AC23" s="359" t="n">
        <f aca="false">+AF23/AH23</f>
        <v>1.99898777370952</v>
      </c>
      <c r="AD23" s="180" t="s">
        <v>1</v>
      </c>
      <c r="AE23" s="180"/>
      <c r="AF23" s="372" t="n">
        <v>3.14</v>
      </c>
      <c r="AG23" s="180" t="s">
        <v>42</v>
      </c>
      <c r="AH23" s="373" t="n">
        <f aca="false">+$AC$16^2</f>
        <v>1.57079499999798</v>
      </c>
      <c r="AI23" s="25"/>
      <c r="AJ23" s="23"/>
    </row>
    <row r="24" customFormat="false" ht="41.75" hidden="false" customHeight="true" outlineLevel="0" collapsed="false">
      <c r="A24" s="23"/>
      <c r="B24" s="24"/>
      <c r="C24" s="25"/>
      <c r="D24" s="194" t="s">
        <v>7</v>
      </c>
      <c r="E24" s="195" t="s">
        <v>1</v>
      </c>
      <c r="F24" s="196" t="s">
        <v>48</v>
      </c>
      <c r="G24" s="93"/>
      <c r="H24" s="197" t="n">
        <f aca="false">+K24/M24</f>
        <v>18</v>
      </c>
      <c r="I24" s="195" t="s">
        <v>1</v>
      </c>
      <c r="J24" s="198"/>
      <c r="K24" s="198" t="n">
        <f aca="false">+$H$13^2</f>
        <v>36</v>
      </c>
      <c r="L24" s="195" t="s">
        <v>42</v>
      </c>
      <c r="M24" s="374" t="n">
        <f aca="false">+$H$14</f>
        <v>2</v>
      </c>
      <c r="N24" s="330" t="s">
        <v>83</v>
      </c>
      <c r="O24" s="109"/>
      <c r="P24" s="375" t="n">
        <f aca="false">+S24/U24</f>
        <v>166.5</v>
      </c>
      <c r="Q24" s="195" t="s">
        <v>1</v>
      </c>
      <c r="R24" s="198"/>
      <c r="S24" s="198" t="n">
        <f aca="false">+$P$13^2</f>
        <v>90000000000000000</v>
      </c>
      <c r="T24" s="195" t="s">
        <v>42</v>
      </c>
      <c r="U24" s="374" t="n">
        <f aca="false">+$P$14</f>
        <v>540540540540541</v>
      </c>
      <c r="V24" s="330"/>
      <c r="W24" s="109"/>
      <c r="X24" s="109"/>
      <c r="Y24" s="376" t="n">
        <v>18</v>
      </c>
      <c r="Z24" s="195" t="s">
        <v>1</v>
      </c>
      <c r="AA24" s="377" t="s">
        <v>83</v>
      </c>
      <c r="AB24" s="109"/>
      <c r="AC24" s="378" t="n">
        <f aca="false">+AF24/AH24</f>
        <v>3.14158999999596</v>
      </c>
      <c r="AD24" s="195" t="s">
        <v>1</v>
      </c>
      <c r="AE24" s="195"/>
      <c r="AF24" s="379" t="n">
        <f aca="false">+$AC$13^2</f>
        <v>6.28317999999191</v>
      </c>
      <c r="AG24" s="219" t="s">
        <v>42</v>
      </c>
      <c r="AH24" s="380" t="n">
        <f aca="false">+$AC$14</f>
        <v>2</v>
      </c>
      <c r="AI24" s="25"/>
      <c r="AJ24" s="23"/>
    </row>
    <row r="25" customFormat="false" ht="41.75" hidden="false" customHeight="true" outlineLevel="0" collapsed="false">
      <c r="A25" s="23"/>
      <c r="B25" s="24"/>
      <c r="C25" s="25"/>
      <c r="D25" s="209" t="s">
        <v>3</v>
      </c>
      <c r="E25" s="210" t="s">
        <v>1</v>
      </c>
      <c r="F25" s="211" t="s">
        <v>49</v>
      </c>
      <c r="G25" s="93"/>
      <c r="H25" s="212" t="n">
        <f aca="false">+M25*K25</f>
        <v>18</v>
      </c>
      <c r="I25" s="210" t="s">
        <v>1</v>
      </c>
      <c r="J25" s="213"/>
      <c r="K25" s="213" t="n">
        <f aca="false">+$H$16^2</f>
        <v>9</v>
      </c>
      <c r="L25" s="219" t="s">
        <v>39</v>
      </c>
      <c r="M25" s="381" t="n">
        <f aca="false">+$H$14</f>
        <v>2</v>
      </c>
      <c r="N25" s="330" t="s">
        <v>84</v>
      </c>
      <c r="O25" s="109"/>
      <c r="P25" s="382" t="n">
        <f aca="false">+U25*S25</f>
        <v>166.5</v>
      </c>
      <c r="Q25" s="210" t="s">
        <v>1</v>
      </c>
      <c r="R25" s="213"/>
      <c r="S25" s="213" t="n">
        <f aca="false">+$P$16^2</f>
        <v>3.08025E-013</v>
      </c>
      <c r="T25" s="219" t="s">
        <v>39</v>
      </c>
      <c r="U25" s="381" t="n">
        <f aca="false">+$P$14</f>
        <v>540540540540541</v>
      </c>
      <c r="V25" s="330"/>
      <c r="W25" s="109"/>
      <c r="X25" s="109"/>
      <c r="Y25" s="383" t="n">
        <v>18</v>
      </c>
      <c r="Z25" s="210" t="s">
        <v>1</v>
      </c>
      <c r="AA25" s="384" t="s">
        <v>84</v>
      </c>
      <c r="AB25" s="109"/>
      <c r="AC25" s="385" t="n">
        <f aca="false">+AH25*AF25</f>
        <v>3.14158999999596</v>
      </c>
      <c r="AD25" s="210" t="s">
        <v>1</v>
      </c>
      <c r="AE25" s="210"/>
      <c r="AF25" s="380" t="n">
        <f aca="false">+$AC$14</f>
        <v>2</v>
      </c>
      <c r="AG25" s="210" t="s">
        <v>39</v>
      </c>
      <c r="AH25" s="386" t="n">
        <f aca="false">+$AC$16^2</f>
        <v>1.57079499999798</v>
      </c>
      <c r="AJ25" s="23"/>
    </row>
    <row r="26" customFormat="false" ht="41.75" hidden="false" customHeight="true" outlineLevel="0" collapsed="false">
      <c r="A26" s="23"/>
      <c r="B26" s="24"/>
      <c r="C26" s="25"/>
      <c r="D26" s="226" t="s">
        <v>3</v>
      </c>
      <c r="E26" s="227" t="s">
        <v>1</v>
      </c>
      <c r="F26" s="228" t="s">
        <v>50</v>
      </c>
      <c r="G26" s="93"/>
      <c r="H26" s="229" t="n">
        <f aca="false">+K26*M26</f>
        <v>18</v>
      </c>
      <c r="I26" s="227" t="s">
        <v>1</v>
      </c>
      <c r="J26" s="230"/>
      <c r="K26" s="230" t="n">
        <f aca="false">+$H$13</f>
        <v>6</v>
      </c>
      <c r="L26" s="227" t="s">
        <v>39</v>
      </c>
      <c r="M26" s="387" t="n">
        <f aca="false">+$H$16</f>
        <v>3</v>
      </c>
      <c r="N26" s="330" t="s">
        <v>85</v>
      </c>
      <c r="O26" s="109"/>
      <c r="P26" s="388" t="n">
        <f aca="false">+S26*U26</f>
        <v>166.5</v>
      </c>
      <c r="Q26" s="227" t="s">
        <v>1</v>
      </c>
      <c r="R26" s="230"/>
      <c r="S26" s="230" t="n">
        <f aca="false">+$P$13</f>
        <v>300000000</v>
      </c>
      <c r="T26" s="227" t="s">
        <v>39</v>
      </c>
      <c r="U26" s="387" t="n">
        <f aca="false">+$P$16</f>
        <v>5.55E-007</v>
      </c>
      <c r="V26" s="330"/>
      <c r="W26" s="109"/>
      <c r="X26" s="109"/>
      <c r="Y26" s="389" t="n">
        <v>18</v>
      </c>
      <c r="Z26" s="227" t="s">
        <v>1</v>
      </c>
      <c r="AA26" s="390" t="s">
        <v>85</v>
      </c>
      <c r="AB26" s="109"/>
      <c r="AC26" s="391" t="n">
        <f aca="false">+AF26*AH26</f>
        <v>3.14158999999596</v>
      </c>
      <c r="AD26" s="227" t="s">
        <v>1</v>
      </c>
      <c r="AE26" s="227"/>
      <c r="AF26" s="392" t="n">
        <f aca="false">+$AC$13</f>
        <v>2.506627216</v>
      </c>
      <c r="AG26" s="227" t="s">
        <v>39</v>
      </c>
      <c r="AH26" s="393" t="n">
        <f aca="false">+$AC$16</f>
        <v>1.253313608</v>
      </c>
      <c r="AI26" s="25"/>
      <c r="AJ26" s="23"/>
    </row>
    <row r="27" customFormat="false" ht="41.75" hidden="false" customHeight="true" outlineLevel="0" collapsed="false">
      <c r="A27" s="23"/>
      <c r="B27" s="24"/>
      <c r="C27" s="25"/>
      <c r="D27" s="241" t="s">
        <v>4</v>
      </c>
      <c r="E27" s="242" t="s">
        <v>1</v>
      </c>
      <c r="F27" s="243" t="s">
        <v>51</v>
      </c>
      <c r="G27" s="93"/>
      <c r="H27" s="244" t="n">
        <f aca="false">+K27/M27</f>
        <v>3</v>
      </c>
      <c r="I27" s="245" t="s">
        <v>1</v>
      </c>
      <c r="J27" s="246"/>
      <c r="K27" s="394" t="n">
        <f aca="false">+$H$13</f>
        <v>6</v>
      </c>
      <c r="L27" s="252" t="s">
        <v>42</v>
      </c>
      <c r="M27" s="395" t="n">
        <f aca="false">+$H$14</f>
        <v>2</v>
      </c>
      <c r="N27" s="355" t="s">
        <v>86</v>
      </c>
      <c r="O27" s="93"/>
      <c r="P27" s="396" t="n">
        <f aca="false">+S27/U27</f>
        <v>5.55E-007</v>
      </c>
      <c r="Q27" s="245" t="s">
        <v>1</v>
      </c>
      <c r="R27" s="246"/>
      <c r="S27" s="394" t="n">
        <f aca="false">+$P$13</f>
        <v>300000000</v>
      </c>
      <c r="T27" s="252" t="s">
        <v>42</v>
      </c>
      <c r="U27" s="395" t="n">
        <f aca="false">+$P$14</f>
        <v>540540540540541</v>
      </c>
      <c r="V27" s="355"/>
      <c r="W27" s="93"/>
      <c r="X27" s="93"/>
      <c r="Y27" s="397" t="n">
        <v>3</v>
      </c>
      <c r="Z27" s="242" t="s">
        <v>1</v>
      </c>
      <c r="AA27" s="398" t="s">
        <v>86</v>
      </c>
      <c r="AB27" s="93"/>
      <c r="AC27" s="399" t="n">
        <f aca="false">+AF27/AH27</f>
        <v>1.253313608</v>
      </c>
      <c r="AD27" s="242" t="s">
        <v>1</v>
      </c>
      <c r="AE27" s="242"/>
      <c r="AF27" s="400" t="n">
        <f aca="false">+$AC$13</f>
        <v>2.506627216</v>
      </c>
      <c r="AG27" s="242" t="s">
        <v>42</v>
      </c>
      <c r="AH27" s="401" t="n">
        <f aca="false">+$AC$14</f>
        <v>2</v>
      </c>
      <c r="AI27" s="25"/>
      <c r="AJ27" s="23"/>
    </row>
    <row r="28" customFormat="false" ht="41.75" hidden="false" customHeight="true" outlineLevel="0" collapsed="false">
      <c r="A28" s="23"/>
      <c r="B28" s="24"/>
      <c r="C28" s="25"/>
      <c r="D28" s="258" t="s">
        <v>4</v>
      </c>
      <c r="E28" s="259" t="s">
        <v>1</v>
      </c>
      <c r="F28" s="260" t="s">
        <v>52</v>
      </c>
      <c r="G28" s="93"/>
      <c r="H28" s="261" t="n">
        <f aca="false">+K28/M28</f>
        <v>3</v>
      </c>
      <c r="I28" s="262" t="s">
        <v>1</v>
      </c>
      <c r="J28" s="263"/>
      <c r="K28" s="263" t="n">
        <f aca="false">+$H$15</f>
        <v>18</v>
      </c>
      <c r="L28" s="269" t="s">
        <v>42</v>
      </c>
      <c r="M28" s="402" t="n">
        <f aca="false">+$H$13</f>
        <v>6</v>
      </c>
      <c r="N28" s="330" t="s">
        <v>87</v>
      </c>
      <c r="O28" s="93"/>
      <c r="P28" s="403" t="n">
        <f aca="false">+S28/U28</f>
        <v>5.55E-007</v>
      </c>
      <c r="Q28" s="262" t="s">
        <v>1</v>
      </c>
      <c r="R28" s="263"/>
      <c r="S28" s="263" t="n">
        <f aca="false">+$P$15</f>
        <v>166.5</v>
      </c>
      <c r="T28" s="269" t="s">
        <v>42</v>
      </c>
      <c r="U28" s="402" t="n">
        <f aca="false">+$P$13</f>
        <v>300000000</v>
      </c>
      <c r="V28" s="330"/>
      <c r="W28" s="93"/>
      <c r="X28" s="93"/>
      <c r="Y28" s="404" t="n">
        <v>3</v>
      </c>
      <c r="Z28" s="259" t="s">
        <v>1</v>
      </c>
      <c r="AA28" s="405" t="s">
        <v>87</v>
      </c>
      <c r="AB28" s="93"/>
      <c r="AC28" s="406" t="n">
        <f aca="false">+AF28/AH28</f>
        <v>1.25331466663131</v>
      </c>
      <c r="AD28" s="259" t="s">
        <v>1</v>
      </c>
      <c r="AE28" s="259"/>
      <c r="AF28" s="407" t="n">
        <f aca="false">+$AC$15</f>
        <v>3.14159265359</v>
      </c>
      <c r="AG28" s="259" t="s">
        <v>42</v>
      </c>
      <c r="AH28" s="408" t="n">
        <f aca="false">+$AC$13</f>
        <v>2.506627216</v>
      </c>
      <c r="AI28" s="25"/>
      <c r="AJ28" s="23"/>
    </row>
    <row r="29" customFormat="false" ht="41.75" hidden="false" customHeight="true" outlineLevel="0" collapsed="false">
      <c r="A29" s="23"/>
      <c r="B29" s="24"/>
      <c r="C29" s="25"/>
      <c r="D29" s="275" t="s">
        <v>4</v>
      </c>
      <c r="E29" s="276" t="s">
        <v>1</v>
      </c>
      <c r="F29" s="277" t="s">
        <v>53</v>
      </c>
      <c r="G29" s="93"/>
      <c r="H29" s="278" t="n">
        <f aca="false">+SQRT(K29/M29)</f>
        <v>3</v>
      </c>
      <c r="I29" s="279" t="s">
        <v>1</v>
      </c>
      <c r="J29" s="409" t="s">
        <v>54</v>
      </c>
      <c r="K29" s="409" t="n">
        <f aca="false">+$H$15</f>
        <v>18</v>
      </c>
      <c r="L29" s="279" t="s">
        <v>42</v>
      </c>
      <c r="M29" s="410" t="n">
        <f aca="false">+$H$14</f>
        <v>2</v>
      </c>
      <c r="N29" s="330" t="s">
        <v>88</v>
      </c>
      <c r="O29" s="93"/>
      <c r="P29" s="411" t="n">
        <f aca="false">+SQRT(S29/U29)</f>
        <v>5.55E-007</v>
      </c>
      <c r="Q29" s="279" t="s">
        <v>1</v>
      </c>
      <c r="R29" s="409" t="s">
        <v>54</v>
      </c>
      <c r="S29" s="409" t="n">
        <f aca="false">+$P$15</f>
        <v>166.5</v>
      </c>
      <c r="T29" s="279" t="s">
        <v>42</v>
      </c>
      <c r="U29" s="410" t="n">
        <f aca="false">+$P$14</f>
        <v>540540540540541</v>
      </c>
      <c r="V29" s="330"/>
      <c r="W29" s="93"/>
      <c r="X29" s="93"/>
      <c r="Y29" s="412" t="n">
        <v>3</v>
      </c>
      <c r="Z29" s="276" t="s">
        <v>1</v>
      </c>
      <c r="AA29" s="413" t="s">
        <v>88</v>
      </c>
      <c r="AB29" s="93"/>
      <c r="AC29" s="414" t="n">
        <f aca="false">+SQRT(AF29/AH29)</f>
        <v>1.25331413731554</v>
      </c>
      <c r="AD29" s="276" t="s">
        <v>1</v>
      </c>
      <c r="AE29" s="276" t="s">
        <v>77</v>
      </c>
      <c r="AF29" s="415" t="n">
        <f aca="false">+$AC$15</f>
        <v>3.14159265359</v>
      </c>
      <c r="AG29" s="276" t="s">
        <v>42</v>
      </c>
      <c r="AH29" s="416" t="n">
        <f aca="false">+$AC$14</f>
        <v>2</v>
      </c>
      <c r="AI29" s="25"/>
      <c r="AJ29" s="23"/>
    </row>
    <row r="30" customFormat="false" ht="19.7" hidden="false" customHeight="false" outlineLevel="0" collapsed="false">
      <c r="A30" s="23"/>
      <c r="B30" s="24"/>
      <c r="C30" s="25"/>
      <c r="D30" s="24"/>
      <c r="E30" s="26"/>
      <c r="F30" s="25"/>
      <c r="G30" s="25"/>
      <c r="H30" s="25"/>
      <c r="I30" s="25"/>
      <c r="J30" s="24"/>
      <c r="K30" s="24"/>
      <c r="L30" s="26"/>
      <c r="M30" s="27"/>
      <c r="N30" s="26"/>
      <c r="O30" s="25"/>
      <c r="P30" s="25"/>
      <c r="Q30" s="25"/>
      <c r="R30" s="24"/>
      <c r="S30" s="24"/>
      <c r="T30" s="26"/>
      <c r="U30" s="27"/>
      <c r="V30" s="26"/>
      <c r="W30" s="25"/>
      <c r="X30" s="25"/>
      <c r="Y30" s="25"/>
      <c r="Z30" s="25"/>
      <c r="AA30" s="26"/>
      <c r="AB30" s="25"/>
      <c r="AC30" s="25"/>
      <c r="AD30" s="25"/>
      <c r="AE30" s="25"/>
      <c r="AF30" s="25"/>
      <c r="AG30" s="25"/>
      <c r="AH30" s="25"/>
      <c r="AI30" s="25"/>
      <c r="AJ30" s="23"/>
      <c r="AO30" s="417" t="s">
        <v>76</v>
      </c>
      <c r="AP30" s="417" t="s">
        <v>1</v>
      </c>
      <c r="AQ30" s="418" t="n">
        <f aca="false">SQRT(AC15*2)</f>
        <v>2.50662827463108</v>
      </c>
    </row>
    <row r="31" customFormat="false" ht="19.7" hidden="false" customHeight="false" outlineLevel="0" collapsed="false">
      <c r="A31" s="23"/>
      <c r="B31" s="24"/>
      <c r="C31" s="25"/>
      <c r="D31" s="24"/>
      <c r="E31" s="26"/>
      <c r="F31" s="25"/>
      <c r="G31" s="25"/>
      <c r="H31" s="25"/>
      <c r="I31" s="25"/>
      <c r="J31" s="24"/>
      <c r="K31" s="24"/>
      <c r="L31" s="26"/>
      <c r="M31" s="27"/>
      <c r="N31" s="26"/>
      <c r="O31" s="25"/>
      <c r="P31" s="25"/>
      <c r="Q31" s="25"/>
      <c r="R31" s="24"/>
      <c r="S31" s="24"/>
      <c r="T31" s="26"/>
      <c r="U31" s="27"/>
      <c r="V31" s="26"/>
      <c r="W31" s="25"/>
      <c r="X31" s="25"/>
      <c r="Y31" s="25"/>
      <c r="Z31" s="25"/>
      <c r="AA31" s="26"/>
      <c r="AB31" s="25"/>
      <c r="AC31" s="25"/>
      <c r="AD31" s="25"/>
      <c r="AE31" s="25"/>
      <c r="AF31" s="25"/>
      <c r="AG31" s="25"/>
      <c r="AH31" s="25"/>
      <c r="AI31" s="25"/>
      <c r="AJ31" s="23"/>
      <c r="AO31" s="417" t="s">
        <v>78</v>
      </c>
      <c r="AP31" s="417" t="s">
        <v>1</v>
      </c>
      <c r="AQ31" s="418" t="n">
        <f aca="false">AC15/AC16</f>
        <v>2.50662933326261</v>
      </c>
    </row>
    <row r="32" customFormat="false" ht="19.7" hidden="false" customHeight="false" outlineLevel="0" collapsed="false">
      <c r="B32" s="24"/>
      <c r="C32" s="25"/>
      <c r="D32" s="24"/>
      <c r="E32" s="26"/>
      <c r="F32" s="25"/>
      <c r="G32" s="25"/>
      <c r="H32" s="25"/>
      <c r="I32" s="25"/>
      <c r="J32" s="24"/>
      <c r="K32" s="24"/>
      <c r="L32" s="26"/>
      <c r="M32" s="27"/>
      <c r="N32" s="26"/>
      <c r="O32" s="25"/>
      <c r="P32" s="25"/>
      <c r="Q32" s="25"/>
      <c r="R32" s="24"/>
      <c r="S32" s="24"/>
      <c r="T32" s="26"/>
      <c r="U32" s="27"/>
      <c r="V32" s="26"/>
      <c r="W32" s="25"/>
      <c r="X32" s="25"/>
      <c r="Y32" s="25"/>
      <c r="Z32" s="25"/>
      <c r="AA32" s="26"/>
      <c r="AB32" s="25"/>
      <c r="AC32" s="25"/>
      <c r="AD32" s="25"/>
      <c r="AE32" s="25"/>
      <c r="AF32" s="25"/>
      <c r="AG32" s="25"/>
      <c r="AH32" s="25"/>
      <c r="AI32" s="25"/>
      <c r="AJ32" s="23"/>
      <c r="AO32" s="417" t="s">
        <v>79</v>
      </c>
      <c r="AP32" s="417" t="s">
        <v>1</v>
      </c>
      <c r="AQ32" s="418" t="n">
        <f aca="false">+AC14*AC16</f>
        <v>2.506627216</v>
      </c>
    </row>
    <row r="33" customFormat="false" ht="19.7" hidden="false" customHeight="false" outlineLevel="0" collapsed="false">
      <c r="B33" s="24"/>
      <c r="C33" s="25"/>
      <c r="D33" s="24"/>
      <c r="E33" s="26"/>
      <c r="F33" s="25"/>
      <c r="G33" s="25"/>
      <c r="H33" s="25"/>
      <c r="I33" s="25"/>
      <c r="J33" s="24"/>
      <c r="K33" s="24"/>
      <c r="L33" s="26"/>
      <c r="M33" s="27"/>
      <c r="N33" s="26"/>
      <c r="O33" s="25"/>
      <c r="P33" s="25"/>
      <c r="Q33" s="25"/>
      <c r="R33" s="24"/>
      <c r="S33" s="24"/>
      <c r="T33" s="26"/>
      <c r="U33" s="27"/>
      <c r="V33" s="26"/>
      <c r="W33" s="25"/>
      <c r="X33" s="25"/>
      <c r="Y33" s="25"/>
      <c r="Z33" s="25"/>
      <c r="AA33" s="26"/>
      <c r="AB33" s="25"/>
      <c r="AC33" s="25"/>
      <c r="AD33" s="25"/>
      <c r="AE33" s="25"/>
      <c r="AF33" s="25"/>
      <c r="AG33" s="25"/>
      <c r="AH33" s="25"/>
      <c r="AI33" s="25"/>
      <c r="AJ33" s="23"/>
      <c r="AK33" s="23"/>
      <c r="AO33" s="419" t="s">
        <v>80</v>
      </c>
      <c r="AP33" s="420" t="s">
        <v>1</v>
      </c>
      <c r="AQ33" s="421" t="n">
        <f aca="false">+AC13/AC16</f>
        <v>2</v>
      </c>
    </row>
    <row r="34" customFormat="false" ht="22.35" hidden="false" customHeight="false" outlineLevel="0" collapsed="false">
      <c r="B34" s="294"/>
      <c r="C34" s="23"/>
      <c r="D34" s="294"/>
      <c r="E34" s="87"/>
      <c r="F34" s="23"/>
      <c r="G34" s="23"/>
      <c r="H34" s="23"/>
      <c r="I34" s="23"/>
      <c r="J34" s="294"/>
      <c r="K34" s="294"/>
      <c r="L34" s="87"/>
      <c r="M34" s="295"/>
      <c r="N34" s="87"/>
      <c r="O34" s="23"/>
      <c r="P34" s="23"/>
      <c r="Q34" s="23"/>
      <c r="R34" s="294"/>
      <c r="S34" s="294"/>
      <c r="T34" s="87"/>
      <c r="U34" s="295"/>
      <c r="V34" s="87"/>
      <c r="W34" s="23"/>
      <c r="X34" s="23"/>
      <c r="Y34" s="23"/>
      <c r="Z34" s="23"/>
      <c r="AA34" s="87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O34" s="420" t="s">
        <v>81</v>
      </c>
      <c r="AP34" s="420" t="s">
        <v>1</v>
      </c>
      <c r="AQ34" s="421" t="n">
        <f aca="false">+AC13^2/AC15</f>
        <v>1.99999831066956</v>
      </c>
    </row>
    <row r="35" customFormat="false" ht="22.35" hidden="false" customHeight="false" outlineLevel="0" collapsed="false">
      <c r="B35" s="294"/>
      <c r="C35" s="23"/>
      <c r="D35" s="294"/>
      <c r="E35" s="87"/>
      <c r="F35" s="23"/>
      <c r="G35" s="23"/>
      <c r="H35" s="23"/>
      <c r="I35" s="23"/>
      <c r="J35" s="294"/>
      <c r="K35" s="294"/>
      <c r="L35" s="87"/>
      <c r="M35" s="295"/>
      <c r="N35" s="87"/>
      <c r="O35" s="23"/>
      <c r="P35" s="23"/>
      <c r="Q35" s="23"/>
      <c r="R35" s="294"/>
      <c r="S35" s="294"/>
      <c r="T35" s="87"/>
      <c r="U35" s="295"/>
      <c r="V35" s="87"/>
      <c r="W35" s="23"/>
      <c r="X35" s="23"/>
      <c r="Y35" s="23"/>
      <c r="Z35" s="23"/>
      <c r="AA35" s="87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O35" s="420" t="s">
        <v>82</v>
      </c>
      <c r="AP35" s="420" t="s">
        <v>1</v>
      </c>
      <c r="AQ35" s="421" t="n">
        <f aca="false">+AC15/AC16^2</f>
        <v>2.00000168933186</v>
      </c>
    </row>
    <row r="36" customFormat="false" ht="22.35" hidden="false" customHeight="false" outlineLevel="0" collapsed="false">
      <c r="B36" s="294"/>
      <c r="C36" s="23"/>
      <c r="D36" s="294"/>
      <c r="E36" s="87"/>
      <c r="F36" s="23"/>
      <c r="G36" s="23"/>
      <c r="H36" s="23"/>
      <c r="I36" s="23"/>
      <c r="J36" s="294"/>
      <c r="K36" s="294"/>
      <c r="L36" s="87"/>
      <c r="M36" s="295"/>
      <c r="N36" s="87"/>
      <c r="O36" s="23"/>
      <c r="P36" s="23"/>
      <c r="Q36" s="23"/>
      <c r="R36" s="294"/>
      <c r="S36" s="294"/>
      <c r="T36" s="87"/>
      <c r="U36" s="295"/>
      <c r="V36" s="87"/>
      <c r="W36" s="23"/>
      <c r="X36" s="23"/>
      <c r="Y36" s="23"/>
      <c r="Z36" s="23"/>
      <c r="AA36" s="87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O36" s="422" t="s">
        <v>83</v>
      </c>
      <c r="AP36" s="422" t="s">
        <v>1</v>
      </c>
      <c r="AQ36" s="423" t="n">
        <f aca="false">+AC13^2/AC14</f>
        <v>3.14158999999596</v>
      </c>
    </row>
    <row r="37" customFormat="false" ht="22.35" hidden="false" customHeight="false" outlineLevel="0" collapsed="false">
      <c r="B37" s="294"/>
      <c r="C37" s="23"/>
      <c r="D37" s="294"/>
      <c r="E37" s="87"/>
      <c r="F37" s="23"/>
      <c r="G37" s="23"/>
      <c r="H37" s="23"/>
      <c r="I37" s="23"/>
      <c r="J37" s="294"/>
      <c r="K37" s="294"/>
      <c r="L37" s="87"/>
      <c r="M37" s="295"/>
      <c r="N37" s="87"/>
      <c r="O37" s="23"/>
      <c r="P37" s="23"/>
      <c r="Q37" s="23"/>
      <c r="R37" s="294"/>
      <c r="S37" s="294"/>
      <c r="T37" s="87"/>
      <c r="U37" s="295"/>
      <c r="V37" s="87"/>
      <c r="W37" s="23"/>
      <c r="X37" s="23"/>
      <c r="Y37" s="23"/>
      <c r="Z37" s="23"/>
      <c r="AA37" s="87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O37" s="422" t="s">
        <v>84</v>
      </c>
      <c r="AP37" s="422" t="s">
        <v>1</v>
      </c>
      <c r="AQ37" s="423" t="n">
        <f aca="false">+(AC16^2)*2</f>
        <v>3.14158999999596</v>
      </c>
    </row>
    <row r="38" customFormat="false" ht="19.7" hidden="false" customHeight="false" outlineLevel="0" collapsed="false">
      <c r="B38" s="294"/>
      <c r="C38" s="23"/>
      <c r="D38" s="294"/>
      <c r="E38" s="87"/>
      <c r="F38" s="23"/>
      <c r="G38" s="23"/>
      <c r="H38" s="23"/>
      <c r="I38" s="23"/>
      <c r="J38" s="294"/>
      <c r="K38" s="294"/>
      <c r="L38" s="87"/>
      <c r="M38" s="295"/>
      <c r="N38" s="87"/>
      <c r="O38" s="23"/>
      <c r="P38" s="23"/>
      <c r="Q38" s="23"/>
      <c r="R38" s="294"/>
      <c r="S38" s="294"/>
      <c r="T38" s="87"/>
      <c r="U38" s="295"/>
      <c r="V38" s="87"/>
      <c r="W38" s="23"/>
      <c r="X38" s="23"/>
      <c r="Y38" s="23"/>
      <c r="Z38" s="23"/>
      <c r="AA38" s="87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O38" s="422" t="s">
        <v>85</v>
      </c>
      <c r="AP38" s="422" t="s">
        <v>1</v>
      </c>
      <c r="AQ38" s="423" t="n">
        <f aca="false">+AC13*AC16</f>
        <v>3.14158999999596</v>
      </c>
    </row>
    <row r="39" customFormat="false" ht="19.7" hidden="false" customHeight="false" outlineLevel="0" collapsed="false">
      <c r="B39" s="294"/>
      <c r="C39" s="23"/>
      <c r="D39" s="294"/>
      <c r="E39" s="87"/>
      <c r="F39" s="23"/>
      <c r="G39" s="23"/>
      <c r="H39" s="23"/>
      <c r="I39" s="23"/>
      <c r="J39" s="294"/>
      <c r="K39" s="294"/>
      <c r="L39" s="87"/>
      <c r="M39" s="295"/>
      <c r="N39" s="87"/>
      <c r="O39" s="23"/>
      <c r="P39" s="23"/>
      <c r="Q39" s="23"/>
      <c r="R39" s="294"/>
      <c r="S39" s="294"/>
      <c r="T39" s="87"/>
      <c r="U39" s="295"/>
      <c r="V39" s="87"/>
      <c r="W39" s="23"/>
      <c r="X39" s="23"/>
      <c r="Y39" s="23"/>
      <c r="Z39" s="23"/>
      <c r="AA39" s="87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O39" s="424" t="s">
        <v>86</v>
      </c>
      <c r="AP39" s="425" t="s">
        <v>1</v>
      </c>
      <c r="AQ39" s="426" t="n">
        <f aca="false">+AC13/AC14</f>
        <v>1.253313608</v>
      </c>
    </row>
    <row r="40" customFormat="false" ht="19.7" hidden="false" customHeight="false" outlineLevel="0" collapsed="false">
      <c r="B40" s="294"/>
      <c r="C40" s="23"/>
      <c r="D40" s="294"/>
      <c r="E40" s="87"/>
      <c r="F40" s="23"/>
      <c r="G40" s="23"/>
      <c r="H40" s="23"/>
      <c r="I40" s="23"/>
      <c r="J40" s="294"/>
      <c r="K40" s="294"/>
      <c r="L40" s="87"/>
      <c r="M40" s="295"/>
      <c r="N40" s="87"/>
      <c r="O40" s="23"/>
      <c r="P40" s="23"/>
      <c r="Q40" s="23"/>
      <c r="R40" s="294"/>
      <c r="S40" s="294"/>
      <c r="T40" s="87"/>
      <c r="U40" s="295"/>
      <c r="V40" s="87"/>
      <c r="W40" s="23"/>
      <c r="X40" s="23"/>
      <c r="Y40" s="23"/>
      <c r="Z40" s="23"/>
      <c r="AA40" s="87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O40" s="425" t="s">
        <v>87</v>
      </c>
      <c r="AP40" s="425" t="s">
        <v>1</v>
      </c>
      <c r="AQ40" s="426" t="n">
        <f aca="false">+AC15/AC13</f>
        <v>1.25331466663131</v>
      </c>
    </row>
    <row r="41" customFormat="false" ht="19.7" hidden="false" customHeight="false" outlineLevel="0" collapsed="false">
      <c r="B41" s="294"/>
      <c r="C41" s="23"/>
      <c r="D41" s="294"/>
      <c r="E41" s="87"/>
      <c r="F41" s="23"/>
      <c r="G41" s="23"/>
      <c r="H41" s="23"/>
      <c r="I41" s="23"/>
      <c r="J41" s="294"/>
      <c r="K41" s="294"/>
      <c r="L41" s="87"/>
      <c r="M41" s="295"/>
      <c r="N41" s="87"/>
      <c r="O41" s="23"/>
      <c r="P41" s="23"/>
      <c r="Q41" s="23"/>
      <c r="R41" s="294"/>
      <c r="S41" s="294"/>
      <c r="T41" s="87"/>
      <c r="U41" s="295"/>
      <c r="V41" s="87"/>
      <c r="W41" s="23"/>
      <c r="X41" s="23"/>
      <c r="Y41" s="23"/>
      <c r="Z41" s="23"/>
      <c r="AA41" s="87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O41" s="425" t="s">
        <v>88</v>
      </c>
      <c r="AP41" s="425" t="s">
        <v>1</v>
      </c>
      <c r="AQ41" s="426" t="n">
        <f aca="false">+SQRT(AC15/AC14)</f>
        <v>1.25331413731554</v>
      </c>
    </row>
    <row r="42" customFormat="false" ht="13.8" hidden="false" customHeight="false" outlineLevel="0" collapsed="false">
      <c r="B42" s="294"/>
      <c r="C42" s="23"/>
      <c r="D42" s="294"/>
      <c r="E42" s="87"/>
      <c r="F42" s="23"/>
      <c r="G42" s="23"/>
      <c r="H42" s="23"/>
      <c r="I42" s="23"/>
      <c r="J42" s="294"/>
      <c r="K42" s="294"/>
      <c r="L42" s="87"/>
      <c r="M42" s="295"/>
      <c r="N42" s="87"/>
      <c r="O42" s="23"/>
      <c r="P42" s="23"/>
      <c r="Q42" s="23"/>
      <c r="R42" s="294"/>
      <c r="S42" s="294"/>
      <c r="T42" s="87"/>
      <c r="U42" s="295"/>
      <c r="V42" s="87"/>
      <c r="W42" s="23"/>
      <c r="X42" s="23"/>
      <c r="Y42" s="23"/>
      <c r="Z42" s="23"/>
      <c r="AA42" s="87"/>
      <c r="AB42" s="23"/>
      <c r="AC42" s="23"/>
      <c r="AD42" s="23"/>
      <c r="AE42" s="23"/>
      <c r="AF42" s="23"/>
      <c r="AG42" s="23"/>
      <c r="AH42" s="23"/>
      <c r="AI42" s="23"/>
      <c r="AJ42" s="23"/>
      <c r="AK42" s="23"/>
    </row>
    <row r="43" customFormat="false" ht="13.8" hidden="false" customHeight="false" outlineLevel="0" collapsed="false">
      <c r="B43" s="294"/>
      <c r="C43" s="23"/>
      <c r="D43" s="294"/>
      <c r="E43" s="87"/>
      <c r="F43" s="23"/>
      <c r="G43" s="23"/>
      <c r="H43" s="23"/>
      <c r="I43" s="23"/>
      <c r="J43" s="294"/>
      <c r="K43" s="294"/>
      <c r="L43" s="87"/>
      <c r="M43" s="295"/>
      <c r="N43" s="87"/>
      <c r="O43" s="23"/>
      <c r="P43" s="23"/>
      <c r="Q43" s="23"/>
      <c r="R43" s="294"/>
      <c r="S43" s="294"/>
      <c r="T43" s="87"/>
      <c r="U43" s="295"/>
      <c r="V43" s="87"/>
      <c r="W43" s="23"/>
      <c r="X43" s="23"/>
      <c r="Y43" s="23"/>
      <c r="Z43" s="23"/>
      <c r="AA43" s="87"/>
      <c r="AB43" s="23"/>
      <c r="AC43" s="23"/>
      <c r="AD43" s="23"/>
      <c r="AE43" s="23"/>
      <c r="AF43" s="23"/>
      <c r="AG43" s="23"/>
      <c r="AH43" s="23"/>
      <c r="AI43" s="23"/>
      <c r="AJ43" s="23"/>
      <c r="AK43" s="23"/>
    </row>
    <row r="44" customFormat="false" ht="13.8" hidden="false" customHeight="false" outlineLevel="0" collapsed="false">
      <c r="B44" s="294"/>
      <c r="C44" s="23"/>
      <c r="D44" s="294"/>
      <c r="E44" s="87"/>
      <c r="F44" s="23"/>
      <c r="G44" s="23"/>
      <c r="H44" s="23"/>
      <c r="I44" s="23"/>
      <c r="J44" s="294"/>
      <c r="K44" s="294"/>
      <c r="L44" s="87"/>
      <c r="M44" s="295"/>
      <c r="N44" s="87"/>
      <c r="O44" s="23"/>
      <c r="P44" s="23"/>
      <c r="Q44" s="23"/>
      <c r="R44" s="294"/>
      <c r="S44" s="294"/>
      <c r="T44" s="87"/>
      <c r="U44" s="295"/>
      <c r="V44" s="87"/>
      <c r="W44" s="23"/>
      <c r="X44" s="23"/>
      <c r="Y44" s="23"/>
      <c r="Z44" s="23"/>
      <c r="AA44" s="87"/>
      <c r="AB44" s="23"/>
      <c r="AC44" s="23"/>
      <c r="AD44" s="23"/>
      <c r="AE44" s="23"/>
      <c r="AF44" s="23"/>
      <c r="AG44" s="23"/>
      <c r="AH44" s="23"/>
      <c r="AI44" s="23"/>
      <c r="AJ44" s="23"/>
      <c r="AK44" s="23"/>
    </row>
    <row r="45" customFormat="false" ht="13.8" hidden="false" customHeight="false" outlineLevel="0" collapsed="false">
      <c r="B45" s="294"/>
      <c r="C45" s="23"/>
      <c r="D45" s="294"/>
      <c r="E45" s="87"/>
      <c r="F45" s="23"/>
      <c r="G45" s="23"/>
      <c r="H45" s="23"/>
      <c r="I45" s="23"/>
      <c r="J45" s="294"/>
      <c r="K45" s="294"/>
      <c r="L45" s="87"/>
      <c r="M45" s="295"/>
      <c r="N45" s="87"/>
      <c r="O45" s="23"/>
      <c r="P45" s="23"/>
      <c r="Q45" s="23"/>
      <c r="R45" s="294"/>
      <c r="S45" s="294"/>
      <c r="T45" s="87"/>
      <c r="U45" s="295"/>
      <c r="V45" s="87"/>
      <c r="W45" s="23"/>
      <c r="X45" s="23"/>
      <c r="Y45" s="23"/>
      <c r="Z45" s="23"/>
      <c r="AA45" s="87"/>
      <c r="AB45" s="23"/>
      <c r="AC45" s="23"/>
      <c r="AD45" s="23"/>
      <c r="AE45" s="23"/>
      <c r="AF45" s="23"/>
      <c r="AG45" s="23"/>
      <c r="AH45" s="23"/>
      <c r="AI45" s="23"/>
      <c r="AJ45" s="23"/>
      <c r="AK45" s="23"/>
    </row>
    <row r="46" customFormat="false" ht="13.8" hidden="false" customHeight="false" outlineLevel="0" collapsed="false">
      <c r="B46" s="294"/>
      <c r="C46" s="23"/>
      <c r="D46" s="294"/>
      <c r="E46" s="87"/>
      <c r="F46" s="23"/>
      <c r="G46" s="23"/>
      <c r="H46" s="23"/>
      <c r="I46" s="23"/>
      <c r="J46" s="294"/>
      <c r="K46" s="294"/>
      <c r="L46" s="87"/>
      <c r="M46" s="295"/>
      <c r="N46" s="87"/>
      <c r="O46" s="23"/>
      <c r="P46" s="23"/>
      <c r="Q46" s="23"/>
      <c r="R46" s="294"/>
      <c r="S46" s="294"/>
      <c r="T46" s="87"/>
      <c r="U46" s="295"/>
      <c r="V46" s="87"/>
      <c r="W46" s="23"/>
      <c r="X46" s="23"/>
      <c r="Y46" s="23"/>
      <c r="Z46" s="23"/>
      <c r="AA46" s="87"/>
      <c r="AB46" s="23"/>
      <c r="AC46" s="23"/>
      <c r="AD46" s="23"/>
      <c r="AE46" s="23"/>
      <c r="AF46" s="23"/>
      <c r="AG46" s="23"/>
      <c r="AH46" s="23"/>
      <c r="AI46" s="23"/>
      <c r="AJ46" s="23"/>
      <c r="AK46" s="23"/>
    </row>
    <row r="47" customFormat="false" ht="13.8" hidden="false" customHeight="false" outlineLevel="0" collapsed="false">
      <c r="B47" s="294"/>
      <c r="C47" s="23"/>
      <c r="D47" s="294"/>
      <c r="E47" s="87"/>
      <c r="F47" s="23"/>
      <c r="G47" s="23"/>
      <c r="H47" s="23"/>
      <c r="I47" s="23"/>
      <c r="J47" s="294"/>
      <c r="K47" s="294"/>
      <c r="L47" s="87"/>
      <c r="M47" s="295"/>
      <c r="N47" s="87"/>
      <c r="O47" s="23"/>
      <c r="P47" s="23"/>
      <c r="Q47" s="23"/>
      <c r="R47" s="294"/>
      <c r="S47" s="294"/>
      <c r="T47" s="87"/>
      <c r="U47" s="295"/>
      <c r="V47" s="87"/>
      <c r="W47" s="23"/>
      <c r="X47" s="23"/>
      <c r="Y47" s="23"/>
      <c r="Z47" s="23"/>
      <c r="AA47" s="87"/>
      <c r="AB47" s="23"/>
      <c r="AC47" s="23"/>
      <c r="AD47" s="23"/>
      <c r="AE47" s="23"/>
      <c r="AF47" s="23"/>
      <c r="AG47" s="23"/>
      <c r="AH47" s="23"/>
      <c r="AI47" s="23"/>
      <c r="AJ47" s="23"/>
      <c r="AK47" s="23"/>
    </row>
    <row r="48" customFormat="false" ht="13.8" hidden="false" customHeight="false" outlineLevel="0" collapsed="false">
      <c r="B48" s="294"/>
      <c r="C48" s="23"/>
      <c r="D48" s="294"/>
      <c r="E48" s="87"/>
      <c r="F48" s="23"/>
      <c r="G48" s="23"/>
      <c r="H48" s="23"/>
      <c r="I48" s="23"/>
      <c r="J48" s="294"/>
      <c r="K48" s="294"/>
      <c r="L48" s="87"/>
      <c r="M48" s="295"/>
      <c r="N48" s="87"/>
      <c r="O48" s="23"/>
      <c r="P48" s="23"/>
      <c r="Q48" s="23"/>
      <c r="R48" s="294"/>
      <c r="S48" s="294"/>
      <c r="T48" s="87"/>
      <c r="U48" s="295"/>
      <c r="V48" s="87"/>
      <c r="W48" s="23"/>
      <c r="X48" s="23"/>
      <c r="Y48" s="23"/>
      <c r="Z48" s="23"/>
      <c r="AA48" s="87"/>
      <c r="AB48" s="23"/>
      <c r="AC48" s="23"/>
      <c r="AD48" s="23"/>
      <c r="AE48" s="23"/>
      <c r="AF48" s="23"/>
      <c r="AG48" s="23"/>
      <c r="AH48" s="23"/>
      <c r="AI48" s="23"/>
      <c r="AJ48" s="23"/>
      <c r="AK48" s="23"/>
    </row>
    <row r="49" customFormat="false" ht="13.8" hidden="false" customHeight="false" outlineLevel="0" collapsed="false">
      <c r="B49" s="294"/>
      <c r="C49" s="23"/>
      <c r="D49" s="294"/>
      <c r="E49" s="87"/>
      <c r="F49" s="23"/>
      <c r="G49" s="23"/>
      <c r="H49" s="23"/>
      <c r="I49" s="23"/>
      <c r="J49" s="294"/>
      <c r="K49" s="294"/>
      <c r="L49" s="87"/>
      <c r="M49" s="295"/>
      <c r="N49" s="87"/>
      <c r="O49" s="23"/>
      <c r="P49" s="23"/>
      <c r="Q49" s="23"/>
      <c r="R49" s="294"/>
      <c r="S49" s="294"/>
      <c r="T49" s="87"/>
      <c r="U49" s="295"/>
      <c r="V49" s="87"/>
      <c r="W49" s="23"/>
      <c r="X49" s="23"/>
      <c r="Y49" s="23"/>
      <c r="Z49" s="23"/>
      <c r="AA49" s="87"/>
      <c r="AB49" s="23"/>
      <c r="AC49" s="23"/>
      <c r="AD49" s="23"/>
      <c r="AE49" s="23"/>
      <c r="AF49" s="23"/>
      <c r="AG49" s="23"/>
      <c r="AH49" s="23"/>
      <c r="AI49" s="23"/>
      <c r="AJ49" s="23"/>
      <c r="AK49" s="23"/>
    </row>
    <row r="50" customFormat="false" ht="13.8" hidden="false" customHeight="false" outlineLevel="0" collapsed="false">
      <c r="B50" s="294"/>
      <c r="C50" s="23"/>
      <c r="D50" s="294"/>
      <c r="E50" s="87"/>
      <c r="F50" s="23"/>
      <c r="G50" s="23"/>
      <c r="H50" s="23"/>
      <c r="I50" s="23"/>
      <c r="J50" s="294"/>
      <c r="K50" s="294"/>
      <c r="L50" s="87"/>
      <c r="M50" s="295"/>
      <c r="N50" s="87"/>
      <c r="O50" s="23"/>
      <c r="P50" s="23"/>
      <c r="Q50" s="23"/>
      <c r="R50" s="294"/>
      <c r="S50" s="294"/>
      <c r="T50" s="87"/>
      <c r="U50" s="295"/>
      <c r="V50" s="87"/>
      <c r="W50" s="23"/>
      <c r="X50" s="23"/>
      <c r="Y50" s="23"/>
      <c r="Z50" s="23"/>
      <c r="AA50" s="87"/>
      <c r="AB50" s="23"/>
      <c r="AC50" s="23"/>
      <c r="AD50" s="23"/>
      <c r="AE50" s="23"/>
      <c r="AF50" s="23"/>
      <c r="AG50" s="23"/>
      <c r="AH50" s="23"/>
      <c r="AI50" s="23"/>
      <c r="AJ50" s="23"/>
      <c r="AK50" s="23"/>
    </row>
    <row r="51" customFormat="false" ht="13.8" hidden="false" customHeight="false" outlineLevel="0" collapsed="false">
      <c r="B51" s="294"/>
      <c r="C51" s="23"/>
      <c r="D51" s="294"/>
      <c r="E51" s="87"/>
      <c r="F51" s="23"/>
      <c r="G51" s="23"/>
      <c r="H51" s="23"/>
      <c r="I51" s="23"/>
      <c r="J51" s="294"/>
      <c r="K51" s="294"/>
      <c r="L51" s="87"/>
      <c r="M51" s="295"/>
      <c r="N51" s="87"/>
      <c r="O51" s="23"/>
      <c r="P51" s="23"/>
      <c r="Q51" s="23"/>
      <c r="R51" s="294"/>
      <c r="S51" s="294"/>
      <c r="T51" s="87"/>
      <c r="U51" s="295"/>
      <c r="V51" s="87"/>
      <c r="W51" s="23"/>
      <c r="X51" s="23"/>
      <c r="Y51" s="23"/>
      <c r="Z51" s="23"/>
      <c r="AA51" s="87"/>
      <c r="AB51" s="23"/>
      <c r="AC51" s="23"/>
      <c r="AD51" s="23"/>
      <c r="AE51" s="23"/>
      <c r="AF51" s="23"/>
      <c r="AG51" s="23"/>
      <c r="AH51" s="23"/>
      <c r="AI51" s="23"/>
      <c r="AJ51" s="23"/>
      <c r="AK51" s="23"/>
    </row>
    <row r="52" customFormat="false" ht="13.8" hidden="false" customHeight="false" outlineLevel="0" collapsed="false">
      <c r="B52" s="294"/>
      <c r="C52" s="23"/>
      <c r="D52" s="294"/>
      <c r="E52" s="87"/>
      <c r="F52" s="23"/>
      <c r="G52" s="23"/>
      <c r="H52" s="23"/>
      <c r="I52" s="23"/>
      <c r="J52" s="294"/>
      <c r="K52" s="294"/>
      <c r="L52" s="87"/>
      <c r="M52" s="295"/>
      <c r="N52" s="87"/>
      <c r="O52" s="23"/>
      <c r="P52" s="23"/>
      <c r="Q52" s="23"/>
      <c r="R52" s="294"/>
      <c r="S52" s="294"/>
      <c r="T52" s="87"/>
      <c r="U52" s="295"/>
      <c r="V52" s="87"/>
      <c r="W52" s="23"/>
      <c r="X52" s="23"/>
      <c r="Y52" s="23"/>
      <c r="Z52" s="23"/>
      <c r="AA52" s="87"/>
      <c r="AB52" s="23"/>
      <c r="AC52" s="23"/>
      <c r="AD52" s="23"/>
      <c r="AE52" s="23"/>
      <c r="AF52" s="23"/>
      <c r="AG52" s="23"/>
      <c r="AH52" s="23"/>
      <c r="AI52" s="23"/>
      <c r="AJ52" s="23"/>
      <c r="AK52" s="23"/>
    </row>
    <row r="53" customFormat="false" ht="13.8" hidden="false" customHeight="false" outlineLevel="0" collapsed="false">
      <c r="B53" s="294"/>
      <c r="C53" s="23"/>
      <c r="D53" s="294"/>
      <c r="E53" s="87"/>
      <c r="F53" s="23"/>
      <c r="G53" s="23"/>
      <c r="H53" s="23"/>
      <c r="I53" s="23"/>
      <c r="J53" s="294"/>
      <c r="K53" s="294"/>
      <c r="L53" s="87"/>
      <c r="M53" s="295"/>
      <c r="N53" s="87"/>
      <c r="O53" s="23"/>
      <c r="P53" s="23"/>
      <c r="Q53" s="23"/>
      <c r="R53" s="294"/>
      <c r="S53" s="294"/>
      <c r="T53" s="87"/>
      <c r="U53" s="295"/>
      <c r="V53" s="87"/>
      <c r="W53" s="23"/>
      <c r="X53" s="23"/>
      <c r="Y53" s="23"/>
      <c r="Z53" s="23"/>
      <c r="AA53" s="87"/>
      <c r="AB53" s="23"/>
      <c r="AC53" s="23"/>
      <c r="AD53" s="23"/>
      <c r="AE53" s="23"/>
      <c r="AF53" s="23"/>
      <c r="AG53" s="23"/>
      <c r="AH53" s="23"/>
      <c r="AI53" s="23"/>
      <c r="AJ53" s="23"/>
      <c r="AK53" s="23"/>
    </row>
    <row r="54" customFormat="false" ht="13.8" hidden="false" customHeight="false" outlineLevel="0" collapsed="false">
      <c r="B54" s="294"/>
      <c r="C54" s="23"/>
      <c r="D54" s="294"/>
      <c r="E54" s="87"/>
      <c r="F54" s="23"/>
      <c r="G54" s="23"/>
      <c r="H54" s="23"/>
      <c r="I54" s="23"/>
      <c r="J54" s="294"/>
      <c r="K54" s="294"/>
      <c r="L54" s="87"/>
      <c r="M54" s="295"/>
      <c r="N54" s="87"/>
      <c r="O54" s="23"/>
      <c r="P54" s="23"/>
      <c r="Q54" s="23"/>
      <c r="R54" s="294"/>
      <c r="S54" s="294"/>
      <c r="T54" s="87"/>
      <c r="U54" s="295"/>
      <c r="V54" s="87"/>
      <c r="W54" s="23"/>
      <c r="X54" s="23"/>
      <c r="Y54" s="23"/>
      <c r="Z54" s="23"/>
      <c r="AA54" s="87"/>
      <c r="AB54" s="23"/>
      <c r="AC54" s="23"/>
      <c r="AD54" s="23"/>
      <c r="AE54" s="23"/>
      <c r="AF54" s="23"/>
      <c r="AG54" s="23"/>
      <c r="AH54" s="23"/>
      <c r="AI54" s="23"/>
      <c r="AJ54" s="23"/>
      <c r="AK54" s="23"/>
    </row>
    <row r="55" customFormat="false" ht="13.8" hidden="false" customHeight="false" outlineLevel="0" collapsed="false">
      <c r="B55" s="294"/>
      <c r="C55" s="23"/>
      <c r="D55" s="294"/>
      <c r="E55" s="87"/>
      <c r="F55" s="23"/>
      <c r="G55" s="23"/>
      <c r="H55" s="23"/>
      <c r="I55" s="23"/>
      <c r="J55" s="294"/>
      <c r="K55" s="294"/>
      <c r="L55" s="87"/>
      <c r="M55" s="295"/>
      <c r="N55" s="87"/>
      <c r="O55" s="23"/>
      <c r="P55" s="23"/>
      <c r="Q55" s="23"/>
      <c r="R55" s="294"/>
      <c r="S55" s="294"/>
      <c r="T55" s="87"/>
      <c r="U55" s="295"/>
      <c r="V55" s="87"/>
      <c r="W55" s="23"/>
      <c r="X55" s="23"/>
      <c r="Y55" s="23"/>
      <c r="Z55" s="23"/>
      <c r="AA55" s="87"/>
      <c r="AB55" s="23"/>
      <c r="AC55" s="23"/>
      <c r="AD55" s="23"/>
      <c r="AE55" s="23"/>
      <c r="AF55" s="23"/>
      <c r="AG55" s="23"/>
      <c r="AH55" s="23"/>
      <c r="AI55" s="23"/>
      <c r="AJ55" s="23"/>
      <c r="AK55" s="23"/>
    </row>
    <row r="56" customFormat="false" ht="13.8" hidden="false" customHeight="false" outlineLevel="0" collapsed="false">
      <c r="B56" s="294"/>
      <c r="C56" s="23"/>
      <c r="D56" s="294"/>
      <c r="E56" s="87"/>
      <c r="F56" s="23"/>
      <c r="G56" s="23"/>
      <c r="H56" s="23"/>
      <c r="I56" s="23"/>
      <c r="J56" s="294"/>
      <c r="K56" s="294"/>
      <c r="L56" s="87"/>
      <c r="M56" s="295"/>
      <c r="N56" s="87"/>
      <c r="O56" s="23"/>
      <c r="P56" s="23"/>
      <c r="Q56" s="23"/>
      <c r="R56" s="294"/>
      <c r="S56" s="294"/>
      <c r="T56" s="87"/>
      <c r="U56" s="295"/>
      <c r="V56" s="87"/>
      <c r="W56" s="23"/>
      <c r="X56" s="23"/>
      <c r="Y56" s="23"/>
      <c r="Z56" s="23"/>
      <c r="AA56" s="87"/>
      <c r="AB56" s="23"/>
      <c r="AC56" s="23"/>
      <c r="AD56" s="23"/>
      <c r="AE56" s="23"/>
      <c r="AF56" s="23"/>
      <c r="AG56" s="23"/>
      <c r="AH56" s="23"/>
      <c r="AI56" s="23"/>
      <c r="AJ56" s="23"/>
      <c r="AK56" s="23"/>
    </row>
    <row r="57" customFormat="false" ht="13.8" hidden="false" customHeight="false" outlineLevel="0" collapsed="false">
      <c r="B57" s="294"/>
      <c r="C57" s="23"/>
      <c r="D57" s="294"/>
      <c r="E57" s="87"/>
      <c r="F57" s="23"/>
      <c r="G57" s="23"/>
      <c r="H57" s="23"/>
      <c r="I57" s="23"/>
      <c r="J57" s="294"/>
      <c r="K57" s="294"/>
      <c r="L57" s="87"/>
      <c r="M57" s="295"/>
      <c r="N57" s="87"/>
      <c r="O57" s="23"/>
      <c r="P57" s="23"/>
      <c r="Q57" s="23"/>
      <c r="R57" s="294"/>
      <c r="S57" s="294"/>
      <c r="T57" s="87"/>
      <c r="U57" s="295"/>
      <c r="V57" s="87"/>
      <c r="W57" s="23"/>
      <c r="X57" s="23"/>
      <c r="Y57" s="23"/>
      <c r="Z57" s="23"/>
      <c r="AA57" s="87"/>
      <c r="AB57" s="23"/>
      <c r="AC57" s="23"/>
      <c r="AD57" s="23"/>
      <c r="AE57" s="23"/>
      <c r="AF57" s="23"/>
      <c r="AG57" s="23"/>
      <c r="AH57" s="23"/>
      <c r="AI57" s="23"/>
      <c r="AJ57" s="23"/>
      <c r="AK57" s="23"/>
    </row>
    <row r="58" customFormat="false" ht="13.8" hidden="false" customHeight="false" outlineLevel="0" collapsed="false">
      <c r="B58" s="294"/>
      <c r="C58" s="23"/>
      <c r="D58" s="294"/>
      <c r="E58" s="87"/>
      <c r="F58" s="23"/>
      <c r="G58" s="23"/>
      <c r="H58" s="23"/>
      <c r="I58" s="23"/>
      <c r="J58" s="294"/>
      <c r="K58" s="294"/>
      <c r="L58" s="87"/>
      <c r="M58" s="295"/>
      <c r="N58" s="87"/>
      <c r="O58" s="23"/>
      <c r="P58" s="23"/>
      <c r="Q58" s="23"/>
      <c r="R58" s="294"/>
      <c r="S58" s="294"/>
      <c r="T58" s="87"/>
      <c r="U58" s="295"/>
      <c r="V58" s="87"/>
      <c r="W58" s="23"/>
      <c r="X58" s="23"/>
      <c r="Y58" s="23"/>
      <c r="Z58" s="23"/>
      <c r="AA58" s="87"/>
      <c r="AB58" s="23"/>
      <c r="AC58" s="23"/>
      <c r="AD58" s="23"/>
      <c r="AE58" s="23"/>
      <c r="AF58" s="23"/>
      <c r="AG58" s="23"/>
      <c r="AH58" s="23"/>
      <c r="AI58" s="23"/>
      <c r="AJ58" s="23"/>
      <c r="AK58" s="23"/>
    </row>
  </sheetData>
  <mergeCells count="24">
    <mergeCell ref="D12:F12"/>
    <mergeCell ref="H12:N12"/>
    <mergeCell ref="P12:U12"/>
    <mergeCell ref="Y12:AA12"/>
    <mergeCell ref="AC12:AH12"/>
    <mergeCell ref="D13:F13"/>
    <mergeCell ref="H13:N13"/>
    <mergeCell ref="P13:U13"/>
    <mergeCell ref="Y13:AA13"/>
    <mergeCell ref="AF13:AH13"/>
    <mergeCell ref="D14:F14"/>
    <mergeCell ref="H14:N14"/>
    <mergeCell ref="P14:U14"/>
    <mergeCell ref="Y14:AA14"/>
    <mergeCell ref="AF14:AH14"/>
    <mergeCell ref="D15:F15"/>
    <mergeCell ref="H15:N15"/>
    <mergeCell ref="P15:U15"/>
    <mergeCell ref="AF15:AH15"/>
    <mergeCell ref="D16:F16"/>
    <mergeCell ref="H16:N16"/>
    <mergeCell ref="P16:U16"/>
    <mergeCell ref="Y16:AA16"/>
    <mergeCell ref="AF16:AH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Z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2" activeCellId="0" sqref="H12"/>
    </sheetView>
  </sheetViews>
  <sheetFormatPr defaultColWidth="8.4609375" defaultRowHeight="13.8" zeroHeight="false" outlineLevelRow="0" outlineLevelCol="0"/>
  <cols>
    <col collapsed="false" customWidth="true" hidden="false" outlineLevel="0" max="2" min="2" style="1" width="12.43"/>
    <col collapsed="false" customWidth="true" hidden="false" outlineLevel="0" max="3" min="3" style="0" width="1.63"/>
    <col collapsed="false" customWidth="true" hidden="false" outlineLevel="0" max="4" min="4" style="1" width="2.61"/>
    <col collapsed="false" customWidth="true" hidden="false" outlineLevel="0" max="5" min="5" style="2" width="2.85"/>
    <col collapsed="false" customWidth="true" hidden="false" outlineLevel="0" max="7" min="7" style="0" width="1.8"/>
    <col collapsed="false" customWidth="true" hidden="false" outlineLevel="0" max="8" min="8" style="0" width="3.59"/>
    <col collapsed="false" customWidth="true" hidden="false" outlineLevel="0" max="9" min="9" style="0" width="3.14"/>
    <col collapsed="false" customWidth="true" hidden="false" outlineLevel="0" max="10" min="10" style="2" width="10"/>
    <col collapsed="false" customWidth="true" hidden="false" outlineLevel="0" max="11" min="11" style="0" width="1.63"/>
    <col collapsed="false" customWidth="true" hidden="false" outlineLevel="0" max="12" min="12" style="0" width="8.01"/>
    <col collapsed="false" customWidth="true" hidden="false" outlineLevel="0" max="13" min="13" style="0" width="3.41"/>
    <col collapsed="false" customWidth="true" hidden="false" outlineLevel="0" max="14" min="14" style="0" width="1.83"/>
    <col collapsed="false" customWidth="true" hidden="false" outlineLevel="0" max="15" min="15" style="0" width="6.71"/>
    <col collapsed="false" customWidth="true" hidden="false" outlineLevel="0" max="16" min="16" style="0" width="2.2"/>
    <col collapsed="false" customWidth="true" hidden="false" outlineLevel="0" max="17" min="17" style="0" width="7.19"/>
    <col collapsed="false" customWidth="true" hidden="false" outlineLevel="0" max="18" min="18" style="0" width="10.14"/>
    <col collapsed="false" customWidth="true" hidden="false" outlineLevel="0" max="19" min="19" style="0" width="9.48"/>
    <col collapsed="false" customWidth="true" hidden="false" outlineLevel="0" max="21" min="21" style="0" width="27.43"/>
    <col collapsed="false" customWidth="true" hidden="false" outlineLevel="0" max="23" min="23" style="0" width="9.14"/>
    <col collapsed="false" customWidth="true" hidden="false" outlineLevel="0" max="26" min="26" style="0" width="19.74"/>
    <col collapsed="false" customWidth="true" hidden="false" outlineLevel="0" max="1024" min="1023" style="0" width="10.17"/>
  </cols>
  <sheetData>
    <row r="2" customFormat="false" ht="19.7" hidden="false" customHeight="false" outlineLevel="0" collapsed="false">
      <c r="B2" s="15"/>
      <c r="C2" s="16"/>
      <c r="D2" s="15"/>
      <c r="E2" s="17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customFormat="false" ht="19.7" hidden="false" customHeight="false" outlineLevel="0" collapsed="false">
      <c r="B3" s="15"/>
      <c r="C3" s="16"/>
      <c r="D3" s="15"/>
      <c r="E3" s="17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9" t="s">
        <v>0</v>
      </c>
      <c r="U3" s="9" t="s">
        <v>1</v>
      </c>
      <c r="V3" s="10" t="n">
        <v>126</v>
      </c>
      <c r="W3" s="9" t="s">
        <v>0</v>
      </c>
      <c r="X3" s="9" t="s">
        <v>1</v>
      </c>
    </row>
    <row r="4" customFormat="false" ht="19.7" hidden="false" customHeight="false" outlineLevel="0" collapsed="false">
      <c r="A4" s="23"/>
      <c r="B4" s="24"/>
      <c r="C4" s="25"/>
      <c r="D4" s="24"/>
      <c r="E4" s="26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3"/>
      <c r="T4" s="9" t="s">
        <v>2</v>
      </c>
      <c r="U4" s="9" t="s">
        <v>1</v>
      </c>
      <c r="V4" s="10" t="n">
        <v>2</v>
      </c>
      <c r="W4" s="9" t="s">
        <v>2</v>
      </c>
      <c r="X4" s="9" t="s">
        <v>1</v>
      </c>
    </row>
    <row r="5" customFormat="false" ht="19.7" hidden="false" customHeight="false" outlineLevel="0" collapsed="false">
      <c r="A5" s="23"/>
      <c r="B5" s="24"/>
      <c r="C5" s="25"/>
      <c r="D5" s="24"/>
      <c r="E5" s="26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3"/>
      <c r="T5" s="9" t="s">
        <v>3</v>
      </c>
      <c r="U5" s="9" t="s">
        <v>1</v>
      </c>
      <c r="V5" s="10" t="n">
        <v>18</v>
      </c>
      <c r="W5" s="9" t="s">
        <v>3</v>
      </c>
      <c r="X5" s="9" t="s">
        <v>1</v>
      </c>
    </row>
    <row r="6" customFormat="false" ht="48.75" hidden="false" customHeight="true" outlineLevel="0" collapsed="false">
      <c r="A6" s="23"/>
      <c r="B6" s="24"/>
      <c r="C6" s="25"/>
      <c r="D6" s="300" t="s">
        <v>60</v>
      </c>
      <c r="E6" s="300"/>
      <c r="F6" s="300"/>
      <c r="G6" s="45"/>
      <c r="H6" s="300" t="s">
        <v>61</v>
      </c>
      <c r="I6" s="300"/>
      <c r="J6" s="300"/>
      <c r="K6" s="45"/>
      <c r="L6" s="300" t="s">
        <v>89</v>
      </c>
      <c r="M6" s="300"/>
      <c r="N6" s="300"/>
      <c r="O6" s="300"/>
      <c r="P6" s="300"/>
      <c r="Q6" s="300"/>
      <c r="R6" s="25"/>
      <c r="S6" s="87"/>
      <c r="T6" s="9" t="s">
        <v>4</v>
      </c>
      <c r="U6" s="9" t="s">
        <v>1</v>
      </c>
      <c r="V6" s="10" t="n">
        <v>3</v>
      </c>
      <c r="W6" s="9" t="s">
        <v>4</v>
      </c>
      <c r="X6" s="9" t="s">
        <v>1</v>
      </c>
    </row>
    <row r="7" customFormat="false" ht="33.8" hidden="false" customHeight="true" outlineLevel="0" collapsed="false">
      <c r="A7" s="23"/>
      <c r="B7" s="43"/>
      <c r="C7" s="25"/>
      <c r="D7" s="427" t="s">
        <v>64</v>
      </c>
      <c r="E7" s="427"/>
      <c r="F7" s="427"/>
      <c r="G7" s="45"/>
      <c r="H7" s="427" t="n">
        <v>6</v>
      </c>
      <c r="I7" s="427"/>
      <c r="J7" s="427"/>
      <c r="K7" s="45"/>
      <c r="L7" s="306" t="n">
        <v>2.506627216</v>
      </c>
      <c r="M7" s="307"/>
      <c r="N7" s="308"/>
      <c r="O7" s="309" t="s">
        <v>65</v>
      </c>
      <c r="P7" s="309"/>
      <c r="Q7" s="309"/>
      <c r="R7" s="25"/>
      <c r="S7" s="87"/>
      <c r="T7" s="9"/>
      <c r="U7" s="9"/>
      <c r="V7" s="10"/>
      <c r="W7" s="9"/>
      <c r="X7" s="9"/>
      <c r="Y7" s="428"/>
    </row>
    <row r="8" customFormat="false" ht="33.8" hidden="false" customHeight="true" outlineLevel="0" collapsed="false">
      <c r="A8" s="23"/>
      <c r="B8" s="43"/>
      <c r="C8" s="25"/>
      <c r="D8" s="429" t="s">
        <v>67</v>
      </c>
      <c r="E8" s="429"/>
      <c r="F8" s="429"/>
      <c r="G8" s="45"/>
      <c r="H8" s="429" t="n">
        <v>2</v>
      </c>
      <c r="I8" s="429"/>
      <c r="J8" s="429"/>
      <c r="K8" s="45"/>
      <c r="L8" s="430" t="n">
        <v>2</v>
      </c>
      <c r="M8" s="28"/>
      <c r="N8" s="314"/>
      <c r="O8" s="315" t="s">
        <v>68</v>
      </c>
      <c r="P8" s="315"/>
      <c r="Q8" s="315"/>
      <c r="R8" s="25"/>
      <c r="S8" s="87"/>
      <c r="T8" s="9"/>
      <c r="U8" s="9"/>
      <c r="V8" s="10"/>
      <c r="W8" s="9"/>
      <c r="X8" s="9"/>
      <c r="Y8" s="428"/>
    </row>
    <row r="9" customFormat="false" ht="33.8" hidden="false" customHeight="true" outlineLevel="0" collapsed="false">
      <c r="A9" s="23"/>
      <c r="B9" s="43"/>
      <c r="C9" s="25"/>
      <c r="D9" s="429" t="s">
        <v>9</v>
      </c>
      <c r="E9" s="429"/>
      <c r="F9" s="429"/>
      <c r="G9" s="45"/>
      <c r="H9" s="429" t="n">
        <v>18</v>
      </c>
      <c r="I9" s="429"/>
      <c r="J9" s="429"/>
      <c r="K9" s="45"/>
      <c r="L9" s="317" t="n">
        <v>3.14159265359</v>
      </c>
      <c r="M9" s="28"/>
      <c r="N9" s="314"/>
      <c r="O9" s="318" t="s">
        <v>71</v>
      </c>
      <c r="P9" s="318"/>
      <c r="Q9" s="318"/>
      <c r="R9" s="319"/>
      <c r="S9" s="87"/>
      <c r="T9" s="9"/>
      <c r="U9" s="9"/>
      <c r="V9" s="10"/>
      <c r="W9" s="9"/>
      <c r="X9" s="9"/>
      <c r="Y9" s="428"/>
    </row>
    <row r="10" customFormat="false" ht="33.8" hidden="false" customHeight="true" outlineLevel="0" collapsed="false">
      <c r="A10" s="23"/>
      <c r="B10" s="43"/>
      <c r="C10" s="25"/>
      <c r="D10" s="431" t="s">
        <v>73</v>
      </c>
      <c r="E10" s="431"/>
      <c r="F10" s="431"/>
      <c r="G10" s="45"/>
      <c r="H10" s="431" t="n">
        <v>3</v>
      </c>
      <c r="I10" s="431"/>
      <c r="J10" s="431"/>
      <c r="K10" s="45"/>
      <c r="L10" s="322" t="n">
        <v>1.25331413732</v>
      </c>
      <c r="M10" s="323"/>
      <c r="N10" s="324"/>
      <c r="O10" s="325" t="s">
        <v>74</v>
      </c>
      <c r="P10" s="325"/>
      <c r="Q10" s="325"/>
      <c r="R10" s="25"/>
      <c r="S10" s="87"/>
      <c r="T10" s="9"/>
      <c r="U10" s="9"/>
      <c r="V10" s="10"/>
      <c r="W10" s="9"/>
      <c r="X10" s="9"/>
      <c r="Y10" s="428"/>
    </row>
    <row r="11" customFormat="false" ht="22.85" hidden="false" customHeight="true" outlineLevel="0" collapsed="false">
      <c r="A11" s="23"/>
      <c r="B11" s="43"/>
      <c r="C11" s="25"/>
      <c r="D11" s="44"/>
      <c r="E11" s="44"/>
      <c r="F11" s="44"/>
      <c r="G11" s="45"/>
      <c r="H11" s="44"/>
      <c r="I11" s="44"/>
      <c r="J11" s="44"/>
      <c r="K11" s="45"/>
      <c r="L11" s="326"/>
      <c r="M11" s="104"/>
      <c r="N11" s="44"/>
      <c r="O11" s="327"/>
      <c r="P11" s="327"/>
      <c r="Q11" s="327"/>
      <c r="R11" s="25"/>
      <c r="S11" s="87"/>
      <c r="T11" s="9"/>
      <c r="U11" s="9"/>
      <c r="V11" s="10"/>
      <c r="W11" s="9"/>
      <c r="X11" s="9"/>
      <c r="Y11" s="428"/>
    </row>
    <row r="12" customFormat="false" ht="41.75" hidden="false" customHeight="true" outlineLevel="0" collapsed="false">
      <c r="A12" s="23"/>
      <c r="B12" s="24"/>
      <c r="C12" s="25"/>
      <c r="D12" s="90" t="s">
        <v>0</v>
      </c>
      <c r="E12" s="91" t="s">
        <v>1</v>
      </c>
      <c r="F12" s="92" t="s">
        <v>37</v>
      </c>
      <c r="G12" s="93"/>
      <c r="H12" s="332" t="n">
        <v>6</v>
      </c>
      <c r="I12" s="91" t="s">
        <v>1</v>
      </c>
      <c r="J12" s="333" t="s">
        <v>76</v>
      </c>
      <c r="K12" s="109"/>
      <c r="L12" s="334" t="n">
        <f aca="false">SQRT(O12*Q12)</f>
        <v>2.50662827463108</v>
      </c>
      <c r="M12" s="91" t="s">
        <v>1</v>
      </c>
      <c r="N12" s="91" t="s">
        <v>77</v>
      </c>
      <c r="O12" s="335" t="n">
        <f aca="false">+$L$9</f>
        <v>3.14159265359</v>
      </c>
      <c r="P12" s="336" t="s">
        <v>39</v>
      </c>
      <c r="Q12" s="432" t="n">
        <f aca="false">+$L$8</f>
        <v>2</v>
      </c>
      <c r="R12" s="25"/>
      <c r="S12" s="23"/>
      <c r="W12" s="433"/>
    </row>
    <row r="13" customFormat="false" ht="41.75" hidden="false" customHeight="true" outlineLevel="0" collapsed="false">
      <c r="A13" s="23"/>
      <c r="B13" s="24"/>
      <c r="C13" s="25"/>
      <c r="D13" s="111" t="s">
        <v>0</v>
      </c>
      <c r="E13" s="112" t="s">
        <v>1</v>
      </c>
      <c r="F13" s="113" t="s">
        <v>41</v>
      </c>
      <c r="G13" s="93"/>
      <c r="H13" s="340" t="n">
        <v>6</v>
      </c>
      <c r="I13" s="112" t="s">
        <v>1</v>
      </c>
      <c r="J13" s="341" t="s">
        <v>78</v>
      </c>
      <c r="K13" s="109"/>
      <c r="L13" s="342" t="n">
        <f aca="false">+O13/Q13</f>
        <v>2.50662827462217</v>
      </c>
      <c r="M13" s="112" t="s">
        <v>1</v>
      </c>
      <c r="N13" s="112"/>
      <c r="O13" s="343" t="n">
        <f aca="false">+$L$9</f>
        <v>3.14159265359</v>
      </c>
      <c r="P13" s="112" t="s">
        <v>42</v>
      </c>
      <c r="Q13" s="344" t="n">
        <f aca="false">+$L$10</f>
        <v>1.25331413732</v>
      </c>
      <c r="R13" s="25"/>
      <c r="S13" s="23"/>
    </row>
    <row r="14" customFormat="false" ht="41.75" hidden="false" customHeight="true" outlineLevel="0" collapsed="false">
      <c r="A14" s="23"/>
      <c r="B14" s="24"/>
      <c r="C14" s="25"/>
      <c r="D14" s="127" t="s">
        <v>0</v>
      </c>
      <c r="E14" s="128" t="s">
        <v>1</v>
      </c>
      <c r="F14" s="129" t="s">
        <v>44</v>
      </c>
      <c r="G14" s="93"/>
      <c r="H14" s="348" t="n">
        <v>6</v>
      </c>
      <c r="I14" s="128" t="s">
        <v>1</v>
      </c>
      <c r="J14" s="349" t="s">
        <v>79</v>
      </c>
      <c r="K14" s="109"/>
      <c r="L14" s="350" t="n">
        <f aca="false">+Q14*O14</f>
        <v>2.50662827464</v>
      </c>
      <c r="M14" s="128" t="s">
        <v>1</v>
      </c>
      <c r="N14" s="128"/>
      <c r="O14" s="133" t="n">
        <f aca="false">+$L$8</f>
        <v>2</v>
      </c>
      <c r="P14" s="128" t="s">
        <v>39</v>
      </c>
      <c r="Q14" s="352" t="n">
        <f aca="false">+$L$10</f>
        <v>1.25331413732</v>
      </c>
      <c r="S14" s="23"/>
    </row>
    <row r="15" customFormat="false" ht="41.75" hidden="false" customHeight="true" outlineLevel="0" collapsed="false">
      <c r="A15" s="23"/>
      <c r="B15" s="24"/>
      <c r="C15" s="25"/>
      <c r="D15" s="146" t="s">
        <v>2</v>
      </c>
      <c r="E15" s="147" t="s">
        <v>1</v>
      </c>
      <c r="F15" s="148" t="s">
        <v>45</v>
      </c>
      <c r="G15" s="93"/>
      <c r="H15" s="357" t="n">
        <v>2</v>
      </c>
      <c r="I15" s="147" t="s">
        <v>1</v>
      </c>
      <c r="J15" s="358" t="s">
        <v>80</v>
      </c>
      <c r="K15" s="109"/>
      <c r="L15" s="149" t="n">
        <v>2</v>
      </c>
      <c r="M15" s="147" t="s">
        <v>1</v>
      </c>
      <c r="N15" s="147"/>
      <c r="O15" s="360" t="n">
        <f aca="false">+$L$7</f>
        <v>2.506627216</v>
      </c>
      <c r="P15" s="147" t="s">
        <v>42</v>
      </c>
      <c r="Q15" s="361" t="n">
        <f aca="false">+$L$10</f>
        <v>1.25331413732</v>
      </c>
      <c r="R15" s="25"/>
      <c r="S15" s="23"/>
    </row>
    <row r="16" customFormat="false" ht="41.75" hidden="false" customHeight="true" outlineLevel="0" collapsed="false">
      <c r="A16" s="23"/>
      <c r="B16" s="24"/>
      <c r="C16" s="25"/>
      <c r="D16" s="163" t="s">
        <v>2</v>
      </c>
      <c r="E16" s="164" t="s">
        <v>1</v>
      </c>
      <c r="F16" s="165" t="s">
        <v>46</v>
      </c>
      <c r="G16" s="93"/>
      <c r="H16" s="364" t="n">
        <v>2</v>
      </c>
      <c r="I16" s="164" t="s">
        <v>1</v>
      </c>
      <c r="J16" s="365" t="s">
        <v>81</v>
      </c>
      <c r="K16" s="109"/>
      <c r="L16" s="166" t="n">
        <v>2</v>
      </c>
      <c r="M16" s="164" t="s">
        <v>1</v>
      </c>
      <c r="N16" s="164"/>
      <c r="O16" s="366" t="n">
        <f aca="false">+$L$7^2</f>
        <v>6.28317999999191</v>
      </c>
      <c r="P16" s="164" t="s">
        <v>42</v>
      </c>
      <c r="Q16" s="367" t="n">
        <f aca="false">+$L$9</f>
        <v>3.14159265359</v>
      </c>
      <c r="R16" s="25"/>
      <c r="S16" s="23"/>
    </row>
    <row r="17" customFormat="false" ht="41.75" hidden="false" customHeight="true" outlineLevel="0" collapsed="false">
      <c r="A17" s="23"/>
      <c r="B17" s="24"/>
      <c r="C17" s="25"/>
      <c r="D17" s="179" t="s">
        <v>2</v>
      </c>
      <c r="E17" s="180" t="s">
        <v>1</v>
      </c>
      <c r="F17" s="181" t="s">
        <v>47</v>
      </c>
      <c r="G17" s="93"/>
      <c r="H17" s="370" t="n">
        <v>2</v>
      </c>
      <c r="I17" s="180" t="s">
        <v>1</v>
      </c>
      <c r="J17" s="371" t="s">
        <v>82</v>
      </c>
      <c r="K17" s="109"/>
      <c r="L17" s="182" t="n">
        <f aca="false">+O17/Q17</f>
        <v>1.99898608521985</v>
      </c>
      <c r="M17" s="180" t="s">
        <v>1</v>
      </c>
      <c r="N17" s="180"/>
      <c r="O17" s="372" t="n">
        <v>3.14</v>
      </c>
      <c r="P17" s="180" t="s">
        <v>42</v>
      </c>
      <c r="Q17" s="373" t="n">
        <f aca="false">+$L$10^2</f>
        <v>1.57079632680618</v>
      </c>
      <c r="R17" s="25"/>
      <c r="S17" s="23"/>
    </row>
    <row r="18" customFormat="false" ht="41.75" hidden="false" customHeight="true" outlineLevel="0" collapsed="false">
      <c r="A18" s="23"/>
      <c r="B18" s="24"/>
      <c r="C18" s="25"/>
      <c r="D18" s="194" t="s">
        <v>7</v>
      </c>
      <c r="E18" s="195" t="s">
        <v>1</v>
      </c>
      <c r="F18" s="196" t="s">
        <v>48</v>
      </c>
      <c r="G18" s="93"/>
      <c r="H18" s="376" t="n">
        <v>18</v>
      </c>
      <c r="I18" s="195" t="s">
        <v>1</v>
      </c>
      <c r="J18" s="377" t="s">
        <v>83</v>
      </c>
      <c r="K18" s="109"/>
      <c r="L18" s="378" t="n">
        <f aca="false">+O18/Q18</f>
        <v>3.14158999999596</v>
      </c>
      <c r="M18" s="195" t="s">
        <v>1</v>
      </c>
      <c r="N18" s="195"/>
      <c r="O18" s="434" t="n">
        <f aca="false">+$L$7^2</f>
        <v>6.28317999999191</v>
      </c>
      <c r="P18" s="195" t="s">
        <v>42</v>
      </c>
      <c r="Q18" s="435" t="n">
        <f aca="false">+$L$8</f>
        <v>2</v>
      </c>
      <c r="R18" s="25"/>
      <c r="S18" s="23"/>
    </row>
    <row r="19" customFormat="false" ht="41.75" hidden="false" customHeight="true" outlineLevel="0" collapsed="false">
      <c r="A19" s="23"/>
      <c r="B19" s="24"/>
      <c r="C19" s="25"/>
      <c r="D19" s="209" t="s">
        <v>3</v>
      </c>
      <c r="E19" s="210" t="s">
        <v>1</v>
      </c>
      <c r="F19" s="211" t="s">
        <v>49</v>
      </c>
      <c r="G19" s="93"/>
      <c r="H19" s="383" t="n">
        <v>18</v>
      </c>
      <c r="I19" s="210" t="s">
        <v>1</v>
      </c>
      <c r="J19" s="384" t="s">
        <v>84</v>
      </c>
      <c r="K19" s="109"/>
      <c r="L19" s="385" t="n">
        <f aca="false">+Q19*O19</f>
        <v>3.14159265361235</v>
      </c>
      <c r="M19" s="210" t="s">
        <v>1</v>
      </c>
      <c r="N19" s="210"/>
      <c r="O19" s="215" t="n">
        <f aca="false">+$L$8</f>
        <v>2</v>
      </c>
      <c r="P19" s="210" t="s">
        <v>39</v>
      </c>
      <c r="Q19" s="436" t="n">
        <f aca="false">+$L$10^2</f>
        <v>1.57079632680618</v>
      </c>
      <c r="S19" s="23"/>
    </row>
    <row r="20" customFormat="false" ht="41.75" hidden="false" customHeight="true" outlineLevel="0" collapsed="false">
      <c r="A20" s="23"/>
      <c r="B20" s="24"/>
      <c r="C20" s="25"/>
      <c r="D20" s="226" t="s">
        <v>3</v>
      </c>
      <c r="E20" s="227" t="s">
        <v>1</v>
      </c>
      <c r="F20" s="228" t="s">
        <v>50</v>
      </c>
      <c r="G20" s="93"/>
      <c r="H20" s="389" t="n">
        <v>18</v>
      </c>
      <c r="I20" s="227" t="s">
        <v>1</v>
      </c>
      <c r="J20" s="390" t="s">
        <v>85</v>
      </c>
      <c r="K20" s="109"/>
      <c r="L20" s="391" t="n">
        <f aca="false">+O20*Q20</f>
        <v>3.14159132680387</v>
      </c>
      <c r="M20" s="227" t="s">
        <v>1</v>
      </c>
      <c r="N20" s="227"/>
      <c r="O20" s="392" t="n">
        <f aca="false">+$L$7</f>
        <v>2.506627216</v>
      </c>
      <c r="P20" s="227" t="s">
        <v>39</v>
      </c>
      <c r="Q20" s="393" t="n">
        <f aca="false">+$L$10</f>
        <v>1.25331413732</v>
      </c>
      <c r="R20" s="25"/>
      <c r="S20" s="23"/>
    </row>
    <row r="21" customFormat="false" ht="41.75" hidden="false" customHeight="true" outlineLevel="0" collapsed="false">
      <c r="A21" s="23"/>
      <c r="B21" s="24"/>
      <c r="C21" s="25"/>
      <c r="D21" s="241" t="s">
        <v>4</v>
      </c>
      <c r="E21" s="242" t="s">
        <v>1</v>
      </c>
      <c r="F21" s="243" t="s">
        <v>51</v>
      </c>
      <c r="G21" s="93"/>
      <c r="H21" s="397" t="n">
        <v>3</v>
      </c>
      <c r="I21" s="242" t="s">
        <v>1</v>
      </c>
      <c r="J21" s="398" t="s">
        <v>86</v>
      </c>
      <c r="K21" s="93"/>
      <c r="L21" s="399" t="n">
        <f aca="false">+O21/Q21</f>
        <v>1.253313608</v>
      </c>
      <c r="M21" s="242" t="s">
        <v>1</v>
      </c>
      <c r="N21" s="242"/>
      <c r="O21" s="400" t="n">
        <f aca="false">+$L$7</f>
        <v>2.506627216</v>
      </c>
      <c r="P21" s="242" t="s">
        <v>42</v>
      </c>
      <c r="Q21" s="437" t="n">
        <f aca="false">+$L$8</f>
        <v>2</v>
      </c>
      <c r="R21" s="25"/>
      <c r="S21" s="23"/>
    </row>
    <row r="22" customFormat="false" ht="41.75" hidden="false" customHeight="true" outlineLevel="0" collapsed="false">
      <c r="A22" s="23"/>
      <c r="B22" s="24"/>
      <c r="C22" s="25"/>
      <c r="D22" s="258" t="s">
        <v>4</v>
      </c>
      <c r="E22" s="259" t="s">
        <v>1</v>
      </c>
      <c r="F22" s="260" t="s">
        <v>52</v>
      </c>
      <c r="G22" s="93"/>
      <c r="H22" s="404" t="n">
        <v>3</v>
      </c>
      <c r="I22" s="259" t="s">
        <v>1</v>
      </c>
      <c r="J22" s="405" t="s">
        <v>87</v>
      </c>
      <c r="K22" s="93"/>
      <c r="L22" s="406" t="n">
        <f aca="false">+O22/Q22</f>
        <v>1.25331466663131</v>
      </c>
      <c r="M22" s="259" t="s">
        <v>1</v>
      </c>
      <c r="N22" s="259"/>
      <c r="O22" s="407" t="n">
        <f aca="false">+$L$9</f>
        <v>3.14159265359</v>
      </c>
      <c r="P22" s="259" t="s">
        <v>42</v>
      </c>
      <c r="Q22" s="408" t="n">
        <f aca="false">+$L$7</f>
        <v>2.506627216</v>
      </c>
      <c r="R22" s="25"/>
      <c r="S22" s="23"/>
    </row>
    <row r="23" customFormat="false" ht="41.75" hidden="false" customHeight="true" outlineLevel="0" collapsed="false">
      <c r="A23" s="23"/>
      <c r="B23" s="24"/>
      <c r="C23" s="25"/>
      <c r="D23" s="275" t="s">
        <v>4</v>
      </c>
      <c r="E23" s="276" t="s">
        <v>1</v>
      </c>
      <c r="F23" s="277" t="s">
        <v>53</v>
      </c>
      <c r="G23" s="93"/>
      <c r="H23" s="412" t="n">
        <v>3</v>
      </c>
      <c r="I23" s="276" t="s">
        <v>1</v>
      </c>
      <c r="J23" s="413" t="s">
        <v>88</v>
      </c>
      <c r="K23" s="93"/>
      <c r="L23" s="414" t="n">
        <f aca="false">+SQRT(O23/Q23)</f>
        <v>1.25331413731554</v>
      </c>
      <c r="M23" s="276" t="s">
        <v>1</v>
      </c>
      <c r="N23" s="276" t="s">
        <v>77</v>
      </c>
      <c r="O23" s="415" t="n">
        <f aca="false">+$L$9</f>
        <v>3.14159265359</v>
      </c>
      <c r="P23" s="276" t="s">
        <v>42</v>
      </c>
      <c r="Q23" s="438" t="n">
        <f aca="false">+$L$8</f>
        <v>2</v>
      </c>
      <c r="R23" s="25"/>
      <c r="S23" s="23"/>
    </row>
    <row r="24" customFormat="false" ht="19.7" hidden="false" customHeight="false" outlineLevel="0" collapsed="false">
      <c r="A24" s="23"/>
      <c r="B24" s="24"/>
      <c r="C24" s="25"/>
      <c r="D24" s="24"/>
      <c r="E24" s="26"/>
      <c r="F24" s="25"/>
      <c r="G24" s="25"/>
      <c r="H24" s="25"/>
      <c r="I24" s="25"/>
      <c r="J24" s="26"/>
      <c r="K24" s="25"/>
      <c r="L24" s="25"/>
      <c r="M24" s="25"/>
      <c r="N24" s="25"/>
      <c r="O24" s="25"/>
      <c r="P24" s="25"/>
      <c r="Q24" s="25"/>
      <c r="R24" s="25"/>
      <c r="S24" s="23"/>
      <c r="X24" s="417" t="s">
        <v>76</v>
      </c>
      <c r="Y24" s="417" t="s">
        <v>1</v>
      </c>
      <c r="Z24" s="418" t="n">
        <f aca="false">SQRT(L9*2)</f>
        <v>2.50662827463108</v>
      </c>
    </row>
    <row r="25" customFormat="false" ht="19.7" hidden="false" customHeight="false" outlineLevel="0" collapsed="false">
      <c r="A25" s="23"/>
      <c r="B25" s="24"/>
      <c r="C25" s="25"/>
      <c r="D25" s="24"/>
      <c r="E25" s="26"/>
      <c r="F25" s="25"/>
      <c r="G25" s="25"/>
      <c r="H25" s="25"/>
      <c r="I25" s="25"/>
      <c r="J25" s="26"/>
      <c r="K25" s="25"/>
      <c r="L25" s="25"/>
      <c r="M25" s="25"/>
      <c r="N25" s="25"/>
      <c r="O25" s="25"/>
      <c r="P25" s="25"/>
      <c r="Q25" s="25"/>
      <c r="R25" s="25"/>
      <c r="S25" s="23"/>
      <c r="X25" s="417" t="s">
        <v>78</v>
      </c>
      <c r="Y25" s="417" t="s">
        <v>1</v>
      </c>
      <c r="Z25" s="418" t="n">
        <f aca="false">L9/L10</f>
        <v>2.50662827462217</v>
      </c>
    </row>
    <row r="26" customFormat="false" ht="19.7" hidden="false" customHeight="false" outlineLevel="0" collapsed="false">
      <c r="B26" s="24"/>
      <c r="C26" s="25"/>
      <c r="D26" s="24"/>
      <c r="E26" s="26"/>
      <c r="F26" s="25"/>
      <c r="G26" s="25"/>
      <c r="H26" s="25"/>
      <c r="I26" s="25"/>
      <c r="J26" s="26"/>
      <c r="K26" s="25"/>
      <c r="L26" s="25"/>
      <c r="M26" s="25"/>
      <c r="N26" s="25"/>
      <c r="O26" s="25"/>
      <c r="P26" s="25"/>
      <c r="Q26" s="25"/>
      <c r="R26" s="25"/>
      <c r="S26" s="23"/>
      <c r="X26" s="417" t="s">
        <v>79</v>
      </c>
      <c r="Y26" s="417" t="s">
        <v>1</v>
      </c>
      <c r="Z26" s="418" t="n">
        <f aca="false">+L8*L10</f>
        <v>2.50662827464</v>
      </c>
    </row>
    <row r="27" customFormat="false" ht="19.7" hidden="false" customHeight="false" outlineLevel="0" collapsed="false">
      <c r="B27" s="24"/>
      <c r="C27" s="25"/>
      <c r="D27" s="24"/>
      <c r="E27" s="26"/>
      <c r="F27" s="25"/>
      <c r="G27" s="25"/>
      <c r="H27" s="25"/>
      <c r="I27" s="25"/>
      <c r="J27" s="26"/>
      <c r="K27" s="25"/>
      <c r="L27" s="25"/>
      <c r="M27" s="25"/>
      <c r="N27" s="25"/>
      <c r="O27" s="25"/>
      <c r="P27" s="25"/>
      <c r="Q27" s="25"/>
      <c r="R27" s="25"/>
      <c r="S27" s="23"/>
      <c r="T27" s="23"/>
      <c r="X27" s="419" t="s">
        <v>80</v>
      </c>
      <c r="Y27" s="420" t="s">
        <v>1</v>
      </c>
      <c r="Z27" s="421" t="n">
        <f aca="false">+L7/L10</f>
        <v>1.99999915532749</v>
      </c>
    </row>
    <row r="28" customFormat="false" ht="22.35" hidden="false" customHeight="false" outlineLevel="0" collapsed="false">
      <c r="B28" s="294"/>
      <c r="C28" s="23"/>
      <c r="D28" s="294"/>
      <c r="E28" s="87"/>
      <c r="F28" s="23"/>
      <c r="G28" s="23"/>
      <c r="H28" s="23"/>
      <c r="I28" s="23"/>
      <c r="J28" s="87"/>
      <c r="K28" s="23"/>
      <c r="L28" s="23"/>
      <c r="M28" s="23"/>
      <c r="N28" s="23"/>
      <c r="O28" s="23"/>
      <c r="P28" s="23"/>
      <c r="Q28" s="23"/>
      <c r="R28" s="23"/>
      <c r="S28" s="23"/>
      <c r="T28" s="23"/>
      <c r="X28" s="420" t="s">
        <v>81</v>
      </c>
      <c r="Y28" s="420" t="s">
        <v>1</v>
      </c>
      <c r="Z28" s="421" t="n">
        <f aca="false">+L7^2/L9</f>
        <v>1.99999831066956</v>
      </c>
    </row>
    <row r="29" customFormat="false" ht="22.35" hidden="false" customHeight="false" outlineLevel="0" collapsed="false">
      <c r="B29" s="294"/>
      <c r="C29" s="23"/>
      <c r="D29" s="294"/>
      <c r="E29" s="87"/>
      <c r="F29" s="23"/>
      <c r="G29" s="23"/>
      <c r="H29" s="23"/>
      <c r="I29" s="23"/>
      <c r="J29" s="87"/>
      <c r="K29" s="23"/>
      <c r="L29" s="23"/>
      <c r="M29" s="23"/>
      <c r="N29" s="23"/>
      <c r="O29" s="23"/>
      <c r="P29" s="23"/>
      <c r="Q29" s="23"/>
      <c r="R29" s="23"/>
      <c r="S29" s="23"/>
      <c r="T29" s="23"/>
      <c r="X29" s="420" t="s">
        <v>82</v>
      </c>
      <c r="Y29" s="420" t="s">
        <v>1</v>
      </c>
      <c r="Z29" s="421" t="n">
        <f aca="false">+L9/L10^2</f>
        <v>1.99999999998577</v>
      </c>
    </row>
    <row r="30" customFormat="false" ht="22.35" hidden="false" customHeight="false" outlineLevel="0" collapsed="false">
      <c r="B30" s="294"/>
      <c r="C30" s="23"/>
      <c r="D30" s="294"/>
      <c r="E30" s="87"/>
      <c r="F30" s="23"/>
      <c r="G30" s="23"/>
      <c r="H30" s="23"/>
      <c r="I30" s="23"/>
      <c r="J30" s="87"/>
      <c r="K30" s="23"/>
      <c r="L30" s="23"/>
      <c r="M30" s="23"/>
      <c r="N30" s="23"/>
      <c r="O30" s="23"/>
      <c r="P30" s="23"/>
      <c r="Q30" s="23"/>
      <c r="R30" s="23"/>
      <c r="S30" s="23"/>
      <c r="T30" s="23"/>
      <c r="X30" s="422" t="s">
        <v>83</v>
      </c>
      <c r="Y30" s="422" t="s">
        <v>1</v>
      </c>
      <c r="Z30" s="423" t="n">
        <f aca="false">+L7^2/L8</f>
        <v>3.14158999999596</v>
      </c>
    </row>
    <row r="31" customFormat="false" ht="22.35" hidden="false" customHeight="false" outlineLevel="0" collapsed="false">
      <c r="B31" s="294"/>
      <c r="C31" s="23"/>
      <c r="D31" s="294"/>
      <c r="E31" s="87"/>
      <c r="F31" s="23"/>
      <c r="G31" s="23"/>
      <c r="H31" s="23"/>
      <c r="I31" s="23"/>
      <c r="J31" s="87"/>
      <c r="K31" s="23"/>
      <c r="L31" s="23"/>
      <c r="M31" s="23"/>
      <c r="N31" s="23"/>
      <c r="O31" s="23"/>
      <c r="P31" s="23"/>
      <c r="Q31" s="23"/>
      <c r="R31" s="23"/>
      <c r="S31" s="23"/>
      <c r="T31" s="23"/>
      <c r="X31" s="422" t="s">
        <v>84</v>
      </c>
      <c r="Y31" s="422" t="s">
        <v>1</v>
      </c>
      <c r="Z31" s="423" t="n">
        <f aca="false">+(L10^2)*2</f>
        <v>3.14159265361235</v>
      </c>
    </row>
    <row r="32" customFormat="false" ht="19.7" hidden="false" customHeight="false" outlineLevel="0" collapsed="false">
      <c r="B32" s="294"/>
      <c r="C32" s="23"/>
      <c r="D32" s="294"/>
      <c r="E32" s="87"/>
      <c r="F32" s="23"/>
      <c r="G32" s="23"/>
      <c r="H32" s="23"/>
      <c r="I32" s="23"/>
      <c r="J32" s="87"/>
      <c r="K32" s="23"/>
      <c r="L32" s="23"/>
      <c r="M32" s="23"/>
      <c r="N32" s="23"/>
      <c r="O32" s="23"/>
      <c r="P32" s="23"/>
      <c r="Q32" s="23"/>
      <c r="R32" s="23"/>
      <c r="S32" s="23"/>
      <c r="T32" s="23"/>
      <c r="X32" s="422" t="s">
        <v>85</v>
      </c>
      <c r="Y32" s="422" t="s">
        <v>1</v>
      </c>
      <c r="Z32" s="423" t="n">
        <f aca="false">+L7*L10</f>
        <v>3.14159132680387</v>
      </c>
    </row>
    <row r="33" customFormat="false" ht="19.7" hidden="false" customHeight="false" outlineLevel="0" collapsed="false">
      <c r="B33" s="294"/>
      <c r="C33" s="23"/>
      <c r="D33" s="294"/>
      <c r="E33" s="87"/>
      <c r="F33" s="23"/>
      <c r="G33" s="23"/>
      <c r="H33" s="23"/>
      <c r="I33" s="23"/>
      <c r="J33" s="87"/>
      <c r="K33" s="23"/>
      <c r="L33" s="23"/>
      <c r="M33" s="23"/>
      <c r="N33" s="23"/>
      <c r="O33" s="23"/>
      <c r="P33" s="23"/>
      <c r="Q33" s="23"/>
      <c r="R33" s="23"/>
      <c r="S33" s="23"/>
      <c r="T33" s="23"/>
      <c r="X33" s="424" t="s">
        <v>86</v>
      </c>
      <c r="Y33" s="425" t="s">
        <v>1</v>
      </c>
      <c r="Z33" s="426" t="n">
        <f aca="false">+L7/L8</f>
        <v>1.253313608</v>
      </c>
    </row>
    <row r="34" customFormat="false" ht="19.7" hidden="false" customHeight="false" outlineLevel="0" collapsed="false">
      <c r="B34" s="294"/>
      <c r="C34" s="23"/>
      <c r="D34" s="294"/>
      <c r="E34" s="87"/>
      <c r="F34" s="23"/>
      <c r="G34" s="23"/>
      <c r="H34" s="23"/>
      <c r="I34" s="23"/>
      <c r="J34" s="87"/>
      <c r="K34" s="23"/>
      <c r="L34" s="23"/>
      <c r="M34" s="23"/>
      <c r="N34" s="23"/>
      <c r="O34" s="23"/>
      <c r="P34" s="23"/>
      <c r="Q34" s="23"/>
      <c r="R34" s="23"/>
      <c r="S34" s="23"/>
      <c r="T34" s="23"/>
      <c r="X34" s="425" t="s">
        <v>87</v>
      </c>
      <c r="Y34" s="425" t="s">
        <v>1</v>
      </c>
      <c r="Z34" s="426" t="n">
        <f aca="false">+L9/L7</f>
        <v>1.25331466663131</v>
      </c>
    </row>
    <row r="35" customFormat="false" ht="19.7" hidden="false" customHeight="false" outlineLevel="0" collapsed="false">
      <c r="B35" s="294"/>
      <c r="C35" s="23"/>
      <c r="D35" s="294"/>
      <c r="E35" s="87"/>
      <c r="F35" s="23"/>
      <c r="G35" s="23"/>
      <c r="H35" s="23"/>
      <c r="I35" s="23"/>
      <c r="J35" s="87"/>
      <c r="K35" s="23"/>
      <c r="L35" s="23"/>
      <c r="M35" s="23"/>
      <c r="N35" s="23"/>
      <c r="O35" s="23"/>
      <c r="P35" s="23"/>
      <c r="Q35" s="23"/>
      <c r="R35" s="23"/>
      <c r="S35" s="23"/>
      <c r="T35" s="23"/>
      <c r="X35" s="425" t="s">
        <v>88</v>
      </c>
      <c r="Y35" s="425" t="s">
        <v>1</v>
      </c>
      <c r="Z35" s="426" t="n">
        <f aca="false">+SQRT(L9/L8)</f>
        <v>1.25331413731554</v>
      </c>
    </row>
    <row r="36" customFormat="false" ht="13.8" hidden="false" customHeight="false" outlineLevel="0" collapsed="false">
      <c r="B36" s="294"/>
      <c r="C36" s="23"/>
      <c r="D36" s="294"/>
      <c r="E36" s="87"/>
      <c r="F36" s="23"/>
      <c r="G36" s="23"/>
      <c r="H36" s="23"/>
      <c r="I36" s="23"/>
      <c r="J36" s="87"/>
      <c r="K36" s="23"/>
      <c r="L36" s="23"/>
      <c r="M36" s="23"/>
      <c r="N36" s="23"/>
      <c r="O36" s="23"/>
      <c r="P36" s="23"/>
      <c r="Q36" s="23"/>
      <c r="R36" s="23"/>
      <c r="S36" s="23"/>
      <c r="T36" s="23"/>
    </row>
    <row r="37" customFormat="false" ht="13.8" hidden="false" customHeight="false" outlineLevel="0" collapsed="false">
      <c r="B37" s="294"/>
      <c r="C37" s="23"/>
      <c r="D37" s="294"/>
      <c r="E37" s="87"/>
      <c r="F37" s="23"/>
      <c r="G37" s="23"/>
      <c r="H37" s="23"/>
      <c r="I37" s="23"/>
      <c r="J37" s="87"/>
      <c r="K37" s="23"/>
      <c r="L37" s="23"/>
      <c r="M37" s="23"/>
      <c r="N37" s="23"/>
      <c r="O37" s="23"/>
      <c r="P37" s="23"/>
      <c r="Q37" s="23"/>
      <c r="R37" s="23"/>
      <c r="S37" s="23"/>
      <c r="T37" s="23"/>
    </row>
    <row r="38" customFormat="false" ht="13.8" hidden="false" customHeight="false" outlineLevel="0" collapsed="false">
      <c r="B38" s="294"/>
      <c r="C38" s="23"/>
      <c r="D38" s="294"/>
      <c r="E38" s="87"/>
      <c r="F38" s="23"/>
      <c r="G38" s="23"/>
      <c r="H38" s="23"/>
      <c r="I38" s="23"/>
      <c r="J38" s="87"/>
      <c r="K38" s="23"/>
      <c r="L38" s="23"/>
      <c r="M38" s="23"/>
      <c r="N38" s="23"/>
      <c r="O38" s="23"/>
      <c r="P38" s="23"/>
      <c r="Q38" s="23"/>
      <c r="R38" s="23"/>
      <c r="S38" s="23"/>
      <c r="T38" s="23"/>
    </row>
    <row r="39" customFormat="false" ht="13.8" hidden="false" customHeight="false" outlineLevel="0" collapsed="false">
      <c r="B39" s="294"/>
      <c r="C39" s="23"/>
      <c r="D39" s="294"/>
      <c r="E39" s="87"/>
      <c r="F39" s="23"/>
      <c r="G39" s="23"/>
      <c r="H39" s="23"/>
      <c r="I39" s="23"/>
      <c r="J39" s="87"/>
      <c r="K39" s="23"/>
      <c r="L39" s="23"/>
      <c r="M39" s="23"/>
      <c r="N39" s="23"/>
      <c r="O39" s="23"/>
      <c r="P39" s="23"/>
      <c r="Q39" s="23"/>
      <c r="R39" s="23"/>
      <c r="S39" s="23"/>
      <c r="T39" s="23"/>
    </row>
    <row r="40" customFormat="false" ht="13.8" hidden="false" customHeight="false" outlineLevel="0" collapsed="false">
      <c r="B40" s="294"/>
      <c r="C40" s="23"/>
      <c r="D40" s="294"/>
      <c r="E40" s="87"/>
      <c r="F40" s="23"/>
      <c r="G40" s="23"/>
      <c r="H40" s="23"/>
      <c r="I40" s="23"/>
      <c r="J40" s="87"/>
      <c r="K40" s="23"/>
      <c r="L40" s="23"/>
      <c r="M40" s="23"/>
      <c r="N40" s="23"/>
      <c r="O40" s="23"/>
      <c r="P40" s="23"/>
      <c r="Q40" s="23"/>
      <c r="R40" s="23"/>
      <c r="S40" s="23"/>
      <c r="T40" s="23"/>
    </row>
    <row r="41" customFormat="false" ht="13.8" hidden="false" customHeight="false" outlineLevel="0" collapsed="false">
      <c r="B41" s="294"/>
      <c r="C41" s="23"/>
      <c r="D41" s="294"/>
      <c r="E41" s="87"/>
      <c r="F41" s="23"/>
      <c r="G41" s="23"/>
      <c r="H41" s="23"/>
      <c r="I41" s="23"/>
      <c r="J41" s="87"/>
      <c r="K41" s="23"/>
      <c r="L41" s="23"/>
      <c r="M41" s="23"/>
      <c r="N41" s="23"/>
      <c r="O41" s="23"/>
      <c r="P41" s="23"/>
      <c r="Q41" s="23"/>
      <c r="R41" s="23"/>
      <c r="S41" s="23"/>
      <c r="T41" s="23"/>
    </row>
    <row r="42" customFormat="false" ht="13.8" hidden="false" customHeight="false" outlineLevel="0" collapsed="false">
      <c r="B42" s="294"/>
      <c r="C42" s="23"/>
      <c r="D42" s="294"/>
      <c r="E42" s="87"/>
      <c r="F42" s="23"/>
      <c r="G42" s="23"/>
      <c r="H42" s="23"/>
      <c r="I42" s="23"/>
      <c r="J42" s="87"/>
      <c r="K42" s="23"/>
      <c r="L42" s="23"/>
      <c r="M42" s="23"/>
      <c r="N42" s="23"/>
      <c r="O42" s="23"/>
      <c r="P42" s="23"/>
      <c r="Q42" s="23"/>
      <c r="R42" s="23"/>
      <c r="S42" s="23"/>
      <c r="T42" s="23"/>
    </row>
    <row r="43" customFormat="false" ht="13.8" hidden="false" customHeight="false" outlineLevel="0" collapsed="false">
      <c r="B43" s="294"/>
      <c r="C43" s="23"/>
      <c r="D43" s="294"/>
      <c r="E43" s="87"/>
      <c r="F43" s="23"/>
      <c r="G43" s="23"/>
      <c r="H43" s="23"/>
      <c r="I43" s="23"/>
      <c r="J43" s="87"/>
      <c r="K43" s="23"/>
      <c r="L43" s="23"/>
      <c r="M43" s="23"/>
      <c r="N43" s="23"/>
      <c r="O43" s="23"/>
      <c r="P43" s="23"/>
      <c r="Q43" s="23"/>
      <c r="R43" s="23"/>
      <c r="S43" s="23"/>
      <c r="T43" s="23"/>
    </row>
    <row r="44" customFormat="false" ht="13.8" hidden="false" customHeight="false" outlineLevel="0" collapsed="false">
      <c r="B44" s="294"/>
      <c r="C44" s="23"/>
      <c r="D44" s="294"/>
      <c r="E44" s="87"/>
      <c r="F44" s="23"/>
      <c r="G44" s="23"/>
      <c r="H44" s="23"/>
      <c r="I44" s="23"/>
      <c r="J44" s="87"/>
      <c r="K44" s="23"/>
      <c r="L44" s="23"/>
      <c r="M44" s="23"/>
      <c r="N44" s="23"/>
      <c r="O44" s="23"/>
      <c r="P44" s="23"/>
      <c r="Q44" s="23"/>
      <c r="R44" s="23"/>
      <c r="S44" s="23"/>
      <c r="T44" s="23"/>
    </row>
    <row r="45" customFormat="false" ht="13.8" hidden="false" customHeight="false" outlineLevel="0" collapsed="false">
      <c r="B45" s="294"/>
      <c r="C45" s="23"/>
      <c r="D45" s="294"/>
      <c r="E45" s="87"/>
      <c r="F45" s="23"/>
      <c r="G45" s="23"/>
      <c r="H45" s="23"/>
      <c r="I45" s="23"/>
      <c r="J45" s="87"/>
      <c r="K45" s="23"/>
      <c r="L45" s="23"/>
      <c r="M45" s="23"/>
      <c r="N45" s="23"/>
      <c r="O45" s="23"/>
      <c r="P45" s="23"/>
      <c r="Q45" s="23"/>
      <c r="R45" s="23"/>
      <c r="S45" s="23"/>
      <c r="T45" s="23"/>
    </row>
    <row r="46" customFormat="false" ht="13.8" hidden="false" customHeight="false" outlineLevel="0" collapsed="false">
      <c r="B46" s="294"/>
      <c r="C46" s="23"/>
      <c r="D46" s="294"/>
      <c r="E46" s="87"/>
      <c r="F46" s="23"/>
      <c r="G46" s="23"/>
      <c r="H46" s="23"/>
      <c r="I46" s="23"/>
      <c r="J46" s="87"/>
      <c r="K46" s="23"/>
      <c r="L46" s="23"/>
      <c r="M46" s="23"/>
      <c r="N46" s="23"/>
      <c r="O46" s="23"/>
      <c r="P46" s="23"/>
      <c r="Q46" s="23"/>
      <c r="R46" s="23"/>
      <c r="S46" s="23"/>
      <c r="T46" s="23"/>
    </row>
    <row r="47" customFormat="false" ht="13.8" hidden="false" customHeight="false" outlineLevel="0" collapsed="false">
      <c r="B47" s="294"/>
      <c r="C47" s="23"/>
      <c r="D47" s="294"/>
      <c r="E47" s="87"/>
      <c r="F47" s="23"/>
      <c r="G47" s="23"/>
      <c r="H47" s="23"/>
      <c r="I47" s="23"/>
      <c r="J47" s="87"/>
      <c r="K47" s="23"/>
      <c r="L47" s="23"/>
      <c r="M47" s="23"/>
      <c r="N47" s="23"/>
      <c r="O47" s="23"/>
      <c r="P47" s="23"/>
      <c r="Q47" s="23"/>
      <c r="R47" s="23"/>
      <c r="S47" s="23"/>
      <c r="T47" s="23"/>
    </row>
    <row r="48" customFormat="false" ht="13.8" hidden="false" customHeight="false" outlineLevel="0" collapsed="false">
      <c r="B48" s="294"/>
      <c r="C48" s="23"/>
      <c r="D48" s="294"/>
      <c r="E48" s="87"/>
      <c r="F48" s="23"/>
      <c r="G48" s="23"/>
      <c r="H48" s="23"/>
      <c r="I48" s="23"/>
      <c r="J48" s="87"/>
      <c r="K48" s="23"/>
      <c r="L48" s="23"/>
      <c r="M48" s="23"/>
      <c r="N48" s="23"/>
      <c r="O48" s="23"/>
      <c r="P48" s="23"/>
      <c r="Q48" s="23"/>
      <c r="R48" s="23"/>
      <c r="S48" s="23"/>
      <c r="T48" s="23"/>
    </row>
    <row r="49" customFormat="false" ht="13.8" hidden="false" customHeight="false" outlineLevel="0" collapsed="false">
      <c r="B49" s="294"/>
      <c r="C49" s="23"/>
      <c r="D49" s="294"/>
      <c r="E49" s="87"/>
      <c r="F49" s="23"/>
      <c r="G49" s="23"/>
      <c r="H49" s="23"/>
      <c r="I49" s="23"/>
      <c r="J49" s="87"/>
      <c r="K49" s="23"/>
      <c r="L49" s="23"/>
      <c r="M49" s="23"/>
      <c r="N49" s="23"/>
      <c r="O49" s="23"/>
      <c r="P49" s="23"/>
      <c r="Q49" s="23"/>
      <c r="R49" s="23"/>
      <c r="S49" s="23"/>
      <c r="T49" s="23"/>
    </row>
    <row r="50" customFormat="false" ht="13.8" hidden="false" customHeight="false" outlineLevel="0" collapsed="false">
      <c r="B50" s="294"/>
      <c r="C50" s="23"/>
      <c r="D50" s="294"/>
      <c r="E50" s="87"/>
      <c r="F50" s="23"/>
      <c r="G50" s="23"/>
      <c r="H50" s="23"/>
      <c r="I50" s="23"/>
      <c r="J50" s="87"/>
      <c r="K50" s="23"/>
      <c r="L50" s="23"/>
      <c r="M50" s="23"/>
      <c r="N50" s="23"/>
      <c r="O50" s="23"/>
      <c r="P50" s="23"/>
      <c r="Q50" s="23"/>
      <c r="R50" s="23"/>
      <c r="S50" s="23"/>
      <c r="T50" s="23"/>
    </row>
    <row r="51" customFormat="false" ht="13.8" hidden="false" customHeight="false" outlineLevel="0" collapsed="false">
      <c r="B51" s="294"/>
      <c r="C51" s="23"/>
      <c r="D51" s="294"/>
      <c r="E51" s="87"/>
      <c r="F51" s="23"/>
      <c r="G51" s="23"/>
      <c r="H51" s="23"/>
      <c r="I51" s="23"/>
      <c r="J51" s="87"/>
      <c r="K51" s="23"/>
      <c r="L51" s="23"/>
      <c r="M51" s="23"/>
      <c r="N51" s="23"/>
      <c r="O51" s="23"/>
      <c r="P51" s="23"/>
      <c r="Q51" s="23"/>
      <c r="R51" s="23"/>
      <c r="S51" s="23"/>
      <c r="T51" s="23"/>
    </row>
    <row r="52" customFormat="false" ht="13.8" hidden="false" customHeight="false" outlineLevel="0" collapsed="false">
      <c r="B52" s="294"/>
      <c r="C52" s="23"/>
      <c r="D52" s="294"/>
      <c r="E52" s="87"/>
      <c r="F52" s="23"/>
      <c r="G52" s="23"/>
      <c r="H52" s="23"/>
      <c r="I52" s="23"/>
      <c r="J52" s="87"/>
      <c r="K52" s="23"/>
      <c r="L52" s="23"/>
      <c r="M52" s="23"/>
      <c r="N52" s="23"/>
      <c r="O52" s="23"/>
      <c r="P52" s="23"/>
      <c r="Q52" s="23"/>
      <c r="R52" s="23"/>
      <c r="S52" s="23"/>
      <c r="T52" s="23"/>
    </row>
  </sheetData>
  <mergeCells count="15">
    <mergeCell ref="D6:F6"/>
    <mergeCell ref="H6:J6"/>
    <mergeCell ref="L6:Q6"/>
    <mergeCell ref="D7:F7"/>
    <mergeCell ref="H7:J7"/>
    <mergeCell ref="O7:Q7"/>
    <mergeCell ref="D8:F8"/>
    <mergeCell ref="H8:J8"/>
    <mergeCell ref="O8:Q8"/>
    <mergeCell ref="D9:F9"/>
    <mergeCell ref="H9:J9"/>
    <mergeCell ref="O9:Q9"/>
    <mergeCell ref="D10:F10"/>
    <mergeCell ref="H10:J10"/>
    <mergeCell ref="O10:Q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2020-07-05T16:04:42Z</dcterms:created>
  <dc:creator>jw</dc:creator>
  <dc:description/>
  <dc:language>en-US</dc:language>
  <cp:lastModifiedBy/>
  <dcterms:modified xsi:type="dcterms:W3CDTF">2020-11-11T16:05:03Z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